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Picky recpies\"/>
    </mc:Choice>
  </mc:AlternateContent>
  <bookViews>
    <workbookView xWindow="-105" yWindow="-105" windowWidth="23250" windowHeight="12450" tabRatio="867" activeTab="3"/>
  </bookViews>
  <sheets>
    <sheet name="Cost Recipe" sheetId="1" r:id="rId1"/>
    <sheet name="Picky Centro Price.0824" sheetId="13" r:id="rId2"/>
    <sheet name="Price List.Picky" sheetId="4" state="hidden" r:id="rId3"/>
    <sheet name="Recipe 23.08.23" sheetId="9" r:id="rId4"/>
    <sheet name="Product List" sheetId="5" state="hidden" r:id="rId5"/>
    <sheet name="Geidea Section" sheetId="12" state="hidden" r:id="rId6"/>
    <sheet name="Opening" sheetId="10" state="hidden" r:id="rId7"/>
  </sheets>
  <definedNames>
    <definedName name="_xlnm._FilterDatabase" localSheetId="0" hidden="1">'Cost Recipe'!$B$4:$ET$406</definedName>
    <definedName name="_xlnm._FilterDatabase" localSheetId="5" hidden="1">'Geidea Section'!$B$3:$B$27</definedName>
    <definedName name="_xlnm._FilterDatabase" localSheetId="1" hidden="1">'Picky Centro Price.0824'!$A$4:$E$508</definedName>
    <definedName name="_xlnm._FilterDatabase" localSheetId="2" hidden="1">'Price List.Picky'!$B$3:$I$365</definedName>
    <definedName name="_xlnm._FilterDatabase" localSheetId="4" hidden="1">'Product List'!$B$9:$M$328</definedName>
    <definedName name="_xlnm.Print_Area" localSheetId="0">'Cost Recipe'!$A$1:$DH$407</definedName>
    <definedName name="_xlnm.Print_Area" localSheetId="2">'Price List.Picky'!$B$55:$F$148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I377" i="4" l="1"/>
  <c r="J377" i="4" s="1"/>
  <c r="I334" i="4"/>
  <c r="J334" i="4" s="1"/>
  <c r="I342" i="4"/>
  <c r="J342" i="4" s="1"/>
  <c r="I374" i="4"/>
  <c r="J374" i="4" s="1"/>
  <c r="I379" i="4"/>
  <c r="J379" i="4" s="1"/>
  <c r="I380" i="4"/>
  <c r="J380" i="4" s="1"/>
  <c r="I381" i="4"/>
  <c r="J381" i="4" s="1"/>
  <c r="I382" i="4"/>
  <c r="J382" i="4" s="1"/>
  <c r="I383" i="4"/>
  <c r="J383" i="4" s="1"/>
  <c r="I385" i="4"/>
  <c r="I386" i="4"/>
  <c r="J386" i="4" s="1"/>
  <c r="J385" i="4"/>
  <c r="I384" i="4"/>
  <c r="J384" i="4" s="1"/>
  <c r="I378" i="4"/>
  <c r="J378" i="4" s="1"/>
  <c r="I376" i="4"/>
  <c r="J376" i="4" s="1"/>
  <c r="I375" i="4"/>
  <c r="J375" i="4" s="1"/>
  <c r="I373" i="4"/>
  <c r="J373" i="4" s="1"/>
  <c r="I372" i="4"/>
  <c r="J372" i="4"/>
  <c r="I368" i="4"/>
  <c r="J368" i="4" s="1"/>
  <c r="I371" i="4"/>
  <c r="J371" i="4" s="1"/>
  <c r="I369" i="4"/>
  <c r="J369" i="4" s="1"/>
  <c r="I370" i="4"/>
  <c r="J370" i="4" s="1"/>
  <c r="I321" i="4" l="1"/>
  <c r="I320" i="4"/>
  <c r="I319" i="4"/>
  <c r="F364" i="4"/>
  <c r="F363" i="4"/>
  <c r="F362" i="4"/>
  <c r="F360" i="4"/>
  <c r="F359" i="4"/>
  <c r="F358" i="4"/>
  <c r="F356" i="4"/>
  <c r="F355" i="4"/>
  <c r="F354" i="4"/>
  <c r="F352" i="4"/>
  <c r="F351" i="4"/>
  <c r="F350" i="4"/>
  <c r="F348" i="4"/>
  <c r="F347" i="4"/>
  <c r="F346" i="4"/>
  <c r="F345" i="4"/>
  <c r="F344" i="4"/>
  <c r="F343" i="4"/>
  <c r="F342" i="4"/>
  <c r="F340" i="4"/>
  <c r="F339" i="4"/>
  <c r="F338" i="4"/>
  <c r="F337" i="4"/>
  <c r="F336" i="4"/>
  <c r="F335" i="4"/>
  <c r="F334" i="4"/>
  <c r="F332" i="4"/>
  <c r="F331" i="4"/>
  <c r="F330" i="4"/>
  <c r="F329" i="4"/>
  <c r="F328" i="4"/>
  <c r="F327" i="4"/>
  <c r="F326" i="4"/>
  <c r="F324" i="4"/>
  <c r="F323" i="4"/>
  <c r="F322" i="4"/>
  <c r="F321" i="4"/>
  <c r="F320" i="4"/>
  <c r="F319" i="4"/>
  <c r="F318" i="4"/>
  <c r="M333" i="5" a="1"/>
  <c r="M333" i="5" s="1"/>
  <c r="I111" i="1" l="1"/>
  <c r="F226" i="4"/>
  <c r="F225" i="4"/>
  <c r="BF63" i="1" l="1"/>
  <c r="BA65" i="1"/>
  <c r="AM65" i="1"/>
  <c r="U65" i="1"/>
  <c r="I65" i="1"/>
  <c r="I163" i="1"/>
  <c r="I165" i="1"/>
  <c r="I164" i="1"/>
  <c r="I162" i="1"/>
  <c r="I161" i="1"/>
  <c r="I160" i="1"/>
  <c r="I159" i="1"/>
  <c r="F277" i="4"/>
  <c r="I265" i="4"/>
  <c r="I234" i="1"/>
  <c r="I235" i="1"/>
  <c r="M283" i="4"/>
  <c r="M288" i="4" s="1"/>
  <c r="N283" i="4"/>
  <c r="N286" i="4" s="1"/>
  <c r="L283" i="4"/>
  <c r="L288" i="4" s="1"/>
  <c r="I330" i="4"/>
  <c r="I329" i="4"/>
  <c r="I328" i="4"/>
  <c r="I327" i="4"/>
  <c r="I326" i="4"/>
  <c r="I318" i="4"/>
  <c r="W37" i="1"/>
  <c r="X41" i="1"/>
  <c r="W39" i="1"/>
  <c r="W36" i="1"/>
  <c r="X40" i="1"/>
  <c r="W38" i="1"/>
  <c r="W29" i="1"/>
  <c r="W28" i="1"/>
  <c r="W30" i="1"/>
  <c r="AZ143" i="1"/>
  <c r="AL142" i="1"/>
  <c r="AJ143" i="1"/>
  <c r="U143" i="1"/>
  <c r="I143" i="1"/>
  <c r="U142" i="1"/>
  <c r="I142" i="1"/>
  <c r="BQ32" i="1"/>
  <c r="BQ31" i="1"/>
  <c r="I268" i="4" l="1"/>
  <c r="J271" i="4"/>
  <c r="J279" i="4"/>
  <c r="J277" i="4"/>
  <c r="J270" i="4"/>
  <c r="J268" i="4"/>
  <c r="M286" i="4"/>
  <c r="I280" i="4"/>
  <c r="I279" i="4"/>
  <c r="I273" i="4"/>
  <c r="I278" i="4"/>
  <c r="I274" i="4"/>
  <c r="I272" i="4"/>
  <c r="I277" i="4"/>
  <c r="I276" i="4"/>
  <c r="I275" i="4"/>
  <c r="I271" i="4"/>
  <c r="I270" i="4"/>
  <c r="I269" i="4"/>
  <c r="N288" i="4"/>
  <c r="N287" i="4"/>
  <c r="M287" i="4"/>
  <c r="L286" i="4"/>
  <c r="L287" i="4"/>
  <c r="M1" i="4"/>
  <c r="I304" i="1"/>
  <c r="I303" i="1"/>
  <c r="I302" i="1"/>
  <c r="I300" i="1"/>
  <c r="I299" i="1"/>
  <c r="AB295" i="1"/>
  <c r="AB294" i="1"/>
  <c r="AB293" i="1"/>
  <c r="AB292" i="1"/>
  <c r="AB270" i="1"/>
  <c r="AB269" i="1"/>
  <c r="AB266" i="1"/>
  <c r="AB265" i="1"/>
  <c r="AB264" i="1"/>
  <c r="AB262" i="1"/>
  <c r="AB261" i="1"/>
  <c r="AB259" i="1"/>
  <c r="AB258" i="1"/>
  <c r="AB257" i="1"/>
  <c r="AB256" i="1"/>
  <c r="AB254" i="1"/>
  <c r="AB253" i="1"/>
  <c r="AB250" i="1"/>
  <c r="AB249" i="1"/>
  <c r="AB248" i="1"/>
  <c r="AB246" i="1"/>
  <c r="AB245" i="1"/>
  <c r="AB242" i="1"/>
  <c r="AB241" i="1"/>
  <c r="AB240" i="1"/>
  <c r="V291" i="1"/>
  <c r="V290" i="1"/>
  <c r="V289" i="1"/>
  <c r="V288" i="1"/>
  <c r="V285" i="1"/>
  <c r="V281" i="1"/>
  <c r="V273" i="1"/>
  <c r="V277" i="1"/>
  <c r="U291" i="1"/>
  <c r="U290" i="1"/>
  <c r="U289" i="1"/>
  <c r="U288" i="1"/>
  <c r="U285" i="1"/>
  <c r="U281" i="1"/>
  <c r="U277" i="1"/>
  <c r="U273" i="1"/>
  <c r="Z286" i="1"/>
  <c r="Z282" i="1"/>
  <c r="Z278" i="1"/>
  <c r="Z274" i="1"/>
  <c r="V286" i="1"/>
  <c r="V282" i="1"/>
  <c r="V278" i="1"/>
  <c r="V274" i="1"/>
  <c r="U286" i="1"/>
  <c r="U282" i="1"/>
  <c r="U278" i="1"/>
  <c r="U274" i="1"/>
  <c r="U284" i="1"/>
  <c r="U280" i="1"/>
  <c r="U276" i="1"/>
  <c r="U272" i="1"/>
  <c r="V284" i="1"/>
  <c r="V280" i="1"/>
  <c r="V276" i="1"/>
  <c r="V272" i="1"/>
  <c r="AP237" i="1"/>
  <c r="U237" i="1"/>
  <c r="AA238" i="1"/>
  <c r="W238" i="1"/>
  <c r="DF6" i="1"/>
  <c r="DF5" i="1"/>
  <c r="DE6" i="1"/>
  <c r="DE5" i="1"/>
  <c r="DD6" i="1"/>
  <c r="DD5" i="1"/>
  <c r="DC6" i="1"/>
  <c r="DC5" i="1"/>
  <c r="CX189" i="1"/>
  <c r="AY190" i="1"/>
  <c r="AZ191" i="1"/>
  <c r="BF192" i="1"/>
  <c r="BA194" i="1"/>
  <c r="AY193" i="1"/>
  <c r="EP6" i="1"/>
  <c r="EP5" i="1"/>
  <c r="DZ6" i="1"/>
  <c r="EO6" i="1"/>
  <c r="EN6" i="1"/>
  <c r="EM6" i="1"/>
  <c r="EH6" i="1"/>
  <c r="EG6" i="1"/>
  <c r="ED6" i="1"/>
  <c r="DX6" i="1"/>
  <c r="DW6" i="1"/>
  <c r="EF6" i="1"/>
  <c r="EE6" i="1"/>
  <c r="EJ6" i="1"/>
  <c r="EC6" i="1"/>
  <c r="EB6" i="1"/>
  <c r="EI6" i="1"/>
  <c r="EA6" i="1"/>
  <c r="DZ5" i="1"/>
  <c r="EO5" i="1"/>
  <c r="EN5" i="1"/>
  <c r="EM5" i="1"/>
  <c r="EH5" i="1"/>
  <c r="EG5" i="1"/>
  <c r="ED5" i="1"/>
  <c r="DX5" i="1"/>
  <c r="DW5" i="1"/>
  <c r="EF5" i="1"/>
  <c r="EE5" i="1"/>
  <c r="EJ5" i="1"/>
  <c r="EC5" i="1"/>
  <c r="EB5" i="1"/>
  <c r="EI5" i="1"/>
  <c r="EA5" i="1"/>
  <c r="DY6" i="1"/>
  <c r="DU6" i="1"/>
  <c r="EL6" i="1"/>
  <c r="DS6" i="1"/>
  <c r="EK6" i="1"/>
  <c r="DV6" i="1"/>
  <c r="DT6" i="1"/>
  <c r="DR6" i="1"/>
  <c r="DY5" i="1"/>
  <c r="DU5" i="1"/>
  <c r="EL5" i="1"/>
  <c r="DS5" i="1"/>
  <c r="EK5" i="1"/>
  <c r="DV5" i="1"/>
  <c r="DT5" i="1"/>
  <c r="DR5" i="1"/>
  <c r="DO6" i="1"/>
  <c r="DO5" i="1"/>
  <c r="DM171" i="1"/>
  <c r="DL170" i="1"/>
  <c r="DK169" i="1"/>
  <c r="DJ168" i="1"/>
  <c r="DM6" i="1"/>
  <c r="DM5" i="1"/>
  <c r="DN6" i="1"/>
  <c r="DL6" i="1"/>
  <c r="DK6" i="1"/>
  <c r="DJ6" i="1"/>
  <c r="DN5" i="1"/>
  <c r="DL5" i="1"/>
  <c r="DK5" i="1"/>
  <c r="DJ5" i="1"/>
  <c r="U224" i="1"/>
  <c r="AB224" i="1"/>
  <c r="I224" i="1"/>
  <c r="U222" i="1"/>
  <c r="AB223" i="1"/>
  <c r="AB222" i="1"/>
  <c r="AB221" i="1"/>
  <c r="AK216" i="1"/>
  <c r="AL215" i="1"/>
  <c r="AM214" i="1"/>
  <c r="AJ213" i="1"/>
  <c r="BZ211" i="1"/>
  <c r="BO212" i="1"/>
  <c r="BE210" i="1"/>
  <c r="BG209" i="1"/>
  <c r="BB208" i="1"/>
  <c r="BF207" i="1"/>
  <c r="AY206" i="1"/>
  <c r="AZ205" i="1"/>
  <c r="V184" i="1"/>
  <c r="Z182" i="1"/>
  <c r="U181" i="1"/>
  <c r="BA180" i="1"/>
  <c r="AY185" i="1"/>
  <c r="CX186" i="1"/>
  <c r="BL204" i="1"/>
  <c r="BT203" i="1"/>
  <c r="BN202" i="1"/>
  <c r="BM201" i="1"/>
  <c r="BU200" i="1"/>
  <c r="CA199" i="1"/>
  <c r="BP198" i="1"/>
  <c r="BJ197" i="1"/>
  <c r="BQ196" i="1"/>
  <c r="BJ178" i="1"/>
  <c r="AM177" i="1"/>
  <c r="BH175" i="1"/>
  <c r="BH6" i="1"/>
  <c r="BH5" i="1"/>
  <c r="CX91" i="1"/>
  <c r="CX90" i="1"/>
  <c r="CX6" i="1"/>
  <c r="CX5" i="1"/>
  <c r="CV91" i="1"/>
  <c r="CV90" i="1"/>
  <c r="CW6" i="1"/>
  <c r="CW5" i="1"/>
  <c r="CO89" i="1"/>
  <c r="CO88" i="1"/>
  <c r="CV89" i="1"/>
  <c r="CV88" i="1"/>
  <c r="CV6" i="1"/>
  <c r="CV5" i="1"/>
  <c r="Z87" i="1"/>
  <c r="Z86" i="1"/>
  <c r="AO81" i="1"/>
  <c r="CR6" i="1"/>
  <c r="CR5" i="1"/>
  <c r="CS5" i="1"/>
  <c r="CT5" i="1"/>
  <c r="CU5" i="1"/>
  <c r="CS6" i="1"/>
  <c r="CT6" i="1"/>
  <c r="CU6" i="1"/>
  <c r="AO80" i="1"/>
  <c r="U107" i="1"/>
  <c r="U106" i="1"/>
  <c r="U101" i="1"/>
  <c r="U100" i="1"/>
  <c r="U96" i="1"/>
  <c r="U97" i="1"/>
  <c r="U87" i="1"/>
  <c r="U86" i="1"/>
  <c r="U81" i="1"/>
  <c r="U80" i="1"/>
  <c r="BK219" i="1"/>
  <c r="AB219" i="1"/>
  <c r="AB218" i="1"/>
  <c r="CQ6" i="1"/>
  <c r="CQ5" i="1"/>
  <c r="AH6" i="1"/>
  <c r="AG6" i="1"/>
  <c r="AH5" i="1"/>
  <c r="AG5" i="1"/>
  <c r="K271" i="4" l="1"/>
  <c r="K279" i="4"/>
  <c r="K268" i="4"/>
  <c r="K277" i="4"/>
  <c r="K270" i="4"/>
  <c r="Y78" i="1"/>
  <c r="U78" i="1"/>
  <c r="AY77" i="1"/>
  <c r="BU76" i="1"/>
  <c r="AZ76" i="1"/>
  <c r="V77" i="1"/>
  <c r="U76" i="1"/>
  <c r="V76" i="1"/>
  <c r="V75" i="1"/>
  <c r="V74" i="1"/>
  <c r="U73" i="1"/>
  <c r="AY73" i="1"/>
  <c r="AO73" i="1"/>
  <c r="V72" i="1"/>
  <c r="BE71" i="1"/>
  <c r="BB71" i="1"/>
  <c r="Z70" i="1"/>
  <c r="BQ69" i="1"/>
  <c r="AP71" i="1"/>
  <c r="AP70" i="1"/>
  <c r="AP69" i="1"/>
  <c r="AZ68" i="1"/>
  <c r="AP68" i="1"/>
  <c r="AP67" i="1"/>
  <c r="U77" i="1"/>
  <c r="U75" i="1"/>
  <c r="U72" i="1"/>
  <c r="U71" i="1"/>
  <c r="U70" i="1"/>
  <c r="U69" i="1"/>
  <c r="U68" i="1"/>
  <c r="U67" i="1"/>
  <c r="BK141" i="1"/>
  <c r="BX140" i="1"/>
  <c r="BZ139" i="1"/>
  <c r="V138" i="1"/>
  <c r="BL137" i="1"/>
  <c r="CA133" i="1"/>
  <c r="CA134" i="1"/>
  <c r="CA135" i="1"/>
  <c r="CA136" i="1"/>
  <c r="BZ136" i="1"/>
  <c r="BM135" i="1"/>
  <c r="BL134" i="1"/>
  <c r="BZ132" i="1"/>
  <c r="BB130" i="1"/>
  <c r="CP129" i="1"/>
  <c r="CP6" i="1"/>
  <c r="CO6" i="1"/>
  <c r="CP5" i="1"/>
  <c r="CO5" i="1"/>
  <c r="BM128" i="1"/>
  <c r="BE123" i="1"/>
  <c r="BG122" i="1"/>
  <c r="AT122" i="1"/>
  <c r="BK120" i="1"/>
  <c r="AQ118" i="1"/>
  <c r="BB118" i="1"/>
  <c r="AW6" i="1"/>
  <c r="AV6" i="1"/>
  <c r="AU6" i="1"/>
  <c r="AT6" i="1"/>
  <c r="AS6" i="1"/>
  <c r="AR6" i="1"/>
  <c r="AQ6" i="1"/>
  <c r="AP6" i="1"/>
  <c r="AW5" i="1"/>
  <c r="AV5" i="1"/>
  <c r="AU5" i="1"/>
  <c r="AT5" i="1"/>
  <c r="AS5" i="1"/>
  <c r="AR5" i="1"/>
  <c r="AQ5" i="1"/>
  <c r="AP5" i="1"/>
  <c r="AO6" i="1"/>
  <c r="AO5" i="1"/>
  <c r="BB117" i="1"/>
  <c r="BC117" i="1"/>
  <c r="AM64" i="1"/>
  <c r="AL63" i="1"/>
  <c r="AL407" i="1" s="1"/>
  <c r="CN6" i="1"/>
  <c r="CN5" i="1"/>
  <c r="AY62" i="1"/>
  <c r="AM62" i="1"/>
  <c r="Z61" i="1"/>
  <c r="AM61" i="1"/>
  <c r="AK60" i="1"/>
  <c r="AK407" i="1" s="1"/>
  <c r="AY59" i="1"/>
  <c r="AJ59" i="1"/>
  <c r="AJ6" i="1"/>
  <c r="AJ5" i="1"/>
  <c r="U64" i="1"/>
  <c r="U63" i="1"/>
  <c r="U62" i="1"/>
  <c r="U61" i="1"/>
  <c r="U60" i="1"/>
  <c r="U59" i="1"/>
  <c r="W42" i="1"/>
  <c r="X6" i="1"/>
  <c r="X5" i="1"/>
  <c r="AA42" i="1"/>
  <c r="AA37" i="1"/>
  <c r="AA38" i="1"/>
  <c r="AA40" i="1"/>
  <c r="AA39" i="1"/>
  <c r="AA41" i="1"/>
  <c r="U33" i="1"/>
  <c r="W33" i="1"/>
  <c r="AA33" i="1"/>
  <c r="Z33" i="1"/>
  <c r="Z34" i="1"/>
  <c r="AA34" i="1"/>
  <c r="W34" i="1"/>
  <c r="U34" i="1"/>
  <c r="U35" i="1"/>
  <c r="W35" i="1"/>
  <c r="Z35" i="1"/>
  <c r="AA35" i="1"/>
  <c r="Z36" i="1"/>
  <c r="U36" i="1"/>
  <c r="AA36" i="1"/>
  <c r="U31" i="1"/>
  <c r="W31" i="1"/>
  <c r="AA31" i="1"/>
  <c r="U32" i="1"/>
  <c r="AA32" i="1"/>
  <c r="W32" i="1"/>
  <c r="U29" i="1"/>
  <c r="AA29" i="1"/>
  <c r="U28" i="1"/>
  <c r="AA28" i="1"/>
  <c r="AA30" i="1"/>
  <c r="AA6" i="1"/>
  <c r="AA5" i="1"/>
  <c r="U30" i="1"/>
  <c r="U17" i="1"/>
  <c r="V17" i="1"/>
  <c r="U18" i="1"/>
  <c r="V18" i="1"/>
  <c r="V16" i="1"/>
  <c r="U11" i="1"/>
  <c r="V11" i="1"/>
  <c r="U12" i="1"/>
  <c r="U14" i="1"/>
  <c r="V14" i="1"/>
  <c r="DA6" i="1"/>
  <c r="DA5" i="1"/>
  <c r="AF6" i="1"/>
  <c r="AF5" i="1"/>
  <c r="AE6" i="1"/>
  <c r="AE5" i="1"/>
  <c r="AD6" i="1"/>
  <c r="AD5" i="1"/>
  <c r="BG127" i="1"/>
  <c r="BF127" i="1"/>
  <c r="BF126" i="1"/>
  <c r="BF6" i="1"/>
  <c r="BF5" i="1"/>
  <c r="BB12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BJ6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BJ5" i="1"/>
  <c r="BA6" i="1"/>
  <c r="BB6" i="1"/>
  <c r="BC6" i="1"/>
  <c r="BD6" i="1"/>
  <c r="BE6" i="1"/>
  <c r="BG6" i="1"/>
  <c r="AZ52" i="1"/>
  <c r="BA5" i="1"/>
  <c r="BB5" i="1"/>
  <c r="BC5" i="1"/>
  <c r="BD5" i="1"/>
  <c r="BE5" i="1"/>
  <c r="BG5" i="1"/>
  <c r="AY5" i="1"/>
  <c r="AY6" i="1"/>
  <c r="U126" i="1"/>
  <c r="AM56" i="1"/>
  <c r="BK49" i="1"/>
  <c r="U55" i="1"/>
  <c r="U46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U26" i="1"/>
  <c r="U25" i="1"/>
  <c r="Y26" i="1"/>
  <c r="Y25" i="1"/>
  <c r="Y24" i="1"/>
  <c r="Y23" i="1"/>
  <c r="U21" i="1"/>
  <c r="V21" i="1"/>
  <c r="Z21" i="1"/>
  <c r="Z22" i="1"/>
  <c r="V22" i="1"/>
  <c r="U22" i="1"/>
  <c r="U19" i="1"/>
  <c r="V19" i="1"/>
  <c r="U20" i="1"/>
  <c r="V20" i="1"/>
  <c r="U15" i="1"/>
  <c r="V15" i="1"/>
  <c r="V8" i="1"/>
  <c r="V10" i="1"/>
  <c r="U10" i="1"/>
  <c r="V9" i="1"/>
  <c r="U13" i="1"/>
  <c r="V13" i="1"/>
  <c r="V12" i="1"/>
  <c r="I14" i="1"/>
  <c r="I9" i="1"/>
  <c r="I11" i="1"/>
  <c r="I10" i="1"/>
  <c r="I8" i="1"/>
  <c r="I15" i="1"/>
  <c r="I16" i="1"/>
  <c r="I18" i="1"/>
  <c r="I17" i="1"/>
  <c r="I20" i="1"/>
  <c r="I19" i="1"/>
  <c r="I22" i="1"/>
  <c r="I21" i="1"/>
  <c r="I23" i="1"/>
  <c r="I24" i="1"/>
  <c r="I25" i="1"/>
  <c r="I26" i="1"/>
  <c r="I30" i="1"/>
  <c r="I28" i="1"/>
  <c r="I29" i="1"/>
  <c r="I32" i="1"/>
  <c r="I31" i="1"/>
  <c r="I36" i="1"/>
  <c r="I35" i="1"/>
  <c r="I34" i="1"/>
  <c r="I33" i="1"/>
  <c r="I41" i="1"/>
  <c r="I39" i="1"/>
  <c r="I40" i="1"/>
  <c r="I38" i="1"/>
  <c r="I37" i="1"/>
  <c r="I42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9" i="1"/>
  <c r="I60" i="1"/>
  <c r="I61" i="1"/>
  <c r="I62" i="1"/>
  <c r="I63" i="1"/>
  <c r="I64" i="1"/>
  <c r="I67" i="1"/>
  <c r="I68" i="1"/>
  <c r="I69" i="1"/>
  <c r="I70" i="1"/>
  <c r="I71" i="1"/>
  <c r="I72" i="1"/>
  <c r="I73" i="1"/>
  <c r="I74" i="1"/>
  <c r="I75" i="1"/>
  <c r="I76" i="1"/>
  <c r="I77" i="1"/>
  <c r="I78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1" i="1"/>
  <c r="I100" i="1"/>
  <c r="I102" i="1"/>
  <c r="I103" i="1"/>
  <c r="I104" i="1"/>
  <c r="I105" i="1"/>
  <c r="I106" i="1"/>
  <c r="I107" i="1"/>
  <c r="I109" i="1"/>
  <c r="I110" i="1"/>
  <c r="I112" i="1"/>
  <c r="I113" i="1"/>
  <c r="I114" i="1"/>
  <c r="I115" i="1"/>
  <c r="I117" i="1"/>
  <c r="I118" i="1"/>
  <c r="I119" i="1"/>
  <c r="I120" i="1"/>
  <c r="I121" i="1"/>
  <c r="I122" i="1"/>
  <c r="I123" i="1"/>
  <c r="I124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50" i="1"/>
  <c r="I154" i="1"/>
  <c r="I147" i="1"/>
  <c r="I153" i="1"/>
  <c r="I156" i="1"/>
  <c r="I152" i="1"/>
  <c r="I151" i="1"/>
  <c r="I149" i="1"/>
  <c r="I148" i="1"/>
  <c r="I155" i="1"/>
  <c r="I157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78" i="1"/>
  <c r="I379" i="1"/>
  <c r="I380" i="1"/>
  <c r="I381" i="1"/>
  <c r="I382" i="1"/>
  <c r="I383" i="1"/>
  <c r="I384" i="1"/>
  <c r="I385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168" i="1"/>
  <c r="I169" i="1"/>
  <c r="I170" i="1"/>
  <c r="I171" i="1"/>
  <c r="I172" i="1"/>
  <c r="I173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8" i="1"/>
  <c r="I189" i="1"/>
  <c r="I190" i="1"/>
  <c r="I191" i="1"/>
  <c r="I192" i="1"/>
  <c r="I193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88" i="1"/>
  <c r="I289" i="1"/>
  <c r="I290" i="1"/>
  <c r="I291" i="1"/>
  <c r="I237" i="1"/>
  <c r="I292" i="1"/>
  <c r="I293" i="1"/>
  <c r="I294" i="1"/>
  <c r="I295" i="1"/>
  <c r="I227" i="1"/>
  <c r="I228" i="1"/>
  <c r="I229" i="1"/>
  <c r="I230" i="1"/>
  <c r="I231" i="1"/>
  <c r="I232" i="1"/>
  <c r="I233" i="1"/>
  <c r="I238" i="1"/>
  <c r="I218" i="1"/>
  <c r="I219" i="1"/>
  <c r="I220" i="1"/>
  <c r="I221" i="1"/>
  <c r="I222" i="1"/>
  <c r="I223" i="1"/>
  <c r="I225" i="1"/>
  <c r="I240" i="1"/>
  <c r="I241" i="1"/>
  <c r="I242" i="1"/>
  <c r="I243" i="1"/>
  <c r="I244" i="1"/>
  <c r="I245" i="1"/>
  <c r="I246" i="1"/>
  <c r="I248" i="1"/>
  <c r="I249" i="1"/>
  <c r="I250" i="1"/>
  <c r="I251" i="1"/>
  <c r="I252" i="1"/>
  <c r="I253" i="1"/>
  <c r="I254" i="1"/>
  <c r="I256" i="1"/>
  <c r="I257" i="1"/>
  <c r="I258" i="1"/>
  <c r="I259" i="1"/>
  <c r="I260" i="1"/>
  <c r="I261" i="1"/>
  <c r="I262" i="1"/>
  <c r="I264" i="1"/>
  <c r="I265" i="1"/>
  <c r="I266" i="1"/>
  <c r="I267" i="1"/>
  <c r="I268" i="1"/>
  <c r="I269" i="1"/>
  <c r="I270" i="1"/>
  <c r="I272" i="1"/>
  <c r="I273" i="1"/>
  <c r="I274" i="1"/>
  <c r="I276" i="1"/>
  <c r="I277" i="1"/>
  <c r="I278" i="1"/>
  <c r="I280" i="1"/>
  <c r="I281" i="1"/>
  <c r="I282" i="1"/>
  <c r="I284" i="1"/>
  <c r="I285" i="1"/>
  <c r="I286" i="1"/>
  <c r="I405" i="1"/>
  <c r="I12" i="1"/>
  <c r="I13" i="1"/>
  <c r="P6" i="1"/>
  <c r="Q6" i="1"/>
  <c r="R6" i="1"/>
  <c r="S6" i="1"/>
  <c r="U6" i="1"/>
  <c r="W6" i="1"/>
  <c r="V6" i="1"/>
  <c r="Y6" i="1"/>
  <c r="Z6" i="1"/>
  <c r="AB6" i="1"/>
  <c r="AK6" i="1"/>
  <c r="AL6" i="1"/>
  <c r="AM6" i="1"/>
  <c r="BK6" i="1"/>
  <c r="AZ6" i="1"/>
  <c r="CC6" i="1"/>
  <c r="CD6" i="1"/>
  <c r="CE6" i="1"/>
  <c r="CF6" i="1"/>
  <c r="CG6" i="1"/>
  <c r="CH6" i="1"/>
  <c r="CI6" i="1"/>
  <c r="CJ6" i="1"/>
  <c r="CK6" i="1"/>
  <c r="CL6" i="1"/>
  <c r="DH6" i="1"/>
  <c r="O6" i="1"/>
  <c r="N6" i="1"/>
  <c r="O407" i="1"/>
  <c r="P407" i="1"/>
  <c r="Q407" i="1"/>
  <c r="R407" i="1"/>
  <c r="S407" i="1"/>
  <c r="T407" i="1"/>
  <c r="AC407" i="1"/>
  <c r="AN407" i="1"/>
  <c r="CC407" i="1"/>
  <c r="CD407" i="1"/>
  <c r="CE407" i="1"/>
  <c r="CF407" i="1"/>
  <c r="CG407" i="1"/>
  <c r="CH407" i="1"/>
  <c r="CI407" i="1"/>
  <c r="CJ407" i="1"/>
  <c r="CK407" i="1"/>
  <c r="CL407" i="1"/>
  <c r="DH407" i="1"/>
  <c r="ES407" i="1"/>
  <c r="L407" i="1"/>
  <c r="M407" i="1"/>
  <c r="N407" i="1"/>
  <c r="E194" i="1"/>
  <c r="I194" i="1" s="1"/>
  <c r="O5" i="1"/>
  <c r="P5" i="1"/>
  <c r="Q5" i="1"/>
  <c r="R5" i="1"/>
  <c r="S5" i="1"/>
  <c r="U5" i="1"/>
  <c r="W5" i="1"/>
  <c r="V5" i="1"/>
  <c r="Y5" i="1"/>
  <c r="Z5" i="1"/>
  <c r="AB5" i="1"/>
  <c r="AK5" i="1"/>
  <c r="AL5" i="1"/>
  <c r="AM5" i="1"/>
  <c r="BK5" i="1"/>
  <c r="AZ5" i="1"/>
  <c r="CC5" i="1"/>
  <c r="CD5" i="1"/>
  <c r="CE5" i="1"/>
  <c r="CF5" i="1"/>
  <c r="CG5" i="1"/>
  <c r="CH5" i="1"/>
  <c r="CI5" i="1"/>
  <c r="CJ5" i="1"/>
  <c r="CK5" i="1"/>
  <c r="CL5" i="1"/>
  <c r="DH5" i="1"/>
  <c r="N5" i="1"/>
  <c r="E363" i="4"/>
  <c r="E364" i="4"/>
  <c r="E362" i="4"/>
  <c r="E359" i="4"/>
  <c r="E360" i="4"/>
  <c r="E358" i="4"/>
  <c r="E355" i="4"/>
  <c r="E356" i="4"/>
  <c r="E354" i="4"/>
  <c r="E351" i="4"/>
  <c r="E352" i="4"/>
  <c r="E350" i="4"/>
  <c r="E343" i="4"/>
  <c r="E344" i="4"/>
  <c r="E345" i="4"/>
  <c r="E346" i="4"/>
  <c r="E347" i="4"/>
  <c r="E348" i="4"/>
  <c r="E342" i="4"/>
  <c r="E335" i="4"/>
  <c r="E336" i="4"/>
  <c r="E337" i="4"/>
  <c r="E338" i="4"/>
  <c r="E339" i="4"/>
  <c r="E340" i="4"/>
  <c r="E334" i="4"/>
  <c r="E327" i="4"/>
  <c r="J327" i="4" s="1"/>
  <c r="E328" i="4"/>
  <c r="J328" i="4" s="1"/>
  <c r="E329" i="4"/>
  <c r="J329" i="4" s="1"/>
  <c r="E330" i="4"/>
  <c r="J330" i="4" s="1"/>
  <c r="E331" i="4"/>
  <c r="E332" i="4"/>
  <c r="E326" i="4"/>
  <c r="J326" i="4" s="1"/>
  <c r="E319" i="4"/>
  <c r="J319" i="4" s="1"/>
  <c r="E320" i="4"/>
  <c r="J320" i="4" s="1"/>
  <c r="E321" i="4"/>
  <c r="J321" i="4" s="1"/>
  <c r="E322" i="4"/>
  <c r="E323" i="4"/>
  <c r="E324" i="4"/>
  <c r="E318" i="4"/>
  <c r="J318" i="4" s="1"/>
  <c r="F274" i="4"/>
  <c r="F273" i="4"/>
  <c r="F271" i="4"/>
  <c r="F268" i="4"/>
  <c r="E226" i="4"/>
  <c r="E225" i="4"/>
  <c r="J111" i="1" l="1"/>
  <c r="H111" i="1" s="1"/>
  <c r="G111" i="1" s="1"/>
  <c r="J65" i="1"/>
  <c r="H65" i="1" s="1"/>
  <c r="G65" i="1" s="1"/>
  <c r="J163" i="1"/>
  <c r="H163" i="1" s="1"/>
  <c r="G163" i="1" s="1"/>
  <c r="J165" i="1"/>
  <c r="H165" i="1" s="1"/>
  <c r="G165" i="1" s="1"/>
  <c r="J164" i="1"/>
  <c r="H164" i="1" s="1"/>
  <c r="G164" i="1" s="1"/>
  <c r="J159" i="1"/>
  <c r="H159" i="1" s="1"/>
  <c r="G159" i="1" s="1"/>
  <c r="J162" i="1"/>
  <c r="H162" i="1" s="1"/>
  <c r="G162" i="1" s="1"/>
  <c r="J160" i="1"/>
  <c r="H160" i="1" s="1"/>
  <c r="G160" i="1" s="1"/>
  <c r="J161" i="1"/>
  <c r="H161" i="1" s="1"/>
  <c r="G161" i="1" s="1"/>
  <c r="J234" i="1"/>
  <c r="H234" i="1" s="1"/>
  <c r="G234" i="1" s="1"/>
  <c r="J235" i="1"/>
  <c r="H235" i="1" s="1"/>
  <c r="G235" i="1" s="1"/>
  <c r="J143" i="1"/>
  <c r="H143" i="1" s="1"/>
  <c r="G143" i="1" s="1"/>
  <c r="J142" i="1"/>
  <c r="H142" i="1" s="1"/>
  <c r="G142" i="1" s="1"/>
  <c r="J304" i="1"/>
  <c r="H304" i="1" s="1"/>
  <c r="G304" i="1" s="1"/>
  <c r="J302" i="1"/>
  <c r="H302" i="1" s="1"/>
  <c r="G302" i="1" s="1"/>
  <c r="J299" i="1"/>
  <c r="H299" i="1" s="1"/>
  <c r="G299" i="1" s="1"/>
  <c r="J303" i="1"/>
  <c r="H303" i="1" s="1"/>
  <c r="G303" i="1" s="1"/>
  <c r="J300" i="1"/>
  <c r="H300" i="1" s="1"/>
  <c r="G300" i="1" s="1"/>
  <c r="J224" i="1"/>
  <c r="H224" i="1" s="1"/>
  <c r="G224" i="1" s="1"/>
  <c r="X407" i="1"/>
  <c r="Z407" i="1"/>
  <c r="AA407" i="1"/>
  <c r="Y407" i="1"/>
  <c r="AM407" i="1"/>
  <c r="BK407" i="1"/>
  <c r="AZ407" i="1"/>
  <c r="W407" i="1"/>
  <c r="AB407" i="1"/>
  <c r="U407" i="1"/>
  <c r="V407" i="1"/>
  <c r="J11" i="1"/>
  <c r="H11" i="1" s="1"/>
  <c r="G11" i="1" s="1"/>
  <c r="J17" i="1"/>
  <c r="H17" i="1" s="1"/>
  <c r="G17" i="1" s="1"/>
  <c r="J221" i="1"/>
  <c r="H221" i="1" s="1"/>
  <c r="G221" i="1" s="1"/>
  <c r="J205" i="1"/>
  <c r="H205" i="1" s="1"/>
  <c r="G205" i="1" s="1"/>
  <c r="J389" i="1"/>
  <c r="H389" i="1" s="1"/>
  <c r="J140" i="1"/>
  <c r="H140" i="1" s="1"/>
  <c r="G140" i="1" s="1"/>
  <c r="J67" i="1"/>
  <c r="H67" i="1" s="1"/>
  <c r="J285" i="1"/>
  <c r="H285" i="1" s="1"/>
  <c r="G285" i="1" s="1"/>
  <c r="J277" i="1"/>
  <c r="H277" i="1" s="1"/>
  <c r="G277" i="1" s="1"/>
  <c r="J269" i="1"/>
  <c r="H269" i="1" s="1"/>
  <c r="G269" i="1" s="1"/>
  <c r="J261" i="1"/>
  <c r="H261" i="1" s="1"/>
  <c r="G261" i="1" s="1"/>
  <c r="J253" i="1"/>
  <c r="H253" i="1" s="1"/>
  <c r="G253" i="1" s="1"/>
  <c r="J245" i="1"/>
  <c r="H245" i="1" s="1"/>
  <c r="G245" i="1" s="1"/>
  <c r="J222" i="1"/>
  <c r="H222" i="1" s="1"/>
  <c r="G222" i="1" s="1"/>
  <c r="J231" i="1"/>
  <c r="H231" i="1" s="1"/>
  <c r="G231" i="1" s="1"/>
  <c r="J292" i="1"/>
  <c r="H292" i="1" s="1"/>
  <c r="G292" i="1" s="1"/>
  <c r="J214" i="1"/>
  <c r="H214" i="1" s="1"/>
  <c r="G214" i="1" s="1"/>
  <c r="J206" i="1"/>
  <c r="H206" i="1" s="1"/>
  <c r="G206" i="1" s="1"/>
  <c r="J198" i="1"/>
  <c r="H198" i="1" s="1"/>
  <c r="G198" i="1" s="1"/>
  <c r="J193" i="1"/>
  <c r="H193" i="1" s="1"/>
  <c r="G193" i="1" s="1"/>
  <c r="J185" i="1"/>
  <c r="H185" i="1" s="1"/>
  <c r="G185" i="1" s="1"/>
  <c r="J177" i="1"/>
  <c r="H177" i="1" s="1"/>
  <c r="G177" i="1" s="1"/>
  <c r="J169" i="1"/>
  <c r="H169" i="1" s="1"/>
  <c r="G169" i="1" s="1"/>
  <c r="J398" i="1"/>
  <c r="H398" i="1" s="1"/>
  <c r="J390" i="1"/>
  <c r="H390" i="1" s="1"/>
  <c r="J382" i="1"/>
  <c r="H382" i="1" s="1"/>
  <c r="J331" i="1"/>
  <c r="H331" i="1" s="1"/>
  <c r="J323" i="1"/>
  <c r="H323" i="1" s="1"/>
  <c r="J315" i="1"/>
  <c r="H315" i="1" s="1"/>
  <c r="J307" i="1"/>
  <c r="H307" i="1" s="1"/>
  <c r="J152" i="1"/>
  <c r="H152" i="1" s="1"/>
  <c r="G152" i="1" s="1"/>
  <c r="J141" i="1"/>
  <c r="H141" i="1" s="1"/>
  <c r="G141" i="1" s="1"/>
  <c r="J133" i="1"/>
  <c r="H133" i="1" s="1"/>
  <c r="G133" i="1" s="1"/>
  <c r="J117" i="1"/>
  <c r="H117" i="1" s="1"/>
  <c r="G117" i="1" s="1"/>
  <c r="J101" i="1"/>
  <c r="H101" i="1" s="1"/>
  <c r="G101" i="1" s="1"/>
  <c r="J92" i="1"/>
  <c r="H92" i="1" s="1"/>
  <c r="G92" i="1" s="1"/>
  <c r="J84" i="1"/>
  <c r="H84" i="1" s="1"/>
  <c r="G84" i="1" s="1"/>
  <c r="J76" i="1"/>
  <c r="H76" i="1" s="1"/>
  <c r="G76" i="1" s="1"/>
  <c r="J68" i="1"/>
  <c r="H68" i="1" s="1"/>
  <c r="G68" i="1" s="1"/>
  <c r="J59" i="1"/>
  <c r="H59" i="1" s="1"/>
  <c r="G59" i="1" s="1"/>
  <c r="J51" i="1"/>
  <c r="H51" i="1" s="1"/>
  <c r="G51" i="1" s="1"/>
  <c r="J34" i="1"/>
  <c r="H34" i="1" s="1"/>
  <c r="G34" i="1" s="1"/>
  <c r="J20" i="1"/>
  <c r="H20" i="1" s="1"/>
  <c r="G20" i="1" s="1"/>
  <c r="J276" i="1"/>
  <c r="H276" i="1" s="1"/>
  <c r="G276" i="1" s="1"/>
  <c r="J237" i="1"/>
  <c r="H237" i="1" s="1"/>
  <c r="G237" i="1" s="1"/>
  <c r="J192" i="1"/>
  <c r="H192" i="1" s="1"/>
  <c r="G192" i="1" s="1"/>
  <c r="J322" i="1"/>
  <c r="H322" i="1" s="1"/>
  <c r="J132" i="1"/>
  <c r="H132" i="1" s="1"/>
  <c r="G132" i="1" s="1"/>
  <c r="J75" i="1"/>
  <c r="H75" i="1" s="1"/>
  <c r="G75" i="1" s="1"/>
  <c r="J50" i="1"/>
  <c r="H50" i="1" s="1"/>
  <c r="J13" i="1"/>
  <c r="H13" i="1" s="1"/>
  <c r="G13" i="1" s="1"/>
  <c r="J267" i="1"/>
  <c r="H267" i="1" s="1"/>
  <c r="G267" i="1" s="1"/>
  <c r="J259" i="1"/>
  <c r="H259" i="1" s="1"/>
  <c r="G259" i="1" s="1"/>
  <c r="J251" i="1"/>
  <c r="H251" i="1" s="1"/>
  <c r="G251" i="1" s="1"/>
  <c r="J243" i="1"/>
  <c r="H243" i="1" s="1"/>
  <c r="G243" i="1" s="1"/>
  <c r="J220" i="1"/>
  <c r="H220" i="1" s="1"/>
  <c r="G220" i="1" s="1"/>
  <c r="J229" i="1"/>
  <c r="H229" i="1" s="1"/>
  <c r="G229" i="1" s="1"/>
  <c r="J291" i="1"/>
  <c r="H291" i="1" s="1"/>
  <c r="G291" i="1" s="1"/>
  <c r="J212" i="1"/>
  <c r="H212" i="1" s="1"/>
  <c r="G212" i="1" s="1"/>
  <c r="J204" i="1"/>
  <c r="H204" i="1" s="1"/>
  <c r="G204" i="1" s="1"/>
  <c r="J196" i="1"/>
  <c r="H196" i="1" s="1"/>
  <c r="G196" i="1" s="1"/>
  <c r="J191" i="1"/>
  <c r="H191" i="1" s="1"/>
  <c r="G191" i="1" s="1"/>
  <c r="J183" i="1"/>
  <c r="H183" i="1" s="1"/>
  <c r="G183" i="1" s="1"/>
  <c r="J175" i="1"/>
  <c r="H175" i="1" s="1"/>
  <c r="G175" i="1" s="1"/>
  <c r="J396" i="1"/>
  <c r="H396" i="1" s="1"/>
  <c r="J388" i="1"/>
  <c r="H388" i="1" s="1"/>
  <c r="J380" i="1"/>
  <c r="H380" i="1" s="1"/>
  <c r="J329" i="1"/>
  <c r="H329" i="1" s="1"/>
  <c r="J321" i="1"/>
  <c r="H321" i="1" s="1"/>
  <c r="J313" i="1"/>
  <c r="H313" i="1" s="1"/>
  <c r="J153" i="1"/>
  <c r="H153" i="1" s="1"/>
  <c r="G153" i="1" s="1"/>
  <c r="J139" i="1"/>
  <c r="H139" i="1" s="1"/>
  <c r="G139" i="1" s="1"/>
  <c r="J131" i="1"/>
  <c r="H131" i="1" s="1"/>
  <c r="G131" i="1" s="1"/>
  <c r="J123" i="1"/>
  <c r="H123" i="1" s="1"/>
  <c r="G123" i="1" s="1"/>
  <c r="J115" i="1"/>
  <c r="H115" i="1" s="1"/>
  <c r="G115" i="1" s="1"/>
  <c r="J106" i="1"/>
  <c r="H106" i="1" s="1"/>
  <c r="G106" i="1" s="1"/>
  <c r="J98" i="1"/>
  <c r="H98" i="1" s="1"/>
  <c r="G98" i="1" s="1"/>
  <c r="J90" i="1"/>
  <c r="H90" i="1" s="1"/>
  <c r="G90" i="1" s="1"/>
  <c r="J82" i="1"/>
  <c r="H82" i="1" s="1"/>
  <c r="G82" i="1" s="1"/>
  <c r="J74" i="1"/>
  <c r="H74" i="1" s="1"/>
  <c r="G74" i="1" s="1"/>
  <c r="J57" i="1"/>
  <c r="H57" i="1" s="1"/>
  <c r="G57" i="1" s="1"/>
  <c r="J49" i="1"/>
  <c r="H49" i="1" s="1"/>
  <c r="G49" i="1" s="1"/>
  <c r="J37" i="1"/>
  <c r="H37" i="1" s="1"/>
  <c r="G37" i="1" s="1"/>
  <c r="J36" i="1"/>
  <c r="H36" i="1" s="1"/>
  <c r="G36" i="1" s="1"/>
  <c r="J25" i="1"/>
  <c r="H25" i="1" s="1"/>
  <c r="G25" i="1" s="1"/>
  <c r="J18" i="1"/>
  <c r="H18" i="1" s="1"/>
  <c r="G18" i="1" s="1"/>
  <c r="J244" i="1"/>
  <c r="H244" i="1" s="1"/>
  <c r="G244" i="1" s="1"/>
  <c r="J213" i="1"/>
  <c r="H213" i="1" s="1"/>
  <c r="G213" i="1" s="1"/>
  <c r="J397" i="1"/>
  <c r="H397" i="1" s="1"/>
  <c r="J306" i="1"/>
  <c r="H306" i="1" s="1"/>
  <c r="J99" i="1"/>
  <c r="H99" i="1" s="1"/>
  <c r="G99" i="1" s="1"/>
  <c r="J26" i="1"/>
  <c r="H26" i="1" s="1"/>
  <c r="J9" i="1"/>
  <c r="H9" i="1" s="1"/>
  <c r="J282" i="1"/>
  <c r="H282" i="1" s="1"/>
  <c r="G282" i="1" s="1"/>
  <c r="J274" i="1"/>
  <c r="H274" i="1" s="1"/>
  <c r="G274" i="1" s="1"/>
  <c r="J266" i="1"/>
  <c r="H266" i="1" s="1"/>
  <c r="G266" i="1" s="1"/>
  <c r="J258" i="1"/>
  <c r="H258" i="1" s="1"/>
  <c r="G258" i="1" s="1"/>
  <c r="J250" i="1"/>
  <c r="H250" i="1" s="1"/>
  <c r="G250" i="1" s="1"/>
  <c r="J242" i="1"/>
  <c r="H242" i="1" s="1"/>
  <c r="G242" i="1" s="1"/>
  <c r="J219" i="1"/>
  <c r="H219" i="1" s="1"/>
  <c r="G219" i="1" s="1"/>
  <c r="J228" i="1"/>
  <c r="H228" i="1" s="1"/>
  <c r="G228" i="1" s="1"/>
  <c r="J290" i="1"/>
  <c r="H290" i="1" s="1"/>
  <c r="G290" i="1" s="1"/>
  <c r="J211" i="1"/>
  <c r="H211" i="1" s="1"/>
  <c r="G211" i="1" s="1"/>
  <c r="J203" i="1"/>
  <c r="H203" i="1" s="1"/>
  <c r="G203" i="1" s="1"/>
  <c r="J190" i="1"/>
  <c r="H190" i="1" s="1"/>
  <c r="G190" i="1" s="1"/>
  <c r="J182" i="1"/>
  <c r="H182" i="1" s="1"/>
  <c r="G182" i="1" s="1"/>
  <c r="J403" i="1"/>
  <c r="H403" i="1" s="1"/>
  <c r="J395" i="1"/>
  <c r="H395" i="1" s="1"/>
  <c r="J387" i="1"/>
  <c r="H387" i="1" s="1"/>
  <c r="J379" i="1"/>
  <c r="H379" i="1" s="1"/>
  <c r="J328" i="1"/>
  <c r="H328" i="1" s="1"/>
  <c r="J320" i="1"/>
  <c r="H320" i="1" s="1"/>
  <c r="J312" i="1"/>
  <c r="H312" i="1" s="1"/>
  <c r="J157" i="1"/>
  <c r="H157" i="1" s="1"/>
  <c r="G157" i="1" s="1"/>
  <c r="J138" i="1"/>
  <c r="H138" i="1" s="1"/>
  <c r="G138" i="1" s="1"/>
  <c r="J130" i="1"/>
  <c r="H130" i="1" s="1"/>
  <c r="G130" i="1" s="1"/>
  <c r="J122" i="1"/>
  <c r="H122" i="1" s="1"/>
  <c r="G122" i="1" s="1"/>
  <c r="J114" i="1"/>
  <c r="H114" i="1" s="1"/>
  <c r="J105" i="1"/>
  <c r="H105" i="1" s="1"/>
  <c r="G105" i="1" s="1"/>
  <c r="J97" i="1"/>
  <c r="H97" i="1" s="1"/>
  <c r="G97" i="1" s="1"/>
  <c r="J89" i="1"/>
  <c r="H89" i="1" s="1"/>
  <c r="G89" i="1" s="1"/>
  <c r="J81" i="1"/>
  <c r="H81" i="1" s="1"/>
  <c r="G81" i="1" s="1"/>
  <c r="J73" i="1"/>
  <c r="H73" i="1" s="1"/>
  <c r="G73" i="1" s="1"/>
  <c r="J64" i="1"/>
  <c r="H64" i="1" s="1"/>
  <c r="G64" i="1" s="1"/>
  <c r="J56" i="1"/>
  <c r="H56" i="1" s="1"/>
  <c r="G56" i="1" s="1"/>
  <c r="J48" i="1"/>
  <c r="H48" i="1" s="1"/>
  <c r="G48" i="1" s="1"/>
  <c r="J38" i="1"/>
  <c r="H38" i="1" s="1"/>
  <c r="J31" i="1"/>
  <c r="H31" i="1" s="1"/>
  <c r="G31" i="1" s="1"/>
  <c r="J24" i="1"/>
  <c r="H24" i="1" s="1"/>
  <c r="G24" i="1" s="1"/>
  <c r="J16" i="1"/>
  <c r="H16" i="1" s="1"/>
  <c r="G16" i="1" s="1"/>
  <c r="J260" i="1"/>
  <c r="H260" i="1" s="1"/>
  <c r="G260" i="1" s="1"/>
  <c r="J176" i="1"/>
  <c r="H176" i="1" s="1"/>
  <c r="G176" i="1" s="1"/>
  <c r="J314" i="1"/>
  <c r="H314" i="1" s="1"/>
  <c r="J107" i="1"/>
  <c r="H107" i="1" s="1"/>
  <c r="G107" i="1" s="1"/>
  <c r="J14" i="1"/>
  <c r="H14" i="1" s="1"/>
  <c r="G14" i="1" s="1"/>
  <c r="J281" i="1"/>
  <c r="H281" i="1" s="1"/>
  <c r="G281" i="1" s="1"/>
  <c r="J273" i="1"/>
  <c r="H273" i="1" s="1"/>
  <c r="G273" i="1" s="1"/>
  <c r="J265" i="1"/>
  <c r="H265" i="1" s="1"/>
  <c r="G265" i="1" s="1"/>
  <c r="J257" i="1"/>
  <c r="H257" i="1" s="1"/>
  <c r="G257" i="1" s="1"/>
  <c r="J249" i="1"/>
  <c r="H249" i="1" s="1"/>
  <c r="G249" i="1" s="1"/>
  <c r="J241" i="1"/>
  <c r="H241" i="1" s="1"/>
  <c r="G241" i="1" s="1"/>
  <c r="J218" i="1"/>
  <c r="H218" i="1" s="1"/>
  <c r="G218" i="1" s="1"/>
  <c r="J227" i="1"/>
  <c r="H227" i="1" s="1"/>
  <c r="G227" i="1" s="1"/>
  <c r="J289" i="1"/>
  <c r="H289" i="1" s="1"/>
  <c r="G289" i="1" s="1"/>
  <c r="J210" i="1"/>
  <c r="H210" i="1" s="1"/>
  <c r="G210" i="1" s="1"/>
  <c r="J202" i="1"/>
  <c r="H202" i="1" s="1"/>
  <c r="G202" i="1" s="1"/>
  <c r="J189" i="1"/>
  <c r="H189" i="1" s="1"/>
  <c r="G189" i="1" s="1"/>
  <c r="J181" i="1"/>
  <c r="H181" i="1" s="1"/>
  <c r="G181" i="1" s="1"/>
  <c r="J173" i="1"/>
  <c r="H173" i="1" s="1"/>
  <c r="G173" i="1" s="1"/>
  <c r="J402" i="1"/>
  <c r="H402" i="1" s="1"/>
  <c r="J394" i="1"/>
  <c r="H394" i="1" s="1"/>
  <c r="J378" i="1"/>
  <c r="H378" i="1" s="1"/>
  <c r="J327" i="1"/>
  <c r="H327" i="1" s="1"/>
  <c r="J319" i="1"/>
  <c r="H319" i="1" s="1"/>
  <c r="J311" i="1"/>
  <c r="H311" i="1" s="1"/>
  <c r="J155" i="1"/>
  <c r="H155" i="1" s="1"/>
  <c r="G155" i="1" s="1"/>
  <c r="J147" i="1"/>
  <c r="H147" i="1" s="1"/>
  <c r="G147" i="1" s="1"/>
  <c r="J137" i="1"/>
  <c r="H137" i="1" s="1"/>
  <c r="G137" i="1" s="1"/>
  <c r="J129" i="1"/>
  <c r="H129" i="1" s="1"/>
  <c r="G129" i="1" s="1"/>
  <c r="J121" i="1"/>
  <c r="H121" i="1" s="1"/>
  <c r="G121" i="1" s="1"/>
  <c r="J113" i="1"/>
  <c r="H113" i="1" s="1"/>
  <c r="G113" i="1" s="1"/>
  <c r="J104" i="1"/>
  <c r="H104" i="1" s="1"/>
  <c r="G104" i="1" s="1"/>
  <c r="J96" i="1"/>
  <c r="H96" i="1" s="1"/>
  <c r="G96" i="1" s="1"/>
  <c r="J88" i="1"/>
  <c r="H88" i="1" s="1"/>
  <c r="G88" i="1" s="1"/>
  <c r="J80" i="1"/>
  <c r="H80" i="1" s="1"/>
  <c r="G80" i="1" s="1"/>
  <c r="J72" i="1"/>
  <c r="H72" i="1" s="1"/>
  <c r="G72" i="1" s="1"/>
  <c r="J63" i="1"/>
  <c r="H63" i="1" s="1"/>
  <c r="G63" i="1" s="1"/>
  <c r="J55" i="1"/>
  <c r="H55" i="1" s="1"/>
  <c r="G55" i="1" s="1"/>
  <c r="J47" i="1"/>
  <c r="H47" i="1" s="1"/>
  <c r="G47" i="1" s="1"/>
  <c r="J40" i="1"/>
  <c r="H40" i="1" s="1"/>
  <c r="G40" i="1" s="1"/>
  <c r="J32" i="1"/>
  <c r="H32" i="1" s="1"/>
  <c r="G32" i="1" s="1"/>
  <c r="J23" i="1"/>
  <c r="H23" i="1" s="1"/>
  <c r="G23" i="1" s="1"/>
  <c r="J15" i="1"/>
  <c r="H15" i="1" s="1"/>
  <c r="G15" i="1" s="1"/>
  <c r="J268" i="1"/>
  <c r="H268" i="1" s="1"/>
  <c r="G268" i="1" s="1"/>
  <c r="J197" i="1"/>
  <c r="H197" i="1" s="1"/>
  <c r="G197" i="1" s="1"/>
  <c r="J381" i="1"/>
  <c r="H381" i="1" s="1"/>
  <c r="J35" i="1"/>
  <c r="H35" i="1" s="1"/>
  <c r="G35" i="1" s="1"/>
  <c r="J12" i="1"/>
  <c r="H12" i="1" s="1"/>
  <c r="J280" i="1"/>
  <c r="H280" i="1" s="1"/>
  <c r="G280" i="1" s="1"/>
  <c r="J272" i="1"/>
  <c r="H272" i="1" s="1"/>
  <c r="G272" i="1" s="1"/>
  <c r="J264" i="1"/>
  <c r="H264" i="1" s="1"/>
  <c r="G264" i="1" s="1"/>
  <c r="J256" i="1"/>
  <c r="H256" i="1" s="1"/>
  <c r="G256" i="1" s="1"/>
  <c r="J248" i="1"/>
  <c r="H248" i="1" s="1"/>
  <c r="G248" i="1" s="1"/>
  <c r="J240" i="1"/>
  <c r="H240" i="1" s="1"/>
  <c r="G240" i="1" s="1"/>
  <c r="J238" i="1"/>
  <c r="H238" i="1" s="1"/>
  <c r="G238" i="1" s="1"/>
  <c r="J295" i="1"/>
  <c r="H295" i="1" s="1"/>
  <c r="G295" i="1" s="1"/>
  <c r="J288" i="1"/>
  <c r="H288" i="1" s="1"/>
  <c r="G288" i="1" s="1"/>
  <c r="J209" i="1"/>
  <c r="H209" i="1" s="1"/>
  <c r="G209" i="1" s="1"/>
  <c r="J201" i="1"/>
  <c r="H201" i="1" s="1"/>
  <c r="G201" i="1" s="1"/>
  <c r="J188" i="1"/>
  <c r="H188" i="1" s="1"/>
  <c r="G188" i="1" s="1"/>
  <c r="J180" i="1"/>
  <c r="H180" i="1" s="1"/>
  <c r="G180" i="1" s="1"/>
  <c r="J172" i="1"/>
  <c r="H172" i="1" s="1"/>
  <c r="G172" i="1" s="1"/>
  <c r="J401" i="1"/>
  <c r="H401" i="1" s="1"/>
  <c r="J393" i="1"/>
  <c r="H393" i="1" s="1"/>
  <c r="J385" i="1"/>
  <c r="H385" i="1" s="1"/>
  <c r="J326" i="1"/>
  <c r="H326" i="1" s="1"/>
  <c r="J318" i="1"/>
  <c r="H318" i="1" s="1"/>
  <c r="J310" i="1"/>
  <c r="H310" i="1" s="1"/>
  <c r="J148" i="1"/>
  <c r="H148" i="1" s="1"/>
  <c r="G148" i="1" s="1"/>
  <c r="J154" i="1"/>
  <c r="H154" i="1" s="1"/>
  <c r="G154" i="1" s="1"/>
  <c r="J136" i="1"/>
  <c r="H136" i="1" s="1"/>
  <c r="G136" i="1" s="1"/>
  <c r="J128" i="1"/>
  <c r="H128" i="1" s="1"/>
  <c r="G128" i="1" s="1"/>
  <c r="J120" i="1"/>
  <c r="H120" i="1" s="1"/>
  <c r="G120" i="1" s="1"/>
  <c r="J112" i="1"/>
  <c r="H112" i="1" s="1"/>
  <c r="J103" i="1"/>
  <c r="H103" i="1" s="1"/>
  <c r="J95" i="1"/>
  <c r="H95" i="1" s="1"/>
  <c r="G95" i="1" s="1"/>
  <c r="J87" i="1"/>
  <c r="H87" i="1" s="1"/>
  <c r="G87" i="1" s="1"/>
  <c r="J71" i="1"/>
  <c r="H71" i="1" s="1"/>
  <c r="G71" i="1" s="1"/>
  <c r="J62" i="1"/>
  <c r="H62" i="1" s="1"/>
  <c r="G62" i="1" s="1"/>
  <c r="J54" i="1"/>
  <c r="H54" i="1" s="1"/>
  <c r="G54" i="1" s="1"/>
  <c r="J46" i="1"/>
  <c r="H46" i="1" s="1"/>
  <c r="G46" i="1" s="1"/>
  <c r="J39" i="1"/>
  <c r="H39" i="1" s="1"/>
  <c r="J29" i="1"/>
  <c r="H29" i="1" s="1"/>
  <c r="J21" i="1"/>
  <c r="H21" i="1" s="1"/>
  <c r="G21" i="1" s="1"/>
  <c r="J8" i="1"/>
  <c r="H8" i="1" s="1"/>
  <c r="J284" i="1"/>
  <c r="H284" i="1" s="1"/>
  <c r="G284" i="1" s="1"/>
  <c r="J230" i="1"/>
  <c r="H230" i="1" s="1"/>
  <c r="G230" i="1" s="1"/>
  <c r="J184" i="1"/>
  <c r="H184" i="1" s="1"/>
  <c r="G184" i="1" s="1"/>
  <c r="J330" i="1"/>
  <c r="H330" i="1" s="1"/>
  <c r="J124" i="1"/>
  <c r="H124" i="1" s="1"/>
  <c r="J83" i="1"/>
  <c r="H83" i="1" s="1"/>
  <c r="G83" i="1" s="1"/>
  <c r="J42" i="1"/>
  <c r="H42" i="1" s="1"/>
  <c r="G42" i="1" s="1"/>
  <c r="J405" i="1"/>
  <c r="H405" i="1" s="1"/>
  <c r="J225" i="1"/>
  <c r="H225" i="1" s="1"/>
  <c r="G225" i="1" s="1"/>
  <c r="J233" i="1"/>
  <c r="H233" i="1" s="1"/>
  <c r="G233" i="1" s="1"/>
  <c r="J294" i="1"/>
  <c r="H294" i="1" s="1"/>
  <c r="G294" i="1" s="1"/>
  <c r="J216" i="1"/>
  <c r="H216" i="1" s="1"/>
  <c r="G216" i="1" s="1"/>
  <c r="J208" i="1"/>
  <c r="H208" i="1" s="1"/>
  <c r="G208" i="1" s="1"/>
  <c r="J200" i="1"/>
  <c r="H200" i="1" s="1"/>
  <c r="G200" i="1" s="1"/>
  <c r="J194" i="1"/>
  <c r="H194" i="1" s="1"/>
  <c r="G194" i="1" s="1"/>
  <c r="J179" i="1"/>
  <c r="H179" i="1" s="1"/>
  <c r="G179" i="1" s="1"/>
  <c r="J171" i="1"/>
  <c r="H171" i="1" s="1"/>
  <c r="G171" i="1" s="1"/>
  <c r="J400" i="1"/>
  <c r="H400" i="1" s="1"/>
  <c r="J392" i="1"/>
  <c r="H392" i="1" s="1"/>
  <c r="J384" i="1"/>
  <c r="H384" i="1" s="1"/>
  <c r="J333" i="1"/>
  <c r="H333" i="1" s="1"/>
  <c r="J325" i="1"/>
  <c r="H325" i="1" s="1"/>
  <c r="J317" i="1"/>
  <c r="H317" i="1" s="1"/>
  <c r="J309" i="1"/>
  <c r="H309" i="1" s="1"/>
  <c r="J149" i="1"/>
  <c r="H149" i="1" s="1"/>
  <c r="G149" i="1" s="1"/>
  <c r="J150" i="1"/>
  <c r="H150" i="1" s="1"/>
  <c r="G150" i="1" s="1"/>
  <c r="J135" i="1"/>
  <c r="H135" i="1" s="1"/>
  <c r="G135" i="1" s="1"/>
  <c r="J127" i="1"/>
  <c r="H127" i="1" s="1"/>
  <c r="G127" i="1" s="1"/>
  <c r="J119" i="1"/>
  <c r="H119" i="1" s="1"/>
  <c r="G119" i="1" s="1"/>
  <c r="J110" i="1"/>
  <c r="H110" i="1" s="1"/>
  <c r="G110" i="1" s="1"/>
  <c r="J102" i="1"/>
  <c r="H102" i="1" s="1"/>
  <c r="G102" i="1" s="1"/>
  <c r="J94" i="1"/>
  <c r="H94" i="1" s="1"/>
  <c r="G94" i="1" s="1"/>
  <c r="J86" i="1"/>
  <c r="H86" i="1" s="1"/>
  <c r="G86" i="1" s="1"/>
  <c r="J78" i="1"/>
  <c r="H78" i="1" s="1"/>
  <c r="G78" i="1" s="1"/>
  <c r="J70" i="1"/>
  <c r="H70" i="1" s="1"/>
  <c r="G70" i="1" s="1"/>
  <c r="J61" i="1"/>
  <c r="H61" i="1" s="1"/>
  <c r="G61" i="1" s="1"/>
  <c r="J53" i="1"/>
  <c r="H53" i="1" s="1"/>
  <c r="G53" i="1" s="1"/>
  <c r="J45" i="1"/>
  <c r="H45" i="1" s="1"/>
  <c r="G45" i="1" s="1"/>
  <c r="J41" i="1"/>
  <c r="H41" i="1" s="1"/>
  <c r="G41" i="1" s="1"/>
  <c r="J28" i="1"/>
  <c r="H28" i="1" s="1"/>
  <c r="G28" i="1" s="1"/>
  <c r="J22" i="1"/>
  <c r="H22" i="1" s="1"/>
  <c r="G22" i="1" s="1"/>
  <c r="J10" i="1"/>
  <c r="H10" i="1" s="1"/>
  <c r="G10" i="1" s="1"/>
  <c r="J252" i="1"/>
  <c r="H252" i="1" s="1"/>
  <c r="G252" i="1" s="1"/>
  <c r="J168" i="1"/>
  <c r="H168" i="1" s="1"/>
  <c r="G168" i="1" s="1"/>
  <c r="J156" i="1"/>
  <c r="H156" i="1" s="1"/>
  <c r="G156" i="1" s="1"/>
  <c r="J91" i="1"/>
  <c r="H91" i="1" s="1"/>
  <c r="G91" i="1" s="1"/>
  <c r="J286" i="1"/>
  <c r="H286" i="1" s="1"/>
  <c r="G286" i="1" s="1"/>
  <c r="J278" i="1"/>
  <c r="H278" i="1" s="1"/>
  <c r="G278" i="1" s="1"/>
  <c r="J270" i="1"/>
  <c r="H270" i="1" s="1"/>
  <c r="G270" i="1" s="1"/>
  <c r="J262" i="1"/>
  <c r="H262" i="1" s="1"/>
  <c r="G262" i="1" s="1"/>
  <c r="J254" i="1"/>
  <c r="H254" i="1" s="1"/>
  <c r="G254" i="1" s="1"/>
  <c r="J246" i="1"/>
  <c r="H246" i="1" s="1"/>
  <c r="G246" i="1" s="1"/>
  <c r="J223" i="1"/>
  <c r="H223" i="1" s="1"/>
  <c r="G223" i="1" s="1"/>
  <c r="J232" i="1"/>
  <c r="H232" i="1" s="1"/>
  <c r="G232" i="1" s="1"/>
  <c r="J293" i="1"/>
  <c r="H293" i="1" s="1"/>
  <c r="G293" i="1" s="1"/>
  <c r="J215" i="1"/>
  <c r="H215" i="1" s="1"/>
  <c r="G215" i="1" s="1"/>
  <c r="J207" i="1"/>
  <c r="H207" i="1" s="1"/>
  <c r="G207" i="1" s="1"/>
  <c r="J199" i="1"/>
  <c r="H199" i="1" s="1"/>
  <c r="G199" i="1" s="1"/>
  <c r="J186" i="1"/>
  <c r="H186" i="1" s="1"/>
  <c r="G186" i="1" s="1"/>
  <c r="J178" i="1"/>
  <c r="H178" i="1" s="1"/>
  <c r="G178" i="1" s="1"/>
  <c r="J170" i="1"/>
  <c r="H170" i="1" s="1"/>
  <c r="G170" i="1" s="1"/>
  <c r="J399" i="1"/>
  <c r="H399" i="1" s="1"/>
  <c r="J391" i="1"/>
  <c r="H391" i="1" s="1"/>
  <c r="J383" i="1"/>
  <c r="H383" i="1" s="1"/>
  <c r="J332" i="1"/>
  <c r="H332" i="1" s="1"/>
  <c r="J324" i="1"/>
  <c r="H324" i="1" s="1"/>
  <c r="J316" i="1"/>
  <c r="H316" i="1" s="1"/>
  <c r="J308" i="1"/>
  <c r="H308" i="1" s="1"/>
  <c r="J151" i="1"/>
  <c r="H151" i="1" s="1"/>
  <c r="G151" i="1" s="1"/>
  <c r="J134" i="1"/>
  <c r="H134" i="1" s="1"/>
  <c r="G134" i="1" s="1"/>
  <c r="J126" i="1"/>
  <c r="H126" i="1" s="1"/>
  <c r="G126" i="1" s="1"/>
  <c r="J118" i="1"/>
  <c r="H118" i="1" s="1"/>
  <c r="G118" i="1" s="1"/>
  <c r="J109" i="1"/>
  <c r="H109" i="1" s="1"/>
  <c r="J100" i="1"/>
  <c r="H100" i="1" s="1"/>
  <c r="G100" i="1" s="1"/>
  <c r="J93" i="1"/>
  <c r="H93" i="1" s="1"/>
  <c r="G93" i="1" s="1"/>
  <c r="J85" i="1"/>
  <c r="H85" i="1" s="1"/>
  <c r="G85" i="1" s="1"/>
  <c r="J77" i="1"/>
  <c r="H77" i="1" s="1"/>
  <c r="G77" i="1" s="1"/>
  <c r="J69" i="1"/>
  <c r="H69" i="1" s="1"/>
  <c r="G69" i="1" s="1"/>
  <c r="J60" i="1"/>
  <c r="H60" i="1" s="1"/>
  <c r="G60" i="1" s="1"/>
  <c r="J52" i="1"/>
  <c r="H52" i="1" s="1"/>
  <c r="G52" i="1" s="1"/>
  <c r="J44" i="1"/>
  <c r="H44" i="1" s="1"/>
  <c r="G44" i="1" s="1"/>
  <c r="J33" i="1"/>
  <c r="H33" i="1" s="1"/>
  <c r="G33" i="1" s="1"/>
  <c r="J30" i="1"/>
  <c r="H30" i="1" s="1"/>
  <c r="J19" i="1"/>
  <c r="H19" i="1" s="1"/>
  <c r="G19" i="1" s="1"/>
  <c r="G67" i="1" l="1"/>
  <c r="G124" i="1"/>
  <c r="G50" i="1"/>
  <c r="G103" i="1"/>
  <c r="G30" i="1"/>
  <c r="G8" i="1"/>
  <c r="G29" i="1"/>
  <c r="G12" i="1"/>
  <c r="G9" i="1"/>
  <c r="G26" i="1"/>
  <c r="G39" i="1"/>
  <c r="G112" i="1"/>
  <c r="G38" i="1"/>
  <c r="G114" i="1"/>
  <c r="G109" i="1"/>
  <c r="J407" i="1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</calcChain>
</file>

<file path=xl/comments1.xml><?xml version="1.0" encoding="utf-8"?>
<comments xmlns="http://schemas.openxmlformats.org/spreadsheetml/2006/main">
  <authors>
    <author>Elsayed Ali-HP</author>
  </authors>
  <commentList>
    <comment ref="O4" authorId="0" shapeId="0">
      <text>
        <r>
          <rPr>
            <b/>
            <sz val="9"/>
            <color indexed="81"/>
            <rFont val="Tahoma"/>
            <family val="2"/>
          </rPr>
          <t>Elsayed Ali-HP:
Turkish Coffee Single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8" authorId="0" shapeId="0">
      <text>
        <r>
          <rPr>
            <b/>
            <sz val="9"/>
            <color indexed="81"/>
            <rFont val="Tahoma"/>
            <family val="2"/>
          </rPr>
          <t>Elsayed Ali-HP:</t>
        </r>
        <r>
          <rPr>
            <sz val="9"/>
            <color indexed="81"/>
            <rFont val="Tahoma"/>
            <family val="2"/>
          </rPr>
          <t xml:space="preserve">
Extra </t>
        </r>
      </text>
    </comment>
  </commentList>
</comments>
</file>

<file path=xl/comments2.xml><?xml version="1.0" encoding="utf-8"?>
<comments xmlns="http://schemas.openxmlformats.org/spreadsheetml/2006/main">
  <authors>
    <author>tc={1A2EE1E4-BEB5-4F6E-9B03-803FB0529812}</author>
  </authors>
  <commentList>
    <comment ref="F62" authorId="0" shapeId="0">
      <text>
        <r>
          <rPr>
            <sz val="10"/>
            <color rgb="FF000000"/>
            <rFont val="Times New Roman"/>
            <family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be added to Centro</t>
        </r>
      </text>
    </comment>
  </commentList>
</comments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<sst xmlns="http://schemas.openxmlformats.org/spreadsheetml/2006/main" count="12359" uniqueCount="1159">
  <si>
    <t>VITRAC MINT 1L</t>
  </si>
  <si>
    <t>Product</t>
  </si>
  <si>
    <t>Group</t>
  </si>
  <si>
    <t>CUP 12OZ</t>
  </si>
  <si>
    <t>CUP 8OZ</t>
  </si>
  <si>
    <t>CUP 4OZ</t>
  </si>
  <si>
    <t>CUP J M</t>
  </si>
  <si>
    <t>CUP J L</t>
  </si>
  <si>
    <t>SHALIMO B 1EA</t>
  </si>
  <si>
    <t>ICE CREAM VANILLA 1KG</t>
  </si>
  <si>
    <t>TOPPING CARAMEL 1KG</t>
  </si>
  <si>
    <t>MANGO</t>
  </si>
  <si>
    <t>Strawberry</t>
  </si>
  <si>
    <t>Donut</t>
  </si>
  <si>
    <t>H</t>
  </si>
  <si>
    <t>Cappuccino M</t>
  </si>
  <si>
    <t>Espresso D</t>
  </si>
  <si>
    <t>Espresso Macchiato S</t>
  </si>
  <si>
    <t>Espresso S</t>
  </si>
  <si>
    <t>Flat White M</t>
  </si>
  <si>
    <t>Latte L</t>
  </si>
  <si>
    <t>Latte M</t>
  </si>
  <si>
    <t>Mocha L</t>
  </si>
  <si>
    <t>Mocha M</t>
  </si>
  <si>
    <t>Nescafe Black L</t>
  </si>
  <si>
    <t>Nescafe Black M</t>
  </si>
  <si>
    <t>Nescafe L</t>
  </si>
  <si>
    <t>Nescafe M</t>
  </si>
  <si>
    <t>Banana Fresh L</t>
  </si>
  <si>
    <t>Guava Milk Fresh L</t>
  </si>
  <si>
    <t>Kiwi Fresh L</t>
  </si>
  <si>
    <t>Lemon Fresh L</t>
  </si>
  <si>
    <t>Lemon Mint Fresh L</t>
  </si>
  <si>
    <t>Mango Fresh L</t>
  </si>
  <si>
    <t>Orange Fresh L</t>
  </si>
  <si>
    <t>Pineapple Juice L</t>
  </si>
  <si>
    <t>Pomegranate Fresh L</t>
  </si>
  <si>
    <t>Strawberry Fresh L</t>
  </si>
  <si>
    <t>Strawberry Milk Fresh L</t>
  </si>
  <si>
    <t>Sum</t>
  </si>
  <si>
    <t>BAVERAGE</t>
  </si>
  <si>
    <t>Cocktails</t>
  </si>
  <si>
    <t>Banana Berry</t>
  </si>
  <si>
    <t>Unit</t>
  </si>
  <si>
    <t>BANANNA 1 EA</t>
  </si>
  <si>
    <t>each</t>
  </si>
  <si>
    <t>TOPPING BLUEBERRY 1KG</t>
  </si>
  <si>
    <t>MILK 0.9L</t>
  </si>
  <si>
    <t>TOPPING STRAWBERRY 1 KG</t>
  </si>
  <si>
    <t>TOPPING CHOCOLATE 1KG</t>
  </si>
  <si>
    <t>TOPPING LOTUS 1KG</t>
  </si>
  <si>
    <t>NUCREAM 1KG</t>
  </si>
  <si>
    <t>Caribbean Lovers</t>
  </si>
  <si>
    <t>LEMON 1EA</t>
  </si>
  <si>
    <t>TOPPING PEACH 1KG</t>
  </si>
  <si>
    <t>Cherry Cola</t>
  </si>
  <si>
    <t>CAN 1EA</t>
  </si>
  <si>
    <t>FLAVOUR CHERRY 1L</t>
  </si>
  <si>
    <t>APPLE 1 EA</t>
  </si>
  <si>
    <t>ICE CREAM CHOCOLATE 1KG</t>
  </si>
  <si>
    <t>OREO PACKET</t>
  </si>
  <si>
    <t>Kiwi Pineapple</t>
  </si>
  <si>
    <t>KIWI 1EA</t>
  </si>
  <si>
    <t>JUHAINA PINEAPPEL 1L</t>
  </si>
  <si>
    <t>PINEAPPLE 1EA</t>
  </si>
  <si>
    <t>Mango Berry</t>
  </si>
  <si>
    <t>Mango Kiwi</t>
  </si>
  <si>
    <t>Mango Passion</t>
  </si>
  <si>
    <t>Mojito</t>
  </si>
  <si>
    <t>FLAVOUR MOJITO 1L</t>
  </si>
  <si>
    <t>Mojito Blue</t>
  </si>
  <si>
    <t>FLAVOUR BLUE CARACAO 1L</t>
  </si>
  <si>
    <t>Mojito Cherry</t>
  </si>
  <si>
    <t>Mojito Passion</t>
  </si>
  <si>
    <t>FLAVOUR PASSION 1L</t>
  </si>
  <si>
    <t>FLAVOUR COCONUT 1L</t>
  </si>
  <si>
    <t>Redbull Cocktail</t>
  </si>
  <si>
    <t>REDBULL 1EA</t>
  </si>
  <si>
    <t>Redbull Espresso</t>
  </si>
  <si>
    <t>ESPRESSO</t>
  </si>
  <si>
    <t>Redbull Passion</t>
  </si>
  <si>
    <t>Sun Rise</t>
  </si>
  <si>
    <t>FLAVOUR STRAWBERRY 1L</t>
  </si>
  <si>
    <t>Sun Shine</t>
  </si>
  <si>
    <t>GUAVA 1EA</t>
  </si>
  <si>
    <t>DONUTS 1EA</t>
  </si>
  <si>
    <t>ORANGE 1EA</t>
  </si>
  <si>
    <t>MOLTEN CHOCLATE 1EA</t>
  </si>
  <si>
    <t>CHEESE CAKE  NUTTELA 1EA</t>
  </si>
  <si>
    <t>CROISSANT 1EA</t>
  </si>
  <si>
    <t>BRAWNIES 1EA</t>
  </si>
  <si>
    <t>NESCAFE 1KG</t>
  </si>
  <si>
    <t>WATERMELON 1EA</t>
  </si>
  <si>
    <t>POWDER WATERMELON 1KG</t>
  </si>
  <si>
    <t>RED TEA 1EA</t>
  </si>
  <si>
    <t>TURKISH COFFEE GOLD 1KG</t>
  </si>
  <si>
    <t>SUGAR PORTION 5G 1EA</t>
  </si>
  <si>
    <t>POWDER CHOCOLATE 1KG</t>
  </si>
  <si>
    <t>SUGAR 1KG</t>
  </si>
  <si>
    <t>GREEN TEA 1EA</t>
  </si>
  <si>
    <t>GREEN TEA MINT 1EA</t>
  </si>
  <si>
    <t>FLAVOUR HAZELNUT 1L</t>
  </si>
  <si>
    <t>JUHAINA APPLE 1L</t>
  </si>
  <si>
    <t>CINNABON CIGAR 1KG</t>
  </si>
  <si>
    <t>HERBS</t>
  </si>
  <si>
    <t>HONEY 1KG</t>
  </si>
  <si>
    <t>TEA FLAVOUR 1EA</t>
  </si>
  <si>
    <t>TURKISH COFFEE GOLD ME7AWG 1KG</t>
  </si>
  <si>
    <t>Extra</t>
  </si>
  <si>
    <t>Add Cheese</t>
  </si>
  <si>
    <t>CHESSE SHIDER 1KG</t>
  </si>
  <si>
    <t>Cup Ice</t>
  </si>
  <si>
    <t>FLAVOUR CARAMEL 1L</t>
  </si>
  <si>
    <t>FLAVOUR LEMON MINT 1L</t>
  </si>
  <si>
    <t>FLAVOUR PEACH 1L</t>
  </si>
  <si>
    <t>FLAVOUR VANILLA MONIN 1L</t>
  </si>
  <si>
    <t>FLAVOUR WATERMELON 1L</t>
  </si>
  <si>
    <t>Extra Honey</t>
  </si>
  <si>
    <t>ICE CREAM MANGO 1KG</t>
  </si>
  <si>
    <t>ICE CREAM STRAWBERRY 1KG</t>
  </si>
  <si>
    <t>Extra Lemon</t>
  </si>
  <si>
    <t>Extra Louts</t>
  </si>
  <si>
    <t>Extra Milk</t>
  </si>
  <si>
    <t>Extra Nutella</t>
  </si>
  <si>
    <t>Extra Oreo</t>
  </si>
  <si>
    <t>Extra Shot</t>
  </si>
  <si>
    <t>TOPPING RASBERRY 1 KG</t>
  </si>
  <si>
    <t>Fresh Juices</t>
  </si>
  <si>
    <t>SUGAR POWDER 1KG</t>
  </si>
  <si>
    <t>DATE 1EA</t>
  </si>
  <si>
    <t>Guava Fresh L</t>
  </si>
  <si>
    <t>PEACH 1EA</t>
  </si>
  <si>
    <t>POMEGRANATE 1EA</t>
  </si>
  <si>
    <t>STRAWBERRY 1EA</t>
  </si>
  <si>
    <t>Watermelon L</t>
  </si>
  <si>
    <t>CROISSANT BCK</t>
  </si>
  <si>
    <t>12 Donuts</t>
  </si>
  <si>
    <t>DONUTS BCK 4P</t>
  </si>
  <si>
    <t>GLOVES 1EA</t>
  </si>
  <si>
    <t>2Frappuccino M + 2Donuts</t>
  </si>
  <si>
    <t>DONUTS BCK 2P</t>
  </si>
  <si>
    <t>POWDER COFFEE 1KG</t>
  </si>
  <si>
    <t>4 Cookies</t>
  </si>
  <si>
    <t>COOKIES CHOC 1EA</t>
  </si>
  <si>
    <t>4 Donuts</t>
  </si>
  <si>
    <t>6 Donuts</t>
  </si>
  <si>
    <t>Brownies+Fresh Juice (Banana)</t>
  </si>
  <si>
    <t>Brownies+Fresh Juice (Guava)</t>
  </si>
  <si>
    <t>Brownies+Fresh Juice (Mango)</t>
  </si>
  <si>
    <t>Brownies+Fresh Juice (Orange)</t>
  </si>
  <si>
    <t>Brownies+Fresh Juice (Pineapple)</t>
  </si>
  <si>
    <t>Brownies+Fresh Juice (Strawberry)</t>
  </si>
  <si>
    <t>Brownies+Fresh Juice (Watermelon)</t>
  </si>
  <si>
    <t>Brownies+Hot Coffee (Cappuccino)</t>
  </si>
  <si>
    <t>Brownies+Hot Coffee (Latte)</t>
  </si>
  <si>
    <t>Brownies+Hot Coffee (Mocha)</t>
  </si>
  <si>
    <t>Cheese Cake+Fresh Juice (Banana)</t>
  </si>
  <si>
    <t>CHEESE CAKE 1EA</t>
  </si>
  <si>
    <t>Cheese Cake+Fresh Juice (Guava)</t>
  </si>
  <si>
    <t>Cheese Cake+Fresh Juice (Mango)</t>
  </si>
  <si>
    <t>Cheese Cake+Fresh Juice (Orange)</t>
  </si>
  <si>
    <t>Cheese Cake+Fresh Juice (Pineapple)</t>
  </si>
  <si>
    <t>Cheese Cake+Fresh Juice (Strawberry)</t>
  </si>
  <si>
    <t>Cheese Cake+Fresh Juice (Watermelon)</t>
  </si>
  <si>
    <t>Cheese Cake+Hot Coffee (Cappuccino)</t>
  </si>
  <si>
    <t>Cheese Cake+Hot Coffee (Latte)</t>
  </si>
  <si>
    <t>Cheese Cake+Hot Coffee (Mocha)</t>
  </si>
  <si>
    <t>Fudge+Fresh Juice (Banana)</t>
  </si>
  <si>
    <t>FUDGE 1EA</t>
  </si>
  <si>
    <t>Fudge+Fresh Juice (Guava)</t>
  </si>
  <si>
    <t>Fudge+Fresh Juice (Mango)</t>
  </si>
  <si>
    <t>Fudge+Fresh Juice (Orange)</t>
  </si>
  <si>
    <t>Fudge+Fresh Juice (Pineapple)</t>
  </si>
  <si>
    <t>Fudge+Fresh Juice (Strawberry)</t>
  </si>
  <si>
    <t>Fudge+Fresh Juice (Watermelon)</t>
  </si>
  <si>
    <t>Fudge+Hot Coffee (Cappuccino)</t>
  </si>
  <si>
    <t>Fudge+Hot Coffee (Latte)</t>
  </si>
  <si>
    <t>Fudge+Hot Coffee (Mocha)</t>
  </si>
  <si>
    <t>Molten+Fresh Juice (Banana)</t>
  </si>
  <si>
    <t>Molten+Fresh Juice (Guava)</t>
  </si>
  <si>
    <t>Molten+Fresh Juice (Mango)</t>
  </si>
  <si>
    <t>Molten+Fresh Juice (Orange)</t>
  </si>
  <si>
    <t>Molten+Fresh Juice (Pineapple)</t>
  </si>
  <si>
    <t>Molten+Fresh Juice (Strawberry)</t>
  </si>
  <si>
    <t>Molten+Fresh Juice (Watermelon)</t>
  </si>
  <si>
    <t>Molten+Hot Coffee (Cappuccino)</t>
  </si>
  <si>
    <t>Molten+Hot Coffee (Latte)</t>
  </si>
  <si>
    <t>Molten+Hot Coffee (Mocha)</t>
  </si>
  <si>
    <t>Turkish Coffee S+Donuts</t>
  </si>
  <si>
    <t>Hot Coffee</t>
  </si>
  <si>
    <t>Cappuccino L</t>
  </si>
  <si>
    <t>CUP 6.5OZ</t>
  </si>
  <si>
    <t>Espresso Macchiato D</t>
  </si>
  <si>
    <t>Hot Drinks</t>
  </si>
  <si>
    <t>Cocoa L</t>
  </si>
  <si>
    <t>Cocoa M</t>
  </si>
  <si>
    <t>Green Tea L</t>
  </si>
  <si>
    <t>Green Tea M</t>
  </si>
  <si>
    <t>Green Tea Mint L</t>
  </si>
  <si>
    <t>Green Tea Mint M</t>
  </si>
  <si>
    <t>Hot Cider L</t>
  </si>
  <si>
    <t>Hot Cider M</t>
  </si>
  <si>
    <t>Hot Herbs Cocktail L</t>
  </si>
  <si>
    <t>Hot Herbs Cocktail M</t>
  </si>
  <si>
    <t>Hot Herbs M</t>
  </si>
  <si>
    <t>Hot Lemon L</t>
  </si>
  <si>
    <t>Hot Lemon M</t>
  </si>
  <si>
    <t>Hot Milk M</t>
  </si>
  <si>
    <t>Tea Flav L</t>
  </si>
  <si>
    <t>Tea Flav M</t>
  </si>
  <si>
    <t>Tea Flav with Milk  M</t>
  </si>
  <si>
    <t>Tea L</t>
  </si>
  <si>
    <t>Tea M</t>
  </si>
  <si>
    <t>Tea Mint L</t>
  </si>
  <si>
    <t>Tea Mint M</t>
  </si>
  <si>
    <t>Tea With Milk L</t>
  </si>
  <si>
    <t>Tea With Milk M</t>
  </si>
  <si>
    <t xml:space="preserve">Hot Turkish Coffee </t>
  </si>
  <si>
    <t>French Coffee D</t>
  </si>
  <si>
    <t>French Coffee Puno</t>
  </si>
  <si>
    <t>French Coffee S Cup M</t>
  </si>
  <si>
    <t>Hazelnut Coffee D</t>
  </si>
  <si>
    <t>Mega Nuttella D</t>
  </si>
  <si>
    <t>Mega Nuttella S</t>
  </si>
  <si>
    <t>Turkish Coffee Mehawg D</t>
  </si>
  <si>
    <t>Turkish Coffee Puno</t>
  </si>
  <si>
    <t>Turkish Coffee Puno D</t>
  </si>
  <si>
    <t>Turkish Coffee Puno m7weg</t>
  </si>
  <si>
    <t>Turkish Coffee S</t>
  </si>
  <si>
    <t>Turkish Coffee Staff</t>
  </si>
  <si>
    <t>Ice Coffee</t>
  </si>
  <si>
    <t>Frappuccino Hazelnut</t>
  </si>
  <si>
    <t>Frappuccino Mocha</t>
  </si>
  <si>
    <t>Frappuccno Mix Berry</t>
  </si>
  <si>
    <t>Ice Cappuccino</t>
  </si>
  <si>
    <t>Ice Chocolate</t>
  </si>
  <si>
    <t>Ice Latte</t>
  </si>
  <si>
    <t>Ice Machiato Caramel</t>
  </si>
  <si>
    <t>Ice Mocha</t>
  </si>
  <si>
    <t>Ice Nescafe</t>
  </si>
  <si>
    <t>Kitkat 2F Hazelnut</t>
  </si>
  <si>
    <t>Milk Shakes</t>
  </si>
  <si>
    <t>Milk Shake Chocolate</t>
  </si>
  <si>
    <t>Milk Shake Mango</t>
  </si>
  <si>
    <t>Milk Shake Nuttella</t>
  </si>
  <si>
    <t>Milk Shake Oreo</t>
  </si>
  <si>
    <t>Milk Shake Strawberry</t>
  </si>
  <si>
    <t>Milk Shake Vanilla</t>
  </si>
  <si>
    <t>Smoothies</t>
  </si>
  <si>
    <t>Smoothy Berry Cola L</t>
  </si>
  <si>
    <t>TOPPING COLA 1KG</t>
  </si>
  <si>
    <t>Smoothy Blueberry L</t>
  </si>
  <si>
    <t>POWDER BLUEBERRY 1KG</t>
  </si>
  <si>
    <t>Smoothy Lemon L</t>
  </si>
  <si>
    <t>Smoothy Lemon Mint L</t>
  </si>
  <si>
    <t>Smoothy Mango L</t>
  </si>
  <si>
    <t>POWDER MELON 1KG</t>
  </si>
  <si>
    <t>Smoothy Peach L</t>
  </si>
  <si>
    <t>POWDER PEACH 1KG</t>
  </si>
  <si>
    <t>Smoothy Raspberry L</t>
  </si>
  <si>
    <t>Smoothy Watermelon L</t>
  </si>
  <si>
    <t>Spots</t>
  </si>
  <si>
    <t>Can</t>
  </si>
  <si>
    <t>FAYROUZ 1EA</t>
  </si>
  <si>
    <t>Redbull</t>
  </si>
  <si>
    <t>LARGE WATER 1EA</t>
  </si>
  <si>
    <t>Water S</t>
  </si>
  <si>
    <t>SMALL WATER 1EA</t>
  </si>
  <si>
    <t>FOOD</t>
  </si>
  <si>
    <t>Brownies</t>
  </si>
  <si>
    <t>NAPKIN</t>
  </si>
  <si>
    <t>FORK PLASTIC</t>
  </si>
  <si>
    <t>DONUTS BCK 1P</t>
  </si>
  <si>
    <t>Cheese Cake</t>
  </si>
  <si>
    <t>COVER CHEESE CAKE 1EA</t>
  </si>
  <si>
    <t>CHEESE CAKE  BLUEBERRY 1EA</t>
  </si>
  <si>
    <t>CHEESE CAKE LOTUS 1EA</t>
  </si>
  <si>
    <t>COOKIES VANILLA 1EA</t>
  </si>
  <si>
    <t>CROISSANT CHEESE 1EA</t>
  </si>
  <si>
    <t>ECLAIR EA</t>
  </si>
  <si>
    <t>JAR 1EA</t>
  </si>
  <si>
    <t>MINI COOKIES CHOC 1EA</t>
  </si>
  <si>
    <t>MINI COOKIES VANILLA 1EA</t>
  </si>
  <si>
    <t>DESPACITO 1EA</t>
  </si>
  <si>
    <t>MINI CAKE FLUTES 1EA</t>
  </si>
  <si>
    <t>Pate</t>
  </si>
  <si>
    <t>PATE 1EA</t>
  </si>
  <si>
    <t>PATE CHEESE 1EA</t>
  </si>
  <si>
    <t>T7WEGA 1KG</t>
  </si>
  <si>
    <t>kg</t>
  </si>
  <si>
    <t>TURKISH BEANS DARK 1KG</t>
  </si>
  <si>
    <t>COFFEE BAG 200G</t>
  </si>
  <si>
    <t>TURKISH BEANS FLAVORS 1EA</t>
  </si>
  <si>
    <t>Turkish Beans Hazelnut 200 gm</t>
  </si>
  <si>
    <t>TURKISH BEANS HAZELNUT 1EA</t>
  </si>
  <si>
    <t>TURKISH BEANS LIGHT 1KG</t>
  </si>
  <si>
    <t>TURKISH BEANS MEDIUM 1KG</t>
  </si>
  <si>
    <t>Turkish Coffee Can</t>
  </si>
  <si>
    <t>TURKISH BEANS CAN 1EA</t>
  </si>
  <si>
    <t>(Dine)</t>
  </si>
  <si>
    <t>Sr.</t>
  </si>
  <si>
    <t>Category</t>
  </si>
  <si>
    <t xml:space="preserve">Item </t>
  </si>
  <si>
    <t>Selling Price</t>
  </si>
  <si>
    <t xml:space="preserve">Corto Shot </t>
  </si>
  <si>
    <t>Hummer Head</t>
  </si>
  <si>
    <t xml:space="preserve">Hummer Head White L </t>
  </si>
  <si>
    <t xml:space="preserve">Hummer Head White M </t>
  </si>
  <si>
    <t>Nuttella Coffee D</t>
  </si>
  <si>
    <t>Date</t>
  </si>
  <si>
    <t>Frappuccino</t>
  </si>
  <si>
    <t xml:space="preserve">Frappuccino Caramel </t>
  </si>
  <si>
    <t xml:space="preserve">Ice Coffee Black </t>
  </si>
  <si>
    <t>Hot Choc L</t>
  </si>
  <si>
    <t>Hot Choc M</t>
  </si>
  <si>
    <t xml:space="preserve">Hot Herbs L </t>
  </si>
  <si>
    <t>Hot Milk L</t>
  </si>
  <si>
    <t>Tea Flav With Milk L</t>
  </si>
  <si>
    <t xml:space="preserve">Fayroz </t>
  </si>
  <si>
    <t xml:space="preserve">Water L </t>
  </si>
  <si>
    <t>Cup ice</t>
  </si>
  <si>
    <t>Dessert-Bakery</t>
  </si>
  <si>
    <t xml:space="preserve">Butter Croissant </t>
  </si>
  <si>
    <t>Cookies</t>
  </si>
  <si>
    <t>Éclair</t>
  </si>
  <si>
    <t>Fudge</t>
  </si>
  <si>
    <t xml:space="preserve">Molten Cake </t>
  </si>
  <si>
    <t>Small Cookies</t>
  </si>
  <si>
    <t xml:space="preserve">Sweets </t>
  </si>
  <si>
    <t>Clorets L</t>
  </si>
  <si>
    <t>Clorets Mini</t>
  </si>
  <si>
    <t>Kitkat 2F</t>
  </si>
  <si>
    <t>Kitkat 4F</t>
  </si>
  <si>
    <t>Oreo Coockies</t>
  </si>
  <si>
    <t xml:space="preserve">Trident L </t>
  </si>
  <si>
    <t>Trident Mini</t>
  </si>
  <si>
    <t>Cadbury Bubbly Oreo</t>
  </si>
  <si>
    <t>Cadbury Bubbly</t>
  </si>
  <si>
    <t>Cadbury Caramel</t>
  </si>
  <si>
    <t>Cadbury Marvelious</t>
  </si>
  <si>
    <t>Cadbury Oreo</t>
  </si>
  <si>
    <t>Cadbury Crispello</t>
  </si>
  <si>
    <t>Cadbury Delight</t>
  </si>
  <si>
    <t>Cadbury Flake</t>
  </si>
  <si>
    <t>Cadbury Fruit&amp;Nuts</t>
  </si>
  <si>
    <t>Cadbury Hazelnut</t>
  </si>
  <si>
    <t>Cadbury Sada</t>
  </si>
  <si>
    <t xml:space="preserve">Kitkat Chunky Peanut Butter </t>
  </si>
  <si>
    <t>Kitkat Chunky Lotus</t>
  </si>
  <si>
    <t>Kitkat Chunky Dark</t>
  </si>
  <si>
    <t>Kitkat 2F Cookies</t>
  </si>
  <si>
    <t>Kitkat Chunky Cinnamon</t>
  </si>
  <si>
    <t>kitkat 4F Hazelnut</t>
  </si>
  <si>
    <t>kitkat Chunky Caramel</t>
  </si>
  <si>
    <t>Fitness Nesquick</t>
  </si>
  <si>
    <t>Fitness Caramel</t>
  </si>
  <si>
    <t>Smoking</t>
  </si>
  <si>
    <t xml:space="preserve">Smoking + Tips </t>
  </si>
  <si>
    <t xml:space="preserve">Smoking brown </t>
  </si>
  <si>
    <t>Smoking colour Red</t>
  </si>
  <si>
    <t>Smoking Colour white</t>
  </si>
  <si>
    <t>Raw</t>
  </si>
  <si>
    <t>Raw + Tips</t>
  </si>
  <si>
    <t xml:space="preserve">Raw Rolling </t>
  </si>
  <si>
    <t xml:space="preserve">Lighters </t>
  </si>
  <si>
    <t>Bic Collection</t>
  </si>
  <si>
    <t>Bic Collection L</t>
  </si>
  <si>
    <t>Bic S</t>
  </si>
  <si>
    <t xml:space="preserve">Clipper Gold </t>
  </si>
  <si>
    <t>Clipper L</t>
  </si>
  <si>
    <t>Clipper S</t>
  </si>
  <si>
    <t>Djeep</t>
  </si>
  <si>
    <t xml:space="preserve">Djeep Leather </t>
  </si>
  <si>
    <t>Djeep S</t>
  </si>
  <si>
    <t>Lighter 3</t>
  </si>
  <si>
    <t>Lighter 4</t>
  </si>
  <si>
    <t xml:space="preserve">Lighter 6 </t>
  </si>
  <si>
    <t xml:space="preserve">Lighter 8 </t>
  </si>
  <si>
    <t>Lighter 10</t>
  </si>
  <si>
    <t>Lighter Cover L</t>
  </si>
  <si>
    <t>Lighter Cover Black</t>
  </si>
  <si>
    <t xml:space="preserve">Lighter Cover Gold </t>
  </si>
  <si>
    <t>Coffeee Beans</t>
  </si>
  <si>
    <t>Turkish Beans Light 200 gm</t>
  </si>
  <si>
    <t>Turkish Beans Medium 200 gm</t>
  </si>
  <si>
    <t>Turkish Beans Dark 200 gm</t>
  </si>
  <si>
    <t>T7wega</t>
  </si>
  <si>
    <t>Turkish Beans Flavors 200 gm</t>
  </si>
  <si>
    <t>Extra Ice Cream</t>
  </si>
  <si>
    <t>Extra Flavour</t>
  </si>
  <si>
    <t>Extra Topping</t>
  </si>
  <si>
    <t>Waffle</t>
  </si>
  <si>
    <t>Waffle Honey</t>
  </si>
  <si>
    <t>Waffle Nutella</t>
  </si>
  <si>
    <t>Waffle Caramel</t>
  </si>
  <si>
    <t>Waffle Strawberry</t>
  </si>
  <si>
    <t>Waffle White Chocolate</t>
  </si>
  <si>
    <t>Waffle Louts</t>
  </si>
  <si>
    <t>Waffle Ice Cream-Topping (Caramel, Chocolate, Strawberry)</t>
  </si>
  <si>
    <t>Hazelnut</t>
  </si>
  <si>
    <t>Caramel</t>
  </si>
  <si>
    <t>Peach</t>
  </si>
  <si>
    <t>Vanilla</t>
  </si>
  <si>
    <t>Cherry</t>
  </si>
  <si>
    <t>Coconut</t>
  </si>
  <si>
    <t>Watermelon</t>
  </si>
  <si>
    <t>Blue Caracao</t>
  </si>
  <si>
    <t>Chocolate</t>
  </si>
  <si>
    <t>Blueberry</t>
  </si>
  <si>
    <t>Raspberry</t>
  </si>
  <si>
    <t>Passion Fruit</t>
  </si>
  <si>
    <t>Lemon Mint</t>
  </si>
  <si>
    <t>Mango</t>
  </si>
  <si>
    <t>Offer (1+1)
Selling Price</t>
  </si>
  <si>
    <t>Remarks</t>
  </si>
  <si>
    <t>Offer
Selling Price</t>
  </si>
  <si>
    <t>4 Pcs</t>
  </si>
  <si>
    <t>6 Pcs</t>
  </si>
  <si>
    <t>Golden Offer</t>
  </si>
  <si>
    <t>Molten + Hot Coffee</t>
  </si>
  <si>
    <t>Cheese Cake + Hot Coffee</t>
  </si>
  <si>
    <t>Fudge + Hot Coffee</t>
  </si>
  <si>
    <t>Brownies + Hot Coffee</t>
  </si>
  <si>
    <t>Molten + Fresh Juice</t>
  </si>
  <si>
    <t>Cheese Cake + Fresh Juice</t>
  </si>
  <si>
    <t>Fudge + Fresh Juice</t>
  </si>
  <si>
    <t>Brownies + Fresh Juice</t>
  </si>
  <si>
    <t xml:space="preserve">4 Croissant </t>
  </si>
  <si>
    <t xml:space="preserve">6 Croissant </t>
  </si>
  <si>
    <t xml:space="preserve">12 Croissant </t>
  </si>
  <si>
    <t>Purchase Product List</t>
  </si>
  <si>
    <t>BAR EACH</t>
  </si>
  <si>
    <t>Price</t>
  </si>
  <si>
    <t>SPARKEL WATER 1EA</t>
  </si>
  <si>
    <t>BAR FRUITS</t>
  </si>
  <si>
    <t>liter</t>
  </si>
  <si>
    <t>BAR KG</t>
  </si>
  <si>
    <t>POWDER ICE COFFEE 1KG</t>
  </si>
  <si>
    <t>POWDER WIPE CREAM 1KG</t>
  </si>
  <si>
    <t>TOPPING PINEAPPLE 1KG</t>
  </si>
  <si>
    <t>NESQUIC 1KG</t>
  </si>
  <si>
    <t>POWDER CHOCOLATE NESQUIC 1KG</t>
  </si>
  <si>
    <t>BAR LITER</t>
  </si>
  <si>
    <t>FLAVOUR IRISH 1L</t>
  </si>
  <si>
    <t>FLAVOUR CINNABON 1L</t>
  </si>
  <si>
    <t>VITRAC POMEGARANTE 1L</t>
  </si>
  <si>
    <t>VITRAC STRAWBERRY 1L</t>
  </si>
  <si>
    <t>FLAVOUR POMEGRANATE 1L</t>
  </si>
  <si>
    <t>CIGGARETES</t>
  </si>
  <si>
    <t>LM Silver</t>
  </si>
  <si>
    <t>Marlboro Mix</t>
  </si>
  <si>
    <t>Marlboro Craft Red</t>
  </si>
  <si>
    <t>Marlboro Craft Gold</t>
  </si>
  <si>
    <t>Marlboro Gold</t>
  </si>
  <si>
    <t>Marlboro Red</t>
  </si>
  <si>
    <t>LM Red</t>
  </si>
  <si>
    <t>LM Blue</t>
  </si>
  <si>
    <t>Merit Blue</t>
  </si>
  <si>
    <t>Merit Filter</t>
  </si>
  <si>
    <t>LM Forward</t>
  </si>
  <si>
    <t>Davidoff Evolve Silver</t>
  </si>
  <si>
    <t>Davidoff Evolve Blue</t>
  </si>
  <si>
    <t>Davidoff Evolve Red</t>
  </si>
  <si>
    <t>Davidoff White</t>
  </si>
  <si>
    <t>Davidoff Gold</t>
  </si>
  <si>
    <t>Davidoff Classic</t>
  </si>
  <si>
    <t>Buddz Lava</t>
  </si>
  <si>
    <t>Buddz Aqua</t>
  </si>
  <si>
    <t>Buddz Scarlet</t>
  </si>
  <si>
    <t>Heets Yellow</t>
  </si>
  <si>
    <t>Heets Purple</t>
  </si>
  <si>
    <t>Heets Turqoise</t>
  </si>
  <si>
    <t>Heets Silver</t>
  </si>
  <si>
    <t>Heets Russet</t>
  </si>
  <si>
    <t>Winston Silver</t>
  </si>
  <si>
    <t>Heets Dimensions Yugen</t>
  </si>
  <si>
    <t>Heets Sienna</t>
  </si>
  <si>
    <t>Heets Amber</t>
  </si>
  <si>
    <t>Camel Activate</t>
  </si>
  <si>
    <t>Camel Blue</t>
  </si>
  <si>
    <t>Camel Filter</t>
  </si>
  <si>
    <t>Davidoff Purple</t>
  </si>
  <si>
    <t>Davidoff Slim</t>
  </si>
  <si>
    <t>Dunhil Blue</t>
  </si>
  <si>
    <t>LM Red Motion</t>
  </si>
  <si>
    <t>Winston Blue</t>
  </si>
  <si>
    <t>Winston Red</t>
  </si>
  <si>
    <t>Winston Expand</t>
  </si>
  <si>
    <t>Viceroy Blue</t>
  </si>
  <si>
    <t>Viceroy Red</t>
  </si>
  <si>
    <t>LIGHTERS</t>
  </si>
  <si>
    <t>Clipper Large</t>
  </si>
  <si>
    <t>Clipper Small</t>
  </si>
  <si>
    <t>Djeep Small</t>
  </si>
  <si>
    <t>Lighter 5</t>
  </si>
  <si>
    <t>Lighter 6</t>
  </si>
  <si>
    <t>Lighter 15</t>
  </si>
  <si>
    <t>Djeep Leather</t>
  </si>
  <si>
    <t>Bic Collection Large</t>
  </si>
  <si>
    <t>Bic Small</t>
  </si>
  <si>
    <t>SMOKING</t>
  </si>
  <si>
    <t>Smoking + Tips</t>
  </si>
  <si>
    <t>Raw Rolling</t>
  </si>
  <si>
    <t>COFFEE BEANS</t>
  </si>
  <si>
    <t>DESSERT-BAKERY</t>
  </si>
  <si>
    <t>MOLTEN JAR</t>
  </si>
  <si>
    <t>DONUTS MINI 1EA</t>
  </si>
  <si>
    <t>MINI FUDGE 1EA</t>
  </si>
  <si>
    <t>MOLTEN NUTTELA 1EA</t>
  </si>
  <si>
    <t>Coffee Can Hazelnut</t>
  </si>
  <si>
    <t>WAFFLE</t>
  </si>
  <si>
    <t>WAFFLE EA</t>
  </si>
  <si>
    <t>GENERAL</t>
  </si>
  <si>
    <t>CLEANING</t>
  </si>
  <si>
    <t>DITOL 1L</t>
  </si>
  <si>
    <t>GARBISH BAG S</t>
  </si>
  <si>
    <t>NAPKIN WC 1EA</t>
  </si>
  <si>
    <t>NAPKIN KITCHEN 1EA</t>
  </si>
  <si>
    <t>NAPKIN PACK</t>
  </si>
  <si>
    <t>MOP1</t>
  </si>
  <si>
    <t>MOKNESAH 1EA</t>
  </si>
  <si>
    <t>MASA7A 1EA</t>
  </si>
  <si>
    <t>HAND WASH 1L</t>
  </si>
  <si>
    <t>SELK 1 EA</t>
  </si>
  <si>
    <t>SPONSH 1 EA</t>
  </si>
  <si>
    <t>GAROUF 1 EA</t>
  </si>
  <si>
    <t>RAID BLUE 1EA</t>
  </si>
  <si>
    <t>AIR FRESHNER</t>
  </si>
  <si>
    <t>GLANCE 1EA</t>
  </si>
  <si>
    <t>CLOTH NAPKIN 1EA</t>
  </si>
  <si>
    <t>FLASH 1 EA</t>
  </si>
  <si>
    <t>PRILL 10K</t>
  </si>
  <si>
    <t>MASK 1EA</t>
  </si>
  <si>
    <t>Glaves Latix</t>
  </si>
  <si>
    <t>CLEAN PAPER</t>
  </si>
  <si>
    <t>GARBISH BAG</t>
  </si>
  <si>
    <t>GARBISH BAG L</t>
  </si>
  <si>
    <t>Tarshouna EA</t>
  </si>
  <si>
    <t>PACKAGING</t>
  </si>
  <si>
    <t>COASTER 1EA</t>
  </si>
  <si>
    <t>KNIFE PLASTIC</t>
  </si>
  <si>
    <t>SPOON PLASTIC</t>
  </si>
  <si>
    <t>HOLLDER 4</t>
  </si>
  <si>
    <t>HOLLDER 2</t>
  </si>
  <si>
    <t>PLASTIC ROLL</t>
  </si>
  <si>
    <t>PLASTIC BAG L</t>
  </si>
  <si>
    <t>PLASTIC BAG S</t>
  </si>
  <si>
    <t>PLASTIC BAG M</t>
  </si>
  <si>
    <t>PLASTIC BAG SERVICE</t>
  </si>
  <si>
    <t>COVER CUP 12OZ</t>
  </si>
  <si>
    <t>COVER CUP 8OZ</t>
  </si>
  <si>
    <t>COVER CUP J L</t>
  </si>
  <si>
    <t>COVER CUP J M</t>
  </si>
  <si>
    <t>SPOON WOOD 1EA</t>
  </si>
  <si>
    <t>BUTTER PAPER 1EA</t>
  </si>
  <si>
    <t>SHALIMO A 1EA</t>
  </si>
  <si>
    <t>PRINTING</t>
  </si>
  <si>
    <t>ROLL CASHIER 1EA</t>
  </si>
  <si>
    <t>STAPLER STAPLES 1EA</t>
  </si>
  <si>
    <t>PEN 1 EA</t>
  </si>
  <si>
    <t>ROLL VISA 1 EA</t>
  </si>
  <si>
    <t>ESKITSH PAPER 1EA</t>
  </si>
  <si>
    <t>CAPTIN ORDER PAPER 1EA</t>
  </si>
  <si>
    <t>PERMISSION BOOK 1EA</t>
  </si>
  <si>
    <t>PAPER STAPLER</t>
  </si>
  <si>
    <t>SWEETS</t>
  </si>
  <si>
    <t>Kit Kat 4F</t>
  </si>
  <si>
    <t>Kit Kat Chunky</t>
  </si>
  <si>
    <t>Kit Kat 2F</t>
  </si>
  <si>
    <t>Cadbury Fruit&amp;Nuts 35G</t>
  </si>
  <si>
    <t>Cadbury 22G</t>
  </si>
  <si>
    <t>Cadbury Hazelnut 22G</t>
  </si>
  <si>
    <t>Mandolin Large</t>
  </si>
  <si>
    <t>Halls</t>
  </si>
  <si>
    <t>Trident L</t>
  </si>
  <si>
    <t>kitkat Chunky offer</t>
  </si>
  <si>
    <t>Kitkat Chunky Peanut Butter</t>
  </si>
  <si>
    <t>Sub-Group</t>
  </si>
  <si>
    <t>HEETS</t>
  </si>
  <si>
    <t>Sr</t>
  </si>
  <si>
    <t>Priority</t>
  </si>
  <si>
    <t>Section</t>
  </si>
  <si>
    <t>COVER</t>
  </si>
  <si>
    <t>PCK</t>
  </si>
  <si>
    <t>CUP</t>
  </si>
  <si>
    <t>FLAVOUR</t>
  </si>
  <si>
    <t>TOPPING</t>
  </si>
  <si>
    <t>ID</t>
  </si>
  <si>
    <t>Fresh Juices Offer</t>
  </si>
  <si>
    <t>Status</t>
  </si>
  <si>
    <t>Tax</t>
  </si>
  <si>
    <t>Unit -
 Dry Cost</t>
  </si>
  <si>
    <t>T.Cost</t>
  </si>
  <si>
    <t>Watermelon Creamy L</t>
  </si>
  <si>
    <t>POWDER</t>
  </si>
  <si>
    <t>COFFEE</t>
  </si>
  <si>
    <t>ICE</t>
  </si>
  <si>
    <t>BAR</t>
  </si>
  <si>
    <t>FRUITS</t>
  </si>
  <si>
    <t>SPOT</t>
  </si>
  <si>
    <t>COFFEE CAN</t>
  </si>
  <si>
    <t xml:space="preserve">Croissant </t>
  </si>
  <si>
    <t>Cost/ Sales %</t>
  </si>
  <si>
    <t>06-09-2023</t>
  </si>
  <si>
    <t>2 Lemon Fresh M</t>
  </si>
  <si>
    <t>2 Lemon Mint Fresh M</t>
  </si>
  <si>
    <t>2 Orange Fresh M</t>
  </si>
  <si>
    <t>2 Guava Fresh M</t>
  </si>
  <si>
    <t>2 Banana Fresh M</t>
  </si>
  <si>
    <t>2 Mango Fresh M</t>
  </si>
  <si>
    <t>2 Guava Milk Fresh M</t>
  </si>
  <si>
    <t>MINT 1EA</t>
  </si>
  <si>
    <t>2 Banana Milk Fresh M</t>
  </si>
  <si>
    <t>PICKY Price List-12-2023-Damanhour Branch</t>
  </si>
  <si>
    <t>PICKY Offers 08-2023-Damanhour Branch</t>
  </si>
  <si>
    <t>Offer Selection</t>
  </si>
  <si>
    <t>Extra Selection</t>
  </si>
  <si>
    <t>No Selection</t>
  </si>
  <si>
    <t xml:space="preserve">Common Items </t>
  </si>
  <si>
    <t>Ciggaretes</t>
  </si>
  <si>
    <t>-</t>
  </si>
  <si>
    <t>Please select from Extra Selection</t>
  </si>
  <si>
    <t>Name</t>
  </si>
  <si>
    <t>2 Kiwi Fresh M</t>
  </si>
  <si>
    <t>2 Pomegrante Fresh M</t>
  </si>
  <si>
    <t>2 Strawberry Fresh M</t>
  </si>
  <si>
    <t>2 Pineapple Juice M</t>
  </si>
  <si>
    <t>2 Strawberry Milk Fresh M</t>
  </si>
  <si>
    <t>Bakery Offer</t>
  </si>
  <si>
    <t>Mil</t>
  </si>
  <si>
    <t>Item</t>
  </si>
  <si>
    <t>23.08.23</t>
  </si>
  <si>
    <t>Sales Recipe Ingredients - Cost</t>
  </si>
  <si>
    <t>Ingredient</t>
  </si>
  <si>
    <t>D</t>
  </si>
  <si>
    <t>Quantity</t>
  </si>
  <si>
    <t>Notes</t>
  </si>
  <si>
    <t>Unit Cost</t>
  </si>
  <si>
    <t>Subtotal</t>
  </si>
  <si>
    <t>gr</t>
  </si>
  <si>
    <t>mil</t>
  </si>
  <si>
    <t>Total:</t>
  </si>
  <si>
    <t>Banana Caramel</t>
  </si>
  <si>
    <t>Banana Lotus</t>
  </si>
  <si>
    <t>Banana Nutella L</t>
  </si>
  <si>
    <t>Banana Nuttella M</t>
  </si>
  <si>
    <t>Green Apple L</t>
  </si>
  <si>
    <t>Green Apple M</t>
  </si>
  <si>
    <t>Ice Blended L</t>
  </si>
  <si>
    <t>Ice Blended M</t>
  </si>
  <si>
    <t>Ice Oreo L</t>
  </si>
  <si>
    <t>Ice Oreo M</t>
  </si>
  <si>
    <t>Oreo Mango</t>
  </si>
  <si>
    <t>Pina Colada</t>
  </si>
  <si>
    <t>Combo Offers</t>
  </si>
  <si>
    <t>2Guava + 2Dounts</t>
  </si>
  <si>
    <t>2Lemon + 2Dounts</t>
  </si>
  <si>
    <t>2Orange + 2Dounts</t>
  </si>
  <si>
    <t>2Pinapple+2Molten</t>
  </si>
  <si>
    <t>Bananna + Molten</t>
  </si>
  <si>
    <t>Bananna+ Cheese Cake</t>
  </si>
  <si>
    <t>Cappuccino Donuts</t>
  </si>
  <si>
    <t>Capuccino Cheese Cake</t>
  </si>
  <si>
    <t>Capuccino Crossant</t>
  </si>
  <si>
    <t>Four Dounts</t>
  </si>
  <si>
    <t>Guava + Molten</t>
  </si>
  <si>
    <t>Ice blended cheese cake</t>
  </si>
  <si>
    <t>Ice Blended Molten</t>
  </si>
  <si>
    <t>Latte Cheese Cake</t>
  </si>
  <si>
    <t>Latte Donuts</t>
  </si>
  <si>
    <t>Mango+Brawnis</t>
  </si>
  <si>
    <t>Mocca+Donuts</t>
  </si>
  <si>
    <t>Mocca+Molten</t>
  </si>
  <si>
    <t>Molten+Mango</t>
  </si>
  <si>
    <t>Nescafe Donuts</t>
  </si>
  <si>
    <t>Pinapple+Molten</t>
  </si>
  <si>
    <t>Smoothie Melon Offer</t>
  </si>
  <si>
    <t>Tea W Milk + Crossant</t>
  </si>
  <si>
    <t>Turkish Brownies</t>
  </si>
  <si>
    <t>Turkish Dounts</t>
  </si>
  <si>
    <t>Turkish Molten</t>
  </si>
  <si>
    <t>Dine</t>
  </si>
  <si>
    <t>Cappuccino L (Dine)</t>
  </si>
  <si>
    <t>Cappuccino M (Dine)</t>
  </si>
  <si>
    <t>Cocoa L (Dine)</t>
  </si>
  <si>
    <t>Cocoa M (Dine)</t>
  </si>
  <si>
    <t>Corto Shot (Dine)</t>
  </si>
  <si>
    <t>Espresso D (Dine)</t>
  </si>
  <si>
    <t>Espresso Macchiato D (Dine)</t>
  </si>
  <si>
    <t>Espresso Macchiato S (Dine)</t>
  </si>
  <si>
    <t>Espresso S (Dine)</t>
  </si>
  <si>
    <t>Flat White M (Dine)</t>
  </si>
  <si>
    <t>French Coffee D (Dine)</t>
  </si>
  <si>
    <t>French Coffee Puno (Dine)</t>
  </si>
  <si>
    <t>French Coffee S (Dine)</t>
  </si>
  <si>
    <t>Green Tea L (Dine)</t>
  </si>
  <si>
    <t>Green Tea M (Dine)</t>
  </si>
  <si>
    <t>Green Tea Mint L (Dine)</t>
  </si>
  <si>
    <t>Green Tea Mint M (Dine)</t>
  </si>
  <si>
    <t>Hazelnut Coffee D (Dine)</t>
  </si>
  <si>
    <t>Hazelnut Coffee S (Dine)</t>
  </si>
  <si>
    <t>Hot Choc L (Dine)</t>
  </si>
  <si>
    <t>Hot Choc M (Dine)</t>
  </si>
  <si>
    <t>Hot Cider L (Dine)</t>
  </si>
  <si>
    <t>Hot Cider M (Dine)</t>
  </si>
  <si>
    <t>Hot Herbs Cocktail L (Dine)</t>
  </si>
  <si>
    <t>Hot Herbs Cocktail M (Dine)</t>
  </si>
  <si>
    <t>Hot Herbs L (Dine)</t>
  </si>
  <si>
    <t>Hot Herbs M (Dine)</t>
  </si>
  <si>
    <t>Hot Lemon L (Dine)</t>
  </si>
  <si>
    <t>Hot Lemon M (Dine)</t>
  </si>
  <si>
    <t>Hot Milk L (Dine)</t>
  </si>
  <si>
    <t>Hot Milk M (Dine)</t>
  </si>
  <si>
    <t>Hummer Head (Dine)</t>
  </si>
  <si>
    <t>Hummer Head White L (Dine)</t>
  </si>
  <si>
    <t>Hummer Head White M (Dine)</t>
  </si>
  <si>
    <t>Latte L (Dine)</t>
  </si>
  <si>
    <t>Latte M (Dine)</t>
  </si>
  <si>
    <t>Mega Nuttella D (Dine)</t>
  </si>
  <si>
    <t>Mega Nuttella S (Dine)</t>
  </si>
  <si>
    <t>Mocha L (Dine)</t>
  </si>
  <si>
    <t>Mocha M (Dine)</t>
  </si>
  <si>
    <t>Nescafe Black L (Dine)</t>
  </si>
  <si>
    <t>Nescafe Black M (Dine)</t>
  </si>
  <si>
    <t>Nescafe L (Dine)</t>
  </si>
  <si>
    <t>Nescafe M (Dine)</t>
  </si>
  <si>
    <t>Nuttella Coffee D (Dine)</t>
  </si>
  <si>
    <t>Nuttella Coffee S (Dine)</t>
  </si>
  <si>
    <t>Tea Flav L (Dine)</t>
  </si>
  <si>
    <t>Tea Flav M (Dine)</t>
  </si>
  <si>
    <t>Tea Flav with Milk  M (Dine)</t>
  </si>
  <si>
    <t>Tea Flav With Milk L (Dine)</t>
  </si>
  <si>
    <t>Tea L (Dine)</t>
  </si>
  <si>
    <t>Tea M (Dine)</t>
  </si>
  <si>
    <t>Tea Mint L (Dine)</t>
  </si>
  <si>
    <t>Tea Mint M (Dine)</t>
  </si>
  <si>
    <t>Tea With Milk L (Dine)</t>
  </si>
  <si>
    <t>Tea With Milk M (Dine)</t>
  </si>
  <si>
    <t>Turkish Coffee Mehawg D (Dine)</t>
  </si>
  <si>
    <t>Turkish Coffee Puno (Dine)</t>
  </si>
  <si>
    <t>Turkish Coffee Puno D (Dine)</t>
  </si>
  <si>
    <t>Turkish Coffee Puno m7weg (Dine)</t>
  </si>
  <si>
    <t>Turkish Coffee S (Dine)</t>
  </si>
  <si>
    <t>Turkish Coffee Staff (Dine)</t>
  </si>
  <si>
    <t>Extra Flavour Blue Caracao</t>
  </si>
  <si>
    <t>Extra Flavour Caramel</t>
  </si>
  <si>
    <t>Extra Flavour Cherry</t>
  </si>
  <si>
    <t>Extra Flavour Coconut</t>
  </si>
  <si>
    <t>Extra Flavour Hazelnut</t>
  </si>
  <si>
    <t>Extra Flavour Lemon Mint</t>
  </si>
  <si>
    <t>Extra Flavour Mojito</t>
  </si>
  <si>
    <t>Extra Flavour Peach</t>
  </si>
  <si>
    <t>Extra Flavour Vanilla</t>
  </si>
  <si>
    <t>Extra Flavour Watermelon</t>
  </si>
  <si>
    <t>Extra Ice Cream Chocolate</t>
  </si>
  <si>
    <t>Extra Ice Cream Mango</t>
  </si>
  <si>
    <t>Extra Ice Cream Strawberry</t>
  </si>
  <si>
    <t>Extra Ice Cream Vanilla</t>
  </si>
  <si>
    <t>Extra Topping Blueberry</t>
  </si>
  <si>
    <t>Extra Topping Caramel</t>
  </si>
  <si>
    <t>Extra Topping Lemon Mint</t>
  </si>
  <si>
    <t>Extra Topping Passion Fruit</t>
  </si>
  <si>
    <t>Extra Topping Peach</t>
  </si>
  <si>
    <t>Extra Topping Raspberry</t>
  </si>
  <si>
    <t>Extra Topping Strawberry</t>
  </si>
  <si>
    <t>Banana M</t>
  </si>
  <si>
    <t>Date L</t>
  </si>
  <si>
    <t>Date M</t>
  </si>
  <si>
    <t>Guava Fresh M</t>
  </si>
  <si>
    <t>Guava Milk Fresh M</t>
  </si>
  <si>
    <t>Kiwi Fresh M</t>
  </si>
  <si>
    <t>Lemon Fresh M</t>
  </si>
  <si>
    <t>Lemon Mint Fresh M</t>
  </si>
  <si>
    <t>Mango Fresh M</t>
  </si>
  <si>
    <t>Orange Fresh M</t>
  </si>
  <si>
    <t>Peach L</t>
  </si>
  <si>
    <t>Peach M</t>
  </si>
  <si>
    <t>Pineapple Juice M</t>
  </si>
  <si>
    <t>Pomegranate Fresh M</t>
  </si>
  <si>
    <t>ROMMAN</t>
  </si>
  <si>
    <t>ROMMMAN L</t>
  </si>
  <si>
    <t>Strawberry Fresh  M</t>
  </si>
  <si>
    <t>Strawberry Milk Fresh M</t>
  </si>
  <si>
    <t>Watermelon M</t>
  </si>
  <si>
    <t>Golden Offers</t>
  </si>
  <si>
    <t>12 Croissant</t>
  </si>
  <si>
    <t>2 Banana Fresh L</t>
  </si>
  <si>
    <t>2 Guava Fresh L</t>
  </si>
  <si>
    <t>2 Guava Milk Fresh L</t>
  </si>
  <si>
    <t>2 Lemon Fresh L</t>
  </si>
  <si>
    <t>2 Lemon Mint Fresh L</t>
  </si>
  <si>
    <t>2 Mango Fresh L</t>
  </si>
  <si>
    <t>2 Orange Fresh L</t>
  </si>
  <si>
    <t>4 Croissant</t>
  </si>
  <si>
    <t>6 Croissant</t>
  </si>
  <si>
    <t>Corto L</t>
  </si>
  <si>
    <t>Corto Shot</t>
  </si>
  <si>
    <t>Hummer Head L</t>
  </si>
  <si>
    <t>Hummer Head M</t>
  </si>
  <si>
    <t>Hummer Head White L</t>
  </si>
  <si>
    <t>Hummer Head White M</t>
  </si>
  <si>
    <t>Latte Lotus</t>
  </si>
  <si>
    <t>Hot Chocolate L</t>
  </si>
  <si>
    <t>Hot Chocolate M</t>
  </si>
  <si>
    <t>Hot Herbs L</t>
  </si>
  <si>
    <t>Tea Flav with Milk  L</t>
  </si>
  <si>
    <t>Hazelnut Coffee S</t>
  </si>
  <si>
    <t>Nutella Coffee D</t>
  </si>
  <si>
    <t>Nutella Coffee S</t>
  </si>
  <si>
    <t>Nutella Coffee Triple</t>
  </si>
  <si>
    <t>Frappaccino L</t>
  </si>
  <si>
    <t>Frappaccino M</t>
  </si>
  <si>
    <t>Frappe Gold L</t>
  </si>
  <si>
    <t>Frappuccino Caramel</t>
  </si>
  <si>
    <t>Golden Coffee</t>
  </si>
  <si>
    <t>Ice Choclate M</t>
  </si>
  <si>
    <t>Ice Coffee Black</t>
  </si>
  <si>
    <t>Ice Coffee Black M</t>
  </si>
  <si>
    <t>Ice Latte Lotus</t>
  </si>
  <si>
    <t>Ice Latte M</t>
  </si>
  <si>
    <t>Ice Mocha M</t>
  </si>
  <si>
    <t>Ice Nescafe M</t>
  </si>
  <si>
    <t>Kit Kat Frappe</t>
  </si>
  <si>
    <t>Mars Frappe</t>
  </si>
  <si>
    <t>Naughty Coffee</t>
  </si>
  <si>
    <t>Snickers Frappe</t>
  </si>
  <si>
    <t>Twix Frappe</t>
  </si>
  <si>
    <t>Milk Shake Lotus</t>
  </si>
  <si>
    <t>Milk Shake Nuttella M</t>
  </si>
  <si>
    <t>Smoothy Blueberry M</t>
  </si>
  <si>
    <t>Smoothy Melon Banana</t>
  </si>
  <si>
    <t>Smoothy Melon L</t>
  </si>
  <si>
    <t>Smoothy Melon Strawberry</t>
  </si>
  <si>
    <t>Fayrouz</t>
  </si>
  <si>
    <t>Water L</t>
  </si>
  <si>
    <t>Gold Dessert</t>
  </si>
  <si>
    <t>Cheese Cake Blueberry</t>
  </si>
  <si>
    <t>Cheese cake LARG</t>
  </si>
  <si>
    <t>Cheese Cake Lotus</t>
  </si>
  <si>
    <t>Cheese Cake Nuttella</t>
  </si>
  <si>
    <t>Cookies Choc</t>
  </si>
  <si>
    <t>Cookise Vanilla</t>
  </si>
  <si>
    <t>Croissant</t>
  </si>
  <si>
    <t>Croissant Cheese</t>
  </si>
  <si>
    <t>Donuts</t>
  </si>
  <si>
    <t>Eclair</t>
  </si>
  <si>
    <t>Jar Choc</t>
  </si>
  <si>
    <t>Mini Cookies Choc</t>
  </si>
  <si>
    <t>Mini Cookies Vanilla</t>
  </si>
  <si>
    <t>Mini Despacito</t>
  </si>
  <si>
    <t>Mini Flutes</t>
  </si>
  <si>
    <t>Molten Cake</t>
  </si>
  <si>
    <t>Pate Cheese</t>
  </si>
  <si>
    <t>Turkish Beans</t>
  </si>
  <si>
    <t>T7wega 1EA</t>
  </si>
  <si>
    <t>T7wega gm</t>
  </si>
  <si>
    <t>T7wega Kg</t>
  </si>
  <si>
    <t>Turkish Beans Dark 200 gr 1EA</t>
  </si>
  <si>
    <t>Turkish Beans Dark Kg</t>
  </si>
  <si>
    <t>Turkish Beans Flavors gm</t>
  </si>
  <si>
    <t>Turkish Beans Light 200 gr 1EA</t>
  </si>
  <si>
    <t>Turkish Beans Light kg</t>
  </si>
  <si>
    <t>Turkish Beans Medium 200 gr 1EA</t>
  </si>
  <si>
    <t>Turkish Beans Medium Kg</t>
  </si>
  <si>
    <t>Wednesday, August 23, 2023 06:03 PM</t>
  </si>
  <si>
    <t>1</t>
  </si>
  <si>
    <t>1/1</t>
  </si>
  <si>
    <t>Ice Blended Cheese Cake</t>
  </si>
  <si>
    <t>Ice Blended</t>
  </si>
  <si>
    <t>French Coffee S</t>
  </si>
  <si>
    <t>Nuttella Coffee S</t>
  </si>
  <si>
    <t>Turkish Coffee Mehawg S</t>
  </si>
  <si>
    <t>Turkish Coffee D</t>
  </si>
  <si>
    <t>12 Pcs</t>
  </si>
  <si>
    <t>12 Cookies</t>
  </si>
  <si>
    <t>6 Cookies</t>
  </si>
  <si>
    <t>Old Selling</t>
  </si>
  <si>
    <t>2 Watermelon Creamy M</t>
  </si>
  <si>
    <t>Turkish Coffee Wedding</t>
  </si>
  <si>
    <t>Frappuccino Mix Berry</t>
  </si>
  <si>
    <t>Extra Flavor</t>
  </si>
  <si>
    <t>Grand Opening Offers</t>
  </si>
  <si>
    <t>(Banana)-(Guava) -(Lemon)</t>
  </si>
  <si>
    <t>Hot Coffee + Free Dessert</t>
  </si>
  <si>
    <t>Fresh Juice + Free Dessert</t>
  </si>
  <si>
    <t>(Espresso)-(Cappuccino) -(Latte)</t>
  </si>
  <si>
    <t>Turkish Coffee + Free Dessert</t>
  </si>
  <si>
    <t>Ask about 50% Discount for other Items</t>
  </si>
  <si>
    <t>Mini (Donut)-(Cheese Cake)-(Fudge)-(Cookies)</t>
  </si>
  <si>
    <t>Dessert Selection</t>
  </si>
  <si>
    <t>Drink Selection</t>
  </si>
  <si>
    <t>Mini Cookies</t>
  </si>
  <si>
    <t>Mini Dessert</t>
  </si>
  <si>
    <t>Mini Donut</t>
  </si>
  <si>
    <t>Mini Cheese Cake</t>
  </si>
  <si>
    <t>Mini Fudge</t>
  </si>
  <si>
    <t>Mini Pate</t>
  </si>
  <si>
    <t xml:space="preserve">Mini Croissant </t>
  </si>
  <si>
    <t>Mini Brownies</t>
  </si>
  <si>
    <t>Geidea Section</t>
  </si>
  <si>
    <t>R0.12.23</t>
  </si>
  <si>
    <t>R1.01.24</t>
  </si>
  <si>
    <t>R1.01.24/Picky</t>
  </si>
  <si>
    <t>Picky.12.23</t>
  </si>
  <si>
    <t>Pickn.01.24</t>
  </si>
  <si>
    <t>2 Cheese</t>
  </si>
  <si>
    <t>Picky.06.09.23</t>
  </si>
  <si>
    <t>Schweppes</t>
  </si>
  <si>
    <t>ICE CREAM</t>
  </si>
  <si>
    <t>DESSERT</t>
  </si>
  <si>
    <t>BAKERY</t>
  </si>
  <si>
    <t>MINI DESSERT</t>
  </si>
  <si>
    <t>O.Price</t>
  </si>
  <si>
    <t>Discount</t>
  </si>
  <si>
    <t>Combo Offer</t>
  </si>
  <si>
    <t xml:space="preserve">Cappuccino Croissant </t>
  </si>
  <si>
    <t>2Pinapple + 2Molten</t>
  </si>
  <si>
    <t>Latte + Donuts</t>
  </si>
  <si>
    <t>Mocca + Donuts</t>
  </si>
  <si>
    <t>Nescafe + Donuts</t>
  </si>
  <si>
    <t xml:space="preserve">Nescafe + Croissant </t>
  </si>
  <si>
    <t xml:space="preserve">Tea W Milk + Croissant </t>
  </si>
  <si>
    <t xml:space="preserve">Tea + Croissant </t>
  </si>
  <si>
    <t>Bananna + Cheese Cake</t>
  </si>
  <si>
    <t>Turkish + Dounts</t>
  </si>
  <si>
    <t>Turkish + Brownies</t>
  </si>
  <si>
    <t>Turkish + Molten</t>
  </si>
  <si>
    <t>Picky 08.24</t>
  </si>
  <si>
    <t>Created</t>
  </si>
  <si>
    <t>Picky Centro Price List</t>
  </si>
  <si>
    <t>2/22/2024, 12:14:16 PM</t>
  </si>
  <si>
    <t/>
  </si>
  <si>
    <t>UOM</t>
  </si>
  <si>
    <t>Default Price</t>
  </si>
  <si>
    <t>Bakery Offers</t>
  </si>
  <si>
    <t>EGP 0.00</t>
  </si>
  <si>
    <t>pcs</t>
  </si>
  <si>
    <t>EGP 175.00</t>
  </si>
  <si>
    <t>EGP 220.00</t>
  </si>
  <si>
    <t>EGP 64.00</t>
  </si>
  <si>
    <t>EGP 80.00</t>
  </si>
  <si>
    <t>EGP 95.00</t>
  </si>
  <si>
    <t>EGP 92.00</t>
  </si>
  <si>
    <t>EGP 115.00</t>
  </si>
  <si>
    <t>EGP 145.00</t>
  </si>
  <si>
    <t>Tea + Croissant</t>
  </si>
  <si>
    <t>EGP 45.00</t>
  </si>
  <si>
    <t>Tea With Milk + Croissant</t>
  </si>
  <si>
    <t>EGP 53.00</t>
  </si>
  <si>
    <t>EGP 56.00</t>
  </si>
  <si>
    <t>EGP 74.00</t>
  </si>
  <si>
    <t>EGP 85.00</t>
  </si>
  <si>
    <t>EGP 70.00</t>
  </si>
  <si>
    <t>EGP 90.00</t>
  </si>
  <si>
    <t>EGP 84.00</t>
  </si>
  <si>
    <t>EGP 55.00</t>
  </si>
  <si>
    <t>EGP 60.00</t>
  </si>
  <si>
    <t>EGP 38.00</t>
  </si>
  <si>
    <t>EGP 43.00</t>
  </si>
  <si>
    <t>EGP 65.00</t>
  </si>
  <si>
    <t>EGP 44.00</t>
  </si>
  <si>
    <t>Mojito Blueberry</t>
  </si>
  <si>
    <t>EGP 49.00</t>
  </si>
  <si>
    <t>Mojito Strawberry</t>
  </si>
  <si>
    <t>EGP 66.00</t>
  </si>
  <si>
    <t>EGP 50.00</t>
  </si>
  <si>
    <t>Coffee Beans</t>
  </si>
  <si>
    <t>EGP 10.00</t>
  </si>
  <si>
    <t>EGP 15.00</t>
  </si>
  <si>
    <t>EGP 125.00</t>
  </si>
  <si>
    <t>EGP 140.00</t>
  </si>
  <si>
    <t>EGP 35.00</t>
  </si>
  <si>
    <t>EGP 40.00</t>
  </si>
  <si>
    <t>Butter Croissant</t>
  </si>
  <si>
    <t>EGP 25.00</t>
  </si>
  <si>
    <t>EGP 30.00</t>
  </si>
  <si>
    <t>Cake Flutes</t>
  </si>
  <si>
    <t>Cheese Cake Loutes</t>
  </si>
  <si>
    <t>Cheese Cake Nutella</t>
  </si>
  <si>
    <t>Cheese Croissant</t>
  </si>
  <si>
    <t>Croissant Mix Cheese</t>
  </si>
  <si>
    <t>Croissant Smoked Turkey</t>
  </si>
  <si>
    <t>Decsbasito Konafa</t>
  </si>
  <si>
    <t>EGP 20.00</t>
  </si>
  <si>
    <t>Dounts Mini</t>
  </si>
  <si>
    <t>Mose Marbel</t>
  </si>
  <si>
    <t>Pizza Slice</t>
  </si>
  <si>
    <t>Sandwich Mix Cheese</t>
  </si>
  <si>
    <t>Sandwich Smoked Turkey</t>
  </si>
  <si>
    <t>EGP 3.00</t>
  </si>
  <si>
    <t>EGP 5.00</t>
  </si>
  <si>
    <t>Tart Konafa</t>
  </si>
  <si>
    <t>Add Booba</t>
  </si>
  <si>
    <t>EGP 12.00</t>
  </si>
  <si>
    <t>Extra Smoked Turkey</t>
  </si>
  <si>
    <t>EGP 36.00</t>
  </si>
  <si>
    <t>Fresh Juices M</t>
  </si>
  <si>
    <t>Banana Fresh M</t>
  </si>
  <si>
    <t>Pomegrante Fresh M</t>
  </si>
  <si>
    <t>Strawberry Fresh M</t>
  </si>
  <si>
    <t>Watermelon Creamy M</t>
  </si>
  <si>
    <t>Fresh Juices offers</t>
  </si>
  <si>
    <t>2 Banana Fresh M Offer</t>
  </si>
  <si>
    <t>EGP 75.00</t>
  </si>
  <si>
    <t>2 Guava Fresh M Offer</t>
  </si>
  <si>
    <t>2 Guava Milk Fresh M Offer</t>
  </si>
  <si>
    <t>EGP 67.00</t>
  </si>
  <si>
    <t>2 Lemon Fresh M Offer</t>
  </si>
  <si>
    <t>2 Lemon Mint Fresh M Offer</t>
  </si>
  <si>
    <t>2 Mango Fresh M Offer</t>
  </si>
  <si>
    <t>2 Orange Fresh M Offer</t>
  </si>
  <si>
    <t>2 Smoothy Melon Offer</t>
  </si>
  <si>
    <t>2 Frappe M + 2 Donuts</t>
  </si>
  <si>
    <t>EGP 160.00</t>
  </si>
  <si>
    <t>Brownies+Hot Coffee (Nescafe)</t>
  </si>
  <si>
    <t>EGP 83.00</t>
  </si>
  <si>
    <t>EGP 88.00</t>
  </si>
  <si>
    <t>Cheese Cake+Hot Coffee (Nescafe)</t>
  </si>
  <si>
    <t>Frappuccino M</t>
  </si>
  <si>
    <t>EGP 68.00</t>
  </si>
  <si>
    <t>EGP 78.00</t>
  </si>
  <si>
    <t>Fudge+Hot Coffee (Nescafe)</t>
  </si>
  <si>
    <t>Molten+Hot Coffee (Nescafe)</t>
  </si>
  <si>
    <t>Sandwich Mix Cheese + Orange Juice</t>
  </si>
  <si>
    <t>Sandwich Smoked Turkey + Orange Juice</t>
  </si>
  <si>
    <t>Golden Picky Offer Test</t>
  </si>
  <si>
    <t>Molten + Fresh Juice (2)</t>
  </si>
  <si>
    <t>Strawberry Fresh M (2)</t>
  </si>
  <si>
    <t>Strawberry Milk Fresh M (2)</t>
  </si>
  <si>
    <t>Watermelon Creamy M (2)</t>
  </si>
  <si>
    <t>Affogato Coffee</t>
  </si>
  <si>
    <t>EGP 48.00</t>
  </si>
  <si>
    <t>EGP 46.00</t>
  </si>
  <si>
    <t>Flat White</t>
  </si>
  <si>
    <t>EGP 59.00</t>
  </si>
  <si>
    <t>EGP 57.00</t>
  </si>
  <si>
    <t>EGP 52.00</t>
  </si>
  <si>
    <t>EGP 58.00</t>
  </si>
  <si>
    <t>EGP 33.00</t>
  </si>
  <si>
    <t>EGP 39.00</t>
  </si>
  <si>
    <t>Spanish Latte</t>
  </si>
  <si>
    <t>Triestino D</t>
  </si>
  <si>
    <t>Triestino S</t>
  </si>
  <si>
    <t>EGP 42.00</t>
  </si>
  <si>
    <t>EGP 27.00</t>
  </si>
  <si>
    <t>EGP 22.00</t>
  </si>
  <si>
    <t>EGP 24.00</t>
  </si>
  <si>
    <t>EGP 28.00</t>
  </si>
  <si>
    <t>Sa7lb Sada</t>
  </si>
  <si>
    <t>EGP 32.00</t>
  </si>
  <si>
    <t>EGP 37.00</t>
  </si>
  <si>
    <t>EGP 19.00</t>
  </si>
  <si>
    <t>EGP 26.00</t>
  </si>
  <si>
    <t>Tea Wedding</t>
  </si>
  <si>
    <t>Hot Turkish Coffee</t>
  </si>
  <si>
    <t>EGP 34.00</t>
  </si>
  <si>
    <t>Frappe</t>
  </si>
  <si>
    <t>Frappe Caramel</t>
  </si>
  <si>
    <t>Frappe Mocha</t>
  </si>
  <si>
    <t>Ice Orange Coffee</t>
  </si>
  <si>
    <t>Ice Spanish Latte</t>
  </si>
  <si>
    <t>Ice Cream</t>
  </si>
  <si>
    <t>Ice Cream Plain</t>
  </si>
  <si>
    <t>Ice Cream Special</t>
  </si>
  <si>
    <t>Lighters</t>
  </si>
  <si>
    <t>EGP 18.00</t>
  </si>
  <si>
    <t>Clipper Gold</t>
  </si>
  <si>
    <t>Lighter</t>
  </si>
  <si>
    <t>EGP 6.00</t>
  </si>
  <si>
    <t>Lighter 8</t>
  </si>
  <si>
    <t>Lighter Cover Gold</t>
  </si>
  <si>
    <t>EGP 16.00</t>
  </si>
  <si>
    <t>Ice Blended CheeseCake</t>
  </si>
  <si>
    <t>Ice Blended Fudge</t>
  </si>
  <si>
    <t>Milk Shake Banana Caramel</t>
  </si>
  <si>
    <t>Milk Shake Bubble Gum</t>
  </si>
  <si>
    <t>Milk Shake Caramel</t>
  </si>
  <si>
    <t>Milk Shake CheeseCake</t>
  </si>
  <si>
    <t>Milk Shake Cookies</t>
  </si>
  <si>
    <t>Milk Shake Cotton Candy</t>
  </si>
  <si>
    <t>Milk Shake Ferrero Rocher</t>
  </si>
  <si>
    <t>Milk Shake Pistachio</t>
  </si>
  <si>
    <t>Milkshake Honeycomb</t>
  </si>
  <si>
    <t>Mini Croissant</t>
  </si>
  <si>
    <t>Picky Team</t>
  </si>
  <si>
    <t>Tea M Staff</t>
  </si>
  <si>
    <t>Shisha</t>
  </si>
  <si>
    <t>Shisha Flavors</t>
  </si>
  <si>
    <t>Shisha Ma3sl</t>
  </si>
  <si>
    <t>Smoking brown</t>
  </si>
  <si>
    <t>EGP 54.00</t>
  </si>
  <si>
    <t>Smoothy Kiwi</t>
  </si>
  <si>
    <t>Smoothy Teen Shoky</t>
  </si>
  <si>
    <t>Fayroz</t>
  </si>
  <si>
    <t>Tissues</t>
  </si>
  <si>
    <t>Willy's Cola</t>
  </si>
  <si>
    <t>Sweets</t>
  </si>
  <si>
    <t>EGP 2.00</t>
  </si>
  <si>
    <t>Kitkat Mini</t>
  </si>
  <si>
    <t>EGP 9.00</t>
  </si>
  <si>
    <t>System Category</t>
  </si>
  <si>
    <t>Payment</t>
  </si>
  <si>
    <t>oz</t>
  </si>
  <si>
    <t>Wedding ELMASA</t>
  </si>
  <si>
    <t>No Items</t>
  </si>
  <si>
    <t>Dark Chocolate</t>
  </si>
  <si>
    <t>Lemon</t>
  </si>
  <si>
    <t>Orange</t>
  </si>
  <si>
    <t>Topping Caramel</t>
  </si>
  <si>
    <t>Topping Chocolate</t>
  </si>
  <si>
    <t>Topping Strawberry</t>
  </si>
  <si>
    <t>Topping Blueberry</t>
  </si>
  <si>
    <t>Topping Peach</t>
  </si>
  <si>
    <t>Topping Raspberry</t>
  </si>
  <si>
    <t>Topping Pistachio</t>
  </si>
  <si>
    <t>Topping Kiwi</t>
  </si>
  <si>
    <t>Pineapple</t>
  </si>
  <si>
    <t>Molten+Fresh Juice</t>
  </si>
  <si>
    <t>Molten</t>
  </si>
  <si>
    <t>Extra Cheese</t>
  </si>
  <si>
    <t>Cheese</t>
  </si>
  <si>
    <t>Flavor Hazelnut</t>
  </si>
  <si>
    <t>Flavor Caramel</t>
  </si>
  <si>
    <t>Flavor Peach</t>
  </si>
  <si>
    <t>Flavor Mojito</t>
  </si>
  <si>
    <t>Flavor Vanilla</t>
  </si>
  <si>
    <t>Flavor Cherry</t>
  </si>
  <si>
    <t>Flavor Coconut</t>
  </si>
  <si>
    <t>Flavor Passion Fruit</t>
  </si>
  <si>
    <t>Flavor Lemon Mint</t>
  </si>
  <si>
    <t>Flavor Blue Caracao</t>
  </si>
  <si>
    <t>Flavor Strawberry</t>
  </si>
  <si>
    <t>ltr</t>
  </si>
  <si>
    <t>Flavor Mint</t>
  </si>
  <si>
    <t>Ice Cream Chocolate</t>
  </si>
  <si>
    <t>Ice Cream Vanilla</t>
  </si>
  <si>
    <t>Ice Cream Strawberry</t>
  </si>
  <si>
    <t>Ice Cream Mango</t>
  </si>
  <si>
    <t>REDBULL TOPPING</t>
  </si>
  <si>
    <t>Topping Pineapple</t>
  </si>
  <si>
    <t>Blue curacao</t>
  </si>
  <si>
    <t>Oreo</t>
  </si>
  <si>
    <t>Coffee</t>
  </si>
  <si>
    <t>Ferrero Rocher</t>
  </si>
  <si>
    <t>Nutella</t>
  </si>
  <si>
    <t>Pistachio</t>
  </si>
  <si>
    <t>HoneyComb</t>
  </si>
  <si>
    <t>Cotton Candy</t>
  </si>
  <si>
    <t>Bubble Gum</t>
  </si>
  <si>
    <t>Gauva</t>
  </si>
  <si>
    <t>Guava Fresh MM</t>
  </si>
  <si>
    <t>CHEESE CAKE TOPPING</t>
  </si>
  <si>
    <t>Loutes</t>
  </si>
  <si>
    <t>Coffee Sugar</t>
  </si>
  <si>
    <t>Sada</t>
  </si>
  <si>
    <t>3al re7a</t>
  </si>
  <si>
    <t>Mazboot</t>
  </si>
  <si>
    <t>Mano</t>
  </si>
  <si>
    <t>Zeyada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</si>
</sst>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_(* #,##0.0_);_(* \(#,##0.0\);_(* &quot;-&quot;??_);_(@_)"/>
    <numFmt numFmtId="167" formatCode="0.0"/>
    <numFmt numFmtId="168" formatCode="#.00"/>
  </numFmts>
  <fonts count="81">
    <font>
      <sz val="10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4"/>
      <color theme="1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u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theme="8" tint="-0.499984740745262"/>
      <name val="Calibri"/>
      <family val="2"/>
      <scheme val="minor"/>
    </font>
    <font>
      <b/>
      <sz val="11"/>
      <color rgb="FF696969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0"/>
      <color theme="10"/>
      <name val="Times New Roman"/>
      <family val="1"/>
    </font>
    <font>
      <u/>
      <sz val="12"/>
      <color theme="10"/>
      <name val="Times New Roman"/>
      <family val="1"/>
    </font>
    <font>
      <b/>
      <sz val="12"/>
      <color theme="1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b/>
      <sz val="11"/>
      <color rgb="FF696969"/>
      <name val="Calibri"/>
      <family val="2"/>
    </font>
    <font>
      <b/>
      <sz val="14"/>
      <color rgb="FF000000"/>
      <name val="Arial"/>
      <family val="2"/>
    </font>
    <font>
      <b/>
      <sz val="13"/>
      <color rgb="FF000000"/>
      <name val="Arial"/>
      <family val="2"/>
    </font>
    <font>
      <b/>
      <sz val="11"/>
      <color rgb="FF000000"/>
      <name val="Arial"/>
      <family val="2"/>
    </font>
    <font>
      <b/>
      <u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Times New Roman"/>
      <family val="1"/>
    </font>
    <font>
      <b/>
      <sz val="12"/>
      <color theme="5" tint="-0.249977111117893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0"/>
      <name val="Amasis MT Pro Black"/>
      <family val="1"/>
    </font>
    <font>
      <strike/>
      <sz val="14"/>
      <color theme="4" tint="-0.249977111117893"/>
      <name val="Calibri"/>
      <family val="2"/>
      <scheme val="minor"/>
    </font>
    <font>
      <b/>
      <strike/>
      <sz val="14"/>
      <color theme="1"/>
      <name val="Calibri"/>
      <family val="2"/>
      <scheme val="minor"/>
    </font>
    <font>
      <sz val="12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rgb="FFC00000"/>
      <name val="Calibri"/>
      <family val="2"/>
    </font>
    <font>
      <b/>
      <sz val="11"/>
      <color rgb="FFC00000"/>
      <name val="Arial"/>
      <family val="2"/>
    </font>
    <font>
      <sz val="11"/>
      <color rgb="FFC0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BFBFB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0E0E0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rgb="FF6C6C6C"/>
      </left>
      <right style="thin">
        <color rgb="FF6C6C6C"/>
      </right>
      <top style="thin">
        <color rgb="FF6C6C6C"/>
      </top>
      <bottom style="thin">
        <color rgb="FF6C6C6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9A9A9"/>
      </left>
      <right style="thin">
        <color rgb="FFA9A9A9"/>
      </right>
      <top/>
      <bottom style="thin">
        <color rgb="FFA9A9A9"/>
      </bottom>
      <diagonal/>
    </border>
    <border>
      <left/>
      <right style="thin">
        <color rgb="FFA9A9A9"/>
      </right>
      <top/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 style="thin">
        <color rgb="FFA9A9A9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6C6C6C"/>
      </left>
      <right/>
      <top style="thin">
        <color rgb="FF6C6C6C"/>
      </top>
      <bottom style="thin">
        <color rgb="FF6C6C6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6C6C6C"/>
      </right>
      <top style="thin">
        <color rgb="FF6C6C6C"/>
      </top>
      <bottom style="thin">
        <color rgb="FF6C6C6C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/>
      <bottom/>
      <diagonal/>
    </border>
    <border>
      <left style="hair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hair">
        <color theme="0" tint="-0.499984740745262"/>
      </right>
      <top style="thin">
        <color theme="0" tint="-0.499984740745262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 diagonalUp="1">
      <left style="thin">
        <color indexed="64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 style="hair">
        <color indexed="64"/>
      </diagonal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</borders>
  <cellStyleXfs count="13">
    <xf numFmtId="0" fontId="0" fillId="0" borderId="0"/>
    <xf numFmtId="43" fontId="18" fillId="0" borderId="0" applyFont="0" applyFill="0" applyBorder="0" applyAlignment="0" applyProtection="0"/>
    <xf numFmtId="0" fontId="17" fillId="0" borderId="0"/>
    <xf numFmtId="9" fontId="18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12" fillId="0" borderId="0"/>
    <xf numFmtId="0" fontId="6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2" fillId="0" borderId="0"/>
    <xf numFmtId="0" fontId="75" fillId="0" borderId="0"/>
  </cellStyleXfs>
  <cellXfs count="346">
    <xf numFmtId="0" fontId="0" fillId="0" borderId="0" xfId="0"/>
    <xf numFmtId="0" fontId="17" fillId="0" borderId="0" xfId="2"/>
    <xf numFmtId="0" fontId="19" fillId="0" borderId="0" xfId="2" applyFont="1" applyAlignment="1">
      <alignment horizontal="center" vertical="center"/>
    </xf>
    <xf numFmtId="0" fontId="20" fillId="0" borderId="0" xfId="2" applyFont="1" applyAlignment="1">
      <alignment horizontal="left" vertical="center"/>
    </xf>
    <xf numFmtId="0" fontId="21" fillId="0" borderId="0" xfId="2" applyFont="1" applyAlignment="1">
      <alignment vertical="center"/>
    </xf>
    <xf numFmtId="0" fontId="21" fillId="0" borderId="0" xfId="2" applyFont="1" applyAlignment="1">
      <alignment horizontal="left" vertical="center"/>
    </xf>
    <xf numFmtId="0" fontId="21" fillId="0" borderId="3" xfId="2" applyFont="1" applyBorder="1" applyAlignment="1">
      <alignment horizontal="center" vertical="center"/>
    </xf>
    <xf numFmtId="0" fontId="21" fillId="0" borderId="3" xfId="2" applyFont="1" applyBorder="1" applyAlignment="1">
      <alignment horizontal="left" vertical="center"/>
    </xf>
    <xf numFmtId="0" fontId="21" fillId="4" borderId="3" xfId="2" applyFont="1" applyFill="1" applyBorder="1" applyAlignment="1">
      <alignment horizontal="center" vertical="center"/>
    </xf>
    <xf numFmtId="0" fontId="21" fillId="4" borderId="3" xfId="2" applyFont="1" applyFill="1" applyBorder="1" applyAlignment="1">
      <alignment horizontal="left" vertical="center"/>
    </xf>
    <xf numFmtId="0" fontId="19" fillId="0" borderId="3" xfId="2" applyFont="1" applyBorder="1" applyAlignment="1">
      <alignment horizontal="center" vertical="center"/>
    </xf>
    <xf numFmtId="0" fontId="20" fillId="0" borderId="3" xfId="2" applyFont="1" applyBorder="1" applyAlignment="1">
      <alignment horizontal="left" vertical="center"/>
    </xf>
    <xf numFmtId="0" fontId="23" fillId="0" borderId="3" xfId="2" applyFont="1" applyBorder="1" applyAlignment="1">
      <alignment horizontal="left" vertical="center"/>
    </xf>
    <xf numFmtId="0" fontId="19" fillId="0" borderId="3" xfId="2" applyFont="1" applyBorder="1" applyAlignment="1">
      <alignment horizontal="left" vertical="center"/>
    </xf>
    <xf numFmtId="0" fontId="25" fillId="0" borderId="3" xfId="2" applyFont="1" applyBorder="1" applyAlignment="1">
      <alignment horizontal="left" vertical="center"/>
    </xf>
    <xf numFmtId="0" fontId="23" fillId="8" borderId="3" xfId="2" applyFont="1" applyFill="1" applyBorder="1" applyAlignment="1">
      <alignment horizontal="center" vertical="center"/>
    </xf>
    <xf numFmtId="0" fontId="23" fillId="8" borderId="3" xfId="2" applyFont="1" applyFill="1" applyBorder="1" applyAlignment="1">
      <alignment horizontal="left" vertical="center"/>
    </xf>
    <xf numFmtId="0" fontId="19" fillId="0" borderId="0" xfId="2" applyFont="1" applyAlignment="1">
      <alignment horizontal="left" vertical="center"/>
    </xf>
    <xf numFmtId="0" fontId="21" fillId="0" borderId="0" xfId="2" applyFont="1" applyAlignment="1">
      <alignment horizontal="center" vertical="center"/>
    </xf>
    <xf numFmtId="0" fontId="26" fillId="0" borderId="3" xfId="2" applyFont="1" applyBorder="1" applyAlignment="1">
      <alignment horizontal="left" vertical="center"/>
    </xf>
    <xf numFmtId="0" fontId="26" fillId="0" borderId="3" xfId="2" applyFont="1" applyBorder="1" applyAlignment="1">
      <alignment horizontal="left" vertical="center" wrapText="1"/>
    </xf>
    <xf numFmtId="0" fontId="19" fillId="0" borderId="3" xfId="2" applyFont="1" applyBorder="1" applyAlignment="1">
      <alignment horizontal="left" vertical="center" wrapText="1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21" fillId="0" borderId="3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left" vertical="center"/>
    </xf>
    <xf numFmtId="0" fontId="19" fillId="9" borderId="3" xfId="0" applyFont="1" applyFill="1" applyBorder="1" applyAlignment="1">
      <alignment horizontal="center" vertical="center"/>
    </xf>
    <xf numFmtId="0" fontId="19" fillId="9" borderId="3" xfId="0" applyFont="1" applyFill="1" applyBorder="1" applyAlignment="1">
      <alignment horizontal="left" vertical="center"/>
    </xf>
    <xf numFmtId="0" fontId="21" fillId="9" borderId="3" xfId="0" applyFont="1" applyFill="1" applyBorder="1" applyAlignment="1">
      <alignment horizontal="center" vertical="center"/>
    </xf>
    <xf numFmtId="0" fontId="22" fillId="9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left" vertical="center"/>
    </xf>
    <xf numFmtId="0" fontId="22" fillId="0" borderId="3" xfId="0" applyFont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19" fillId="10" borderId="3" xfId="0" applyFont="1" applyFill="1" applyBorder="1" applyAlignment="1">
      <alignment horizontal="center" vertical="center"/>
    </xf>
    <xf numFmtId="0" fontId="19" fillId="10" borderId="3" xfId="0" applyFont="1" applyFill="1" applyBorder="1" applyAlignment="1">
      <alignment horizontal="left" vertical="center"/>
    </xf>
    <xf numFmtId="0" fontId="21" fillId="10" borderId="3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left" vertical="center"/>
    </xf>
    <xf numFmtId="0" fontId="21" fillId="3" borderId="3" xfId="0" applyFont="1" applyFill="1" applyBorder="1" applyAlignment="1">
      <alignment horizontal="center" vertical="center"/>
    </xf>
    <xf numFmtId="0" fontId="29" fillId="0" borderId="0" xfId="0" applyFont="1" applyAlignment="1">
      <alignment horizontal="left" vertical="top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left" vertical="top"/>
    </xf>
    <xf numFmtId="0" fontId="31" fillId="5" borderId="0" xfId="0" applyFont="1" applyFill="1" applyAlignment="1">
      <alignment horizontal="center" vertical="center" shrinkToFit="1"/>
    </xf>
    <xf numFmtId="164" fontId="31" fillId="5" borderId="0" xfId="1" applyNumberFormat="1" applyFont="1" applyFill="1" applyAlignment="1">
      <alignment horizontal="center" vertical="center" shrinkToFit="1"/>
    </xf>
    <xf numFmtId="0" fontId="29" fillId="0" borderId="0" xfId="0" applyFont="1" applyAlignment="1">
      <alignment horizontal="left" vertical="top" shrinkToFit="1"/>
    </xf>
    <xf numFmtId="0" fontId="28" fillId="2" borderId="1" xfId="0" applyFont="1" applyFill="1" applyBorder="1" applyAlignment="1">
      <alignment horizontal="center" vertical="top" shrinkToFit="1"/>
    </xf>
    <xf numFmtId="0" fontId="28" fillId="2" borderId="1" xfId="0" applyFont="1" applyFill="1" applyBorder="1" applyAlignment="1">
      <alignment horizontal="center" vertical="center" wrapText="1" shrinkToFit="1"/>
    </xf>
    <xf numFmtId="0" fontId="29" fillId="0" borderId="0" xfId="0" applyFont="1" applyAlignment="1">
      <alignment horizontal="center" vertical="center" shrinkToFit="1"/>
    </xf>
    <xf numFmtId="0" fontId="28" fillId="2" borderId="1" xfId="0" applyFont="1" applyFill="1" applyBorder="1" applyAlignment="1">
      <alignment horizontal="center" vertical="top" wrapText="1" shrinkToFit="1"/>
    </xf>
    <xf numFmtId="0" fontId="30" fillId="0" borderId="0" xfId="0" applyFont="1" applyAlignment="1">
      <alignment horizontal="left" vertical="top" wrapText="1"/>
    </xf>
    <xf numFmtId="0" fontId="29" fillId="0" borderId="10" xfId="0" applyFont="1" applyBorder="1" applyAlignment="1">
      <alignment horizontal="left" vertical="top"/>
    </xf>
    <xf numFmtId="0" fontId="29" fillId="0" borderId="10" xfId="0" applyFont="1" applyBorder="1" applyAlignment="1">
      <alignment horizontal="center" vertical="center"/>
    </xf>
    <xf numFmtId="0" fontId="28" fillId="2" borderId="0" xfId="0" applyFont="1" applyFill="1" applyAlignment="1">
      <alignment horizontal="center" vertical="center" shrinkToFit="1"/>
    </xf>
    <xf numFmtId="0" fontId="28" fillId="2" borderId="3" xfId="0" applyFont="1" applyFill="1" applyBorder="1" applyAlignment="1">
      <alignment horizontal="center" vertical="top" shrinkToFit="1"/>
    </xf>
    <xf numFmtId="0" fontId="28" fillId="2" borderId="12" xfId="0" applyFont="1" applyFill="1" applyBorder="1" applyAlignment="1">
      <alignment horizontal="center" vertical="center" wrapText="1" shrinkToFit="1"/>
    </xf>
    <xf numFmtId="0" fontId="29" fillId="0" borderId="14" xfId="0" applyFont="1" applyBorder="1" applyAlignment="1">
      <alignment horizontal="center" vertical="center" shrinkToFit="1"/>
    </xf>
    <xf numFmtId="0" fontId="29" fillId="0" borderId="14" xfId="0" applyFont="1" applyBorder="1" applyAlignment="1">
      <alignment horizontal="left" vertical="top" shrinkToFit="1"/>
    </xf>
    <xf numFmtId="0" fontId="31" fillId="0" borderId="16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 shrinkToFit="1"/>
    </xf>
    <xf numFmtId="165" fontId="29" fillId="0" borderId="14" xfId="0" applyNumberFormat="1" applyFont="1" applyBorder="1" applyAlignment="1">
      <alignment horizontal="center" vertical="center" shrinkToFit="1"/>
    </xf>
    <xf numFmtId="0" fontId="16" fillId="0" borderId="19" xfId="2" applyFont="1" applyBorder="1" applyAlignment="1">
      <alignment horizontal="center" vertical="center"/>
    </xf>
    <xf numFmtId="0" fontId="16" fillId="0" borderId="22" xfId="2" applyFont="1" applyBorder="1" applyAlignment="1">
      <alignment horizontal="center" vertical="center"/>
    </xf>
    <xf numFmtId="0" fontId="27" fillId="0" borderId="22" xfId="2" applyFont="1" applyBorder="1" applyAlignment="1">
      <alignment horizontal="center" vertical="center"/>
    </xf>
    <xf numFmtId="0" fontId="27" fillId="4" borderId="22" xfId="2" applyFont="1" applyFill="1" applyBorder="1" applyAlignment="1">
      <alignment horizontal="center" vertical="center"/>
    </xf>
    <xf numFmtId="0" fontId="34" fillId="0" borderId="22" xfId="2" applyFont="1" applyBorder="1" applyAlignment="1">
      <alignment horizontal="center" vertical="center"/>
    </xf>
    <xf numFmtId="0" fontId="35" fillId="7" borderId="22" xfId="2" applyFont="1" applyFill="1" applyBorder="1" applyAlignment="1">
      <alignment horizontal="center" vertical="center"/>
    </xf>
    <xf numFmtId="0" fontId="35" fillId="8" borderId="22" xfId="2" applyFont="1" applyFill="1" applyBorder="1" applyAlignment="1">
      <alignment horizontal="center" vertical="center"/>
    </xf>
    <xf numFmtId="0" fontId="16" fillId="9" borderId="22" xfId="0" applyFont="1" applyFill="1" applyBorder="1" applyAlignment="1">
      <alignment horizontal="center" vertical="center"/>
    </xf>
    <xf numFmtId="0" fontId="27" fillId="9" borderId="22" xfId="0" applyFont="1" applyFill="1" applyBorder="1" applyAlignment="1">
      <alignment horizontal="center" vertical="center"/>
    </xf>
    <xf numFmtId="0" fontId="16" fillId="10" borderId="22" xfId="0" applyFont="1" applyFill="1" applyBorder="1" applyAlignment="1">
      <alignment horizontal="center" vertical="center"/>
    </xf>
    <xf numFmtId="0" fontId="27" fillId="10" borderId="22" xfId="0" applyFont="1" applyFill="1" applyBorder="1" applyAlignment="1">
      <alignment horizontal="center" vertical="center"/>
    </xf>
    <xf numFmtId="0" fontId="16" fillId="3" borderId="22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center" vertical="center"/>
    </xf>
    <xf numFmtId="0" fontId="28" fillId="2" borderId="12" xfId="0" applyFont="1" applyFill="1" applyBorder="1" applyAlignment="1">
      <alignment horizontal="center" vertical="top" wrapText="1" shrinkToFit="1"/>
    </xf>
    <xf numFmtId="0" fontId="29" fillId="0" borderId="24" xfId="0" applyFont="1" applyBorder="1" applyAlignment="1">
      <alignment horizontal="center" vertical="center" shrinkToFit="1"/>
    </xf>
    <xf numFmtId="0" fontId="31" fillId="0" borderId="23" xfId="0" applyFont="1" applyBorder="1" applyAlignment="1">
      <alignment horizontal="center" vertical="center"/>
    </xf>
    <xf numFmtId="0" fontId="28" fillId="2" borderId="13" xfId="0" applyFont="1" applyFill="1" applyBorder="1" applyAlignment="1">
      <alignment horizontal="center" vertical="top" wrapText="1" shrinkToFit="1"/>
    </xf>
    <xf numFmtId="0" fontId="29" fillId="0" borderId="16" xfId="0" applyFont="1" applyBorder="1" applyAlignment="1">
      <alignment horizontal="center" vertical="center" shrinkToFit="1"/>
    </xf>
    <xf numFmtId="0" fontId="28" fillId="11" borderId="21" xfId="0" applyFont="1" applyFill="1" applyBorder="1" applyAlignment="1">
      <alignment horizontal="center" vertical="top" wrapText="1" shrinkToFit="1"/>
    </xf>
    <xf numFmtId="0" fontId="28" fillId="2" borderId="12" xfId="0" applyFont="1" applyFill="1" applyBorder="1" applyAlignment="1">
      <alignment horizontal="center" vertical="top" shrinkToFit="1"/>
    </xf>
    <xf numFmtId="0" fontId="29" fillId="0" borderId="10" xfId="0" applyFont="1" applyBorder="1" applyAlignment="1">
      <alignment horizontal="center" vertical="center" shrinkToFit="1"/>
    </xf>
    <xf numFmtId="0" fontId="28" fillId="2" borderId="12" xfId="0" applyFont="1" applyFill="1" applyBorder="1" applyAlignment="1">
      <alignment horizontal="center" vertical="center" shrinkToFit="1"/>
    </xf>
    <xf numFmtId="43" fontId="29" fillId="0" borderId="20" xfId="1" applyFont="1" applyBorder="1" applyAlignment="1">
      <alignment horizontal="center" vertical="center" shrinkToFit="1"/>
    </xf>
    <xf numFmtId="43" fontId="29" fillId="0" borderId="16" xfId="1" applyFont="1" applyBorder="1" applyAlignment="1">
      <alignment horizontal="center" vertical="center" shrinkToFit="1"/>
    </xf>
    <xf numFmtId="166" fontId="29" fillId="0" borderId="16" xfId="1" applyNumberFormat="1" applyFont="1" applyBorder="1" applyAlignment="1">
      <alignment horizontal="center" vertical="center" shrinkToFit="1"/>
    </xf>
    <xf numFmtId="166" fontId="29" fillId="0" borderId="20" xfId="1" applyNumberFormat="1" applyFont="1" applyBorder="1" applyAlignment="1">
      <alignment horizontal="center" vertical="center" shrinkToFit="1"/>
    </xf>
    <xf numFmtId="9" fontId="29" fillId="0" borderId="20" xfId="3" applyFont="1" applyBorder="1" applyAlignment="1">
      <alignment horizontal="center" vertical="center" shrinkToFit="1"/>
    </xf>
    <xf numFmtId="0" fontId="28" fillId="12" borderId="11" xfId="0" applyFont="1" applyFill="1" applyBorder="1" applyAlignment="1">
      <alignment horizontal="center" vertical="top" wrapText="1" shrinkToFit="1"/>
    </xf>
    <xf numFmtId="0" fontId="28" fillId="12" borderId="11" xfId="0" applyFont="1" applyFill="1" applyBorder="1" applyAlignment="1">
      <alignment horizontal="center" vertical="top" shrinkToFit="1"/>
    </xf>
    <xf numFmtId="0" fontId="29" fillId="0" borderId="17" xfId="0" applyFont="1" applyBorder="1" applyAlignment="1">
      <alignment horizontal="center" vertical="center" shrinkToFit="1"/>
    </xf>
    <xf numFmtId="2" fontId="28" fillId="12" borderId="25" xfId="0" applyNumberFormat="1" applyFont="1" applyFill="1" applyBorder="1" applyAlignment="1">
      <alignment horizontal="center" vertical="center" shrinkToFit="1"/>
    </xf>
    <xf numFmtId="2" fontId="28" fillId="12" borderId="26" xfId="0" applyNumberFormat="1" applyFont="1" applyFill="1" applyBorder="1" applyAlignment="1">
      <alignment horizontal="center" vertical="center" shrinkToFit="1"/>
    </xf>
    <xf numFmtId="2" fontId="28" fillId="12" borderId="27" xfId="0" applyNumberFormat="1" applyFont="1" applyFill="1" applyBorder="1" applyAlignment="1">
      <alignment horizontal="center" vertical="center" shrinkToFit="1"/>
    </xf>
    <xf numFmtId="0" fontId="29" fillId="0" borderId="10" xfId="0" applyFont="1" applyBorder="1" applyAlignment="1">
      <alignment horizontal="left" vertical="top" shrinkToFit="1"/>
    </xf>
    <xf numFmtId="0" fontId="16" fillId="0" borderId="19" xfId="2" applyFont="1" applyBorder="1" applyAlignment="1">
      <alignment horizontal="center" vertical="center" shrinkToFit="1"/>
    </xf>
    <xf numFmtId="0" fontId="16" fillId="0" borderId="22" xfId="2" applyFont="1" applyBorder="1" applyAlignment="1">
      <alignment horizontal="center" vertical="center" shrinkToFit="1"/>
    </xf>
    <xf numFmtId="0" fontId="27" fillId="4" borderId="22" xfId="2" applyFont="1" applyFill="1" applyBorder="1" applyAlignment="1">
      <alignment horizontal="center" vertical="center" shrinkToFit="1"/>
    </xf>
    <xf numFmtId="0" fontId="32" fillId="8" borderId="22" xfId="2" applyFont="1" applyFill="1" applyBorder="1" applyAlignment="1">
      <alignment horizontal="center" vertical="center" shrinkToFit="1"/>
    </xf>
    <xf numFmtId="0" fontId="16" fillId="0" borderId="22" xfId="2" applyFont="1" applyBorder="1" applyAlignment="1">
      <alignment horizontal="left" vertical="center" shrinkToFit="1"/>
    </xf>
    <xf numFmtId="0" fontId="16" fillId="4" borderId="22" xfId="2" applyFont="1" applyFill="1" applyBorder="1" applyAlignment="1">
      <alignment horizontal="left" vertical="center" shrinkToFit="1"/>
    </xf>
    <xf numFmtId="0" fontId="16" fillId="9" borderId="22" xfId="0" applyFont="1" applyFill="1" applyBorder="1" applyAlignment="1">
      <alignment horizontal="center" vertical="center" shrinkToFit="1"/>
    </xf>
    <xf numFmtId="0" fontId="16" fillId="10" borderId="22" xfId="0" applyFont="1" applyFill="1" applyBorder="1" applyAlignment="1">
      <alignment horizontal="center" vertical="center" shrinkToFit="1"/>
    </xf>
    <xf numFmtId="0" fontId="16" fillId="3" borderId="22" xfId="0" applyFont="1" applyFill="1" applyBorder="1" applyAlignment="1">
      <alignment horizontal="center" vertical="center" shrinkToFit="1"/>
    </xf>
    <xf numFmtId="0" fontId="33" fillId="0" borderId="19" xfId="2" applyFont="1" applyBorder="1" applyAlignment="1">
      <alignment horizontal="left" vertical="center" shrinkToFit="1"/>
    </xf>
    <xf numFmtId="0" fontId="33" fillId="0" borderId="22" xfId="2" applyFont="1" applyBorder="1" applyAlignment="1">
      <alignment horizontal="left" vertical="center" shrinkToFit="1"/>
    </xf>
    <xf numFmtId="0" fontId="27" fillId="4" borderId="22" xfId="2" applyFont="1" applyFill="1" applyBorder="1" applyAlignment="1">
      <alignment horizontal="left" vertical="center" shrinkToFit="1"/>
    </xf>
    <xf numFmtId="0" fontId="32" fillId="0" borderId="22" xfId="2" applyFont="1" applyBorder="1" applyAlignment="1">
      <alignment horizontal="left" vertical="center" shrinkToFit="1"/>
    </xf>
    <xf numFmtId="0" fontId="36" fillId="0" borderId="22" xfId="2" applyFont="1" applyBorder="1" applyAlignment="1">
      <alignment horizontal="left" vertical="center" shrinkToFit="1"/>
    </xf>
    <xf numFmtId="0" fontId="32" fillId="8" borderId="22" xfId="2" applyFont="1" applyFill="1" applyBorder="1" applyAlignment="1">
      <alignment horizontal="left" vertical="center" shrinkToFit="1"/>
    </xf>
    <xf numFmtId="0" fontId="37" fillId="0" borderId="22" xfId="2" applyFont="1" applyBorder="1" applyAlignment="1">
      <alignment horizontal="left" vertical="center" shrinkToFit="1"/>
    </xf>
    <xf numFmtId="0" fontId="16" fillId="10" borderId="22" xfId="0" applyFont="1" applyFill="1" applyBorder="1" applyAlignment="1">
      <alignment horizontal="left" vertical="center" shrinkToFit="1"/>
    </xf>
    <xf numFmtId="0" fontId="16" fillId="3" borderId="22" xfId="0" applyFont="1" applyFill="1" applyBorder="1" applyAlignment="1">
      <alignment horizontal="left" vertical="center" shrinkToFit="1"/>
    </xf>
    <xf numFmtId="2" fontId="38" fillId="13" borderId="12" xfId="0" applyNumberFormat="1" applyFont="1" applyFill="1" applyBorder="1" applyAlignment="1">
      <alignment horizontal="center" vertical="top" shrinkToFit="1"/>
    </xf>
    <xf numFmtId="9" fontId="29" fillId="4" borderId="20" xfId="3" applyFont="1" applyFill="1" applyBorder="1" applyAlignment="1">
      <alignment horizontal="center" vertical="center" shrinkToFit="1"/>
    </xf>
    <xf numFmtId="166" fontId="29" fillId="4" borderId="16" xfId="1" applyNumberFormat="1" applyFont="1" applyFill="1" applyBorder="1" applyAlignment="1">
      <alignment horizontal="center" vertical="center" shrinkToFit="1"/>
    </xf>
    <xf numFmtId="43" fontId="29" fillId="4" borderId="16" xfId="1" applyFont="1" applyFill="1" applyBorder="1" applyAlignment="1">
      <alignment horizontal="center" vertical="center" shrinkToFit="1"/>
    </xf>
    <xf numFmtId="0" fontId="31" fillId="4" borderId="16" xfId="0" applyFont="1" applyFill="1" applyBorder="1" applyAlignment="1">
      <alignment horizontal="center" vertical="center"/>
    </xf>
    <xf numFmtId="9" fontId="38" fillId="13" borderId="12" xfId="3" applyFont="1" applyFill="1" applyBorder="1" applyAlignment="1">
      <alignment horizontal="center" vertical="top" shrinkToFit="1"/>
    </xf>
    <xf numFmtId="0" fontId="28" fillId="2" borderId="15" xfId="0" applyFont="1" applyFill="1" applyBorder="1" applyAlignment="1">
      <alignment horizontal="center" vertical="top" shrinkToFit="1"/>
    </xf>
    <xf numFmtId="0" fontId="28" fillId="2" borderId="29" xfId="0" applyFont="1" applyFill="1" applyBorder="1" applyAlignment="1">
      <alignment horizontal="center" vertical="top" shrinkToFit="1"/>
    </xf>
    <xf numFmtId="0" fontId="28" fillId="2" borderId="29" xfId="0" applyFont="1" applyFill="1" applyBorder="1" applyAlignment="1">
      <alignment horizontal="center" vertical="center" shrinkToFit="1"/>
    </xf>
    <xf numFmtId="0" fontId="28" fillId="2" borderId="29" xfId="0" applyFont="1" applyFill="1" applyBorder="1" applyAlignment="1">
      <alignment horizontal="center" vertical="center" wrapText="1" shrinkToFit="1"/>
    </xf>
    <xf numFmtId="2" fontId="28" fillId="12" borderId="30" xfId="0" applyNumberFormat="1" applyFont="1" applyFill="1" applyBorder="1" applyAlignment="1">
      <alignment horizontal="center" vertical="center" shrinkToFit="1"/>
    </xf>
    <xf numFmtId="2" fontId="28" fillId="12" borderId="31" xfId="0" applyNumberFormat="1" applyFont="1" applyFill="1" applyBorder="1" applyAlignment="1">
      <alignment horizontal="center" vertical="center" shrinkToFit="1"/>
    </xf>
    <xf numFmtId="2" fontId="28" fillId="12" borderId="32" xfId="0" applyNumberFormat="1" applyFont="1" applyFill="1" applyBorder="1" applyAlignment="1">
      <alignment horizontal="center" vertical="center" shrinkToFit="1"/>
    </xf>
    <xf numFmtId="0" fontId="27" fillId="0" borderId="19" xfId="2" applyFont="1" applyBorder="1" applyAlignment="1">
      <alignment horizontal="center" vertical="center"/>
    </xf>
    <xf numFmtId="0" fontId="28" fillId="11" borderId="28" xfId="0" applyFont="1" applyFill="1" applyBorder="1" applyAlignment="1">
      <alignment horizontal="center" vertical="top" wrapText="1" shrinkToFit="1"/>
    </xf>
    <xf numFmtId="0" fontId="28" fillId="11" borderId="23" xfId="0" applyFont="1" applyFill="1" applyBorder="1" applyAlignment="1">
      <alignment horizontal="center" vertical="top" wrapText="1" shrinkToFit="1"/>
    </xf>
    <xf numFmtId="0" fontId="39" fillId="11" borderId="21" xfId="0" applyFont="1" applyFill="1" applyBorder="1" applyAlignment="1">
      <alignment horizontal="center" vertical="top" wrapText="1" shrinkToFit="1"/>
    </xf>
    <xf numFmtId="0" fontId="40" fillId="2" borderId="1" xfId="0" applyFont="1" applyFill="1" applyBorder="1" applyAlignment="1">
      <alignment horizontal="center" vertical="top" wrapText="1" shrinkToFit="1"/>
    </xf>
    <xf numFmtId="0" fontId="43" fillId="0" borderId="22" xfId="2" applyFont="1" applyBorder="1" applyAlignment="1">
      <alignment horizontal="left" vertical="center" shrinkToFit="1"/>
    </xf>
    <xf numFmtId="0" fontId="28" fillId="2" borderId="3" xfId="0" applyFont="1" applyFill="1" applyBorder="1" applyAlignment="1">
      <alignment horizontal="center" vertical="center" shrinkToFit="1"/>
    </xf>
    <xf numFmtId="0" fontId="28" fillId="2" borderId="15" xfId="0" applyFont="1" applyFill="1" applyBorder="1" applyAlignment="1">
      <alignment horizontal="center" vertical="center" shrinkToFit="1"/>
    </xf>
    <xf numFmtId="0" fontId="28" fillId="11" borderId="23" xfId="0" applyFont="1" applyFill="1" applyBorder="1" applyAlignment="1">
      <alignment horizontal="center" vertical="center" wrapText="1" shrinkToFit="1"/>
    </xf>
    <xf numFmtId="0" fontId="15" fillId="9" borderId="22" xfId="0" applyFont="1" applyFill="1" applyBorder="1" applyAlignment="1">
      <alignment horizontal="left" vertical="center" shrinkToFit="1"/>
    </xf>
    <xf numFmtId="0" fontId="44" fillId="10" borderId="22" xfId="0" applyFont="1" applyFill="1" applyBorder="1" applyAlignment="1">
      <alignment horizontal="center" vertical="center" shrinkToFit="1"/>
    </xf>
    <xf numFmtId="0" fontId="44" fillId="10" borderId="22" xfId="0" applyFont="1" applyFill="1" applyBorder="1" applyAlignment="1">
      <alignment horizontal="left" vertical="center" shrinkToFit="1"/>
    </xf>
    <xf numFmtId="0" fontId="45" fillId="10" borderId="22" xfId="0" applyFont="1" applyFill="1" applyBorder="1" applyAlignment="1">
      <alignment horizontal="center" vertical="center"/>
    </xf>
    <xf numFmtId="165" fontId="29" fillId="4" borderId="14" xfId="0" applyNumberFormat="1" applyFont="1" applyFill="1" applyBorder="1" applyAlignment="1">
      <alignment horizontal="center" vertical="center" shrinkToFit="1"/>
    </xf>
    <xf numFmtId="165" fontId="29" fillId="0" borderId="0" xfId="0" applyNumberFormat="1" applyFont="1" applyAlignment="1">
      <alignment horizontal="center" vertical="center"/>
    </xf>
    <xf numFmtId="0" fontId="32" fillId="9" borderId="22" xfId="0" applyFont="1" applyFill="1" applyBorder="1" applyAlignment="1">
      <alignment horizontal="center" vertical="center" shrinkToFit="1"/>
    </xf>
    <xf numFmtId="0" fontId="32" fillId="9" borderId="22" xfId="0" applyFont="1" applyFill="1" applyBorder="1" applyAlignment="1">
      <alignment horizontal="left" vertical="center" shrinkToFit="1"/>
    </xf>
    <xf numFmtId="0" fontId="35" fillId="9" borderId="22" xfId="0" applyFont="1" applyFill="1" applyBorder="1" applyAlignment="1">
      <alignment horizontal="center" vertical="center"/>
    </xf>
    <xf numFmtId="9" fontId="46" fillId="0" borderId="20" xfId="3" applyFont="1" applyBorder="1" applyAlignment="1">
      <alignment horizontal="center" vertical="center" shrinkToFit="1"/>
    </xf>
    <xf numFmtId="166" fontId="46" fillId="0" borderId="16" xfId="1" applyNumberFormat="1" applyFont="1" applyBorder="1" applyAlignment="1">
      <alignment horizontal="center" vertical="center" shrinkToFit="1"/>
    </xf>
    <xf numFmtId="43" fontId="46" fillId="0" borderId="16" xfId="1" applyFont="1" applyBorder="1" applyAlignment="1">
      <alignment horizontal="center" vertical="center" shrinkToFit="1"/>
    </xf>
    <xf numFmtId="0" fontId="14" fillId="9" borderId="22" xfId="0" applyFont="1" applyFill="1" applyBorder="1" applyAlignment="1">
      <alignment horizontal="left" vertical="center" shrinkToFit="1"/>
    </xf>
    <xf numFmtId="0" fontId="47" fillId="2" borderId="1" xfId="0" applyFont="1" applyFill="1" applyBorder="1" applyAlignment="1">
      <alignment horizontal="center" vertical="top" wrapText="1" shrinkToFit="1"/>
    </xf>
    <xf numFmtId="0" fontId="14" fillId="3" borderId="22" xfId="0" applyFont="1" applyFill="1" applyBorder="1" applyAlignment="1">
      <alignment horizontal="left" vertical="center" shrinkToFit="1"/>
    </xf>
    <xf numFmtId="49" fontId="48" fillId="0" borderId="0" xfId="2" applyNumberFormat="1" applyFont="1" applyAlignment="1">
      <alignment horizontal="center" vertical="center" shrinkToFit="1" readingOrder="1"/>
    </xf>
    <xf numFmtId="49" fontId="48" fillId="0" borderId="0" xfId="2" applyNumberFormat="1" applyFont="1" applyAlignment="1">
      <alignment vertical="center" shrinkToFit="1" readingOrder="1"/>
    </xf>
    <xf numFmtId="49" fontId="49" fillId="6" borderId="0" xfId="2" applyNumberFormat="1" applyFont="1" applyFill="1" applyAlignment="1">
      <alignment vertical="center" shrinkToFit="1" readingOrder="1"/>
    </xf>
    <xf numFmtId="0" fontId="50" fillId="0" borderId="0" xfId="2" applyFont="1" applyAlignment="1">
      <alignment vertical="center" shrinkToFit="1" readingOrder="1"/>
    </xf>
    <xf numFmtId="49" fontId="50" fillId="0" borderId="0" xfId="2" applyNumberFormat="1" applyFont="1" applyAlignment="1">
      <alignment vertical="center" shrinkToFit="1" readingOrder="1"/>
    </xf>
    <xf numFmtId="49" fontId="50" fillId="0" borderId="0" xfId="2" applyNumberFormat="1" applyFont="1" applyAlignment="1">
      <alignment horizontal="center" vertical="center" shrinkToFit="1" readingOrder="1"/>
    </xf>
    <xf numFmtId="0" fontId="49" fillId="6" borderId="0" xfId="2" applyFont="1" applyFill="1" applyAlignment="1">
      <alignment vertical="center" shrinkToFit="1" readingOrder="1"/>
    </xf>
    <xf numFmtId="0" fontId="49" fillId="6" borderId="0" xfId="2" applyFont="1" applyFill="1" applyAlignment="1">
      <alignment horizontal="center" vertical="center" shrinkToFit="1" readingOrder="1"/>
    </xf>
    <xf numFmtId="49" fontId="49" fillId="6" borderId="0" xfId="2" applyNumberFormat="1" applyFont="1" applyFill="1" applyAlignment="1">
      <alignment horizontal="center" vertical="center" shrinkToFit="1" readingOrder="1"/>
    </xf>
    <xf numFmtId="0" fontId="51" fillId="0" borderId="5" xfId="2" applyFont="1" applyBorder="1" applyAlignment="1">
      <alignment vertical="center" shrinkToFit="1" readingOrder="1"/>
    </xf>
    <xf numFmtId="49" fontId="51" fillId="0" borderId="5" xfId="2" applyNumberFormat="1" applyFont="1" applyBorder="1" applyAlignment="1">
      <alignment vertical="center" shrinkToFit="1" readingOrder="1"/>
    </xf>
    <xf numFmtId="49" fontId="51" fillId="0" borderId="6" xfId="2" applyNumberFormat="1" applyFont="1" applyBorder="1" applyAlignment="1">
      <alignment horizontal="center" vertical="center" shrinkToFit="1" readingOrder="1"/>
    </xf>
    <xf numFmtId="0" fontId="51" fillId="0" borderId="6" xfId="2" applyFont="1" applyBorder="1" applyAlignment="1">
      <alignment horizontal="center" vertical="center" shrinkToFit="1" readingOrder="1"/>
    </xf>
    <xf numFmtId="0" fontId="51" fillId="0" borderId="6" xfId="2" applyFont="1" applyBorder="1" applyAlignment="1">
      <alignment vertical="center" shrinkToFit="1" readingOrder="1"/>
    </xf>
    <xf numFmtId="49" fontId="51" fillId="0" borderId="5" xfId="2" applyNumberFormat="1" applyFont="1" applyBorder="1" applyAlignment="1">
      <alignment horizontal="center" vertical="center" shrinkToFit="1" readingOrder="1"/>
    </xf>
    <xf numFmtId="0" fontId="51" fillId="0" borderId="7" xfId="2" applyFont="1" applyBorder="1" applyAlignment="1">
      <alignment vertical="center" shrinkToFit="1" readingOrder="1"/>
    </xf>
    <xf numFmtId="49" fontId="51" fillId="0" borderId="7" xfId="2" applyNumberFormat="1" applyFont="1" applyBorder="1" applyAlignment="1">
      <alignment vertical="center" shrinkToFit="1" readingOrder="1"/>
    </xf>
    <xf numFmtId="49" fontId="51" fillId="0" borderId="8" xfId="2" applyNumberFormat="1" applyFont="1" applyBorder="1" applyAlignment="1">
      <alignment horizontal="center" vertical="center" shrinkToFit="1" readingOrder="1"/>
    </xf>
    <xf numFmtId="0" fontId="51" fillId="0" borderId="8" xfId="2" applyFont="1" applyBorder="1" applyAlignment="1">
      <alignment horizontal="center" vertical="center" shrinkToFit="1" readingOrder="1"/>
    </xf>
    <xf numFmtId="0" fontId="51" fillId="0" borderId="8" xfId="2" applyFont="1" applyBorder="1" applyAlignment="1">
      <alignment vertical="center" shrinkToFit="1" readingOrder="1"/>
    </xf>
    <xf numFmtId="49" fontId="51" fillId="0" borderId="7" xfId="2" applyNumberFormat="1" applyFont="1" applyBorder="1" applyAlignment="1">
      <alignment horizontal="center" vertical="center" shrinkToFit="1" readingOrder="1"/>
    </xf>
    <xf numFmtId="0" fontId="51" fillId="7" borderId="7" xfId="2" applyFont="1" applyFill="1" applyBorder="1" applyAlignment="1">
      <alignment vertical="center" shrinkToFit="1" readingOrder="1"/>
    </xf>
    <xf numFmtId="49" fontId="51" fillId="7" borderId="5" xfId="2" applyNumberFormat="1" applyFont="1" applyFill="1" applyBorder="1" applyAlignment="1">
      <alignment vertical="center" shrinkToFit="1" readingOrder="1"/>
    </xf>
    <xf numFmtId="49" fontId="51" fillId="7" borderId="6" xfId="2" applyNumberFormat="1" applyFont="1" applyFill="1" applyBorder="1" applyAlignment="1">
      <alignment horizontal="center" vertical="center" shrinkToFit="1" readingOrder="1"/>
    </xf>
    <xf numFmtId="0" fontId="51" fillId="7" borderId="6" xfId="2" applyFont="1" applyFill="1" applyBorder="1" applyAlignment="1">
      <alignment horizontal="center" vertical="center" shrinkToFit="1" readingOrder="1"/>
    </xf>
    <xf numFmtId="0" fontId="49" fillId="0" borderId="7" xfId="2" applyFont="1" applyBorder="1" applyAlignment="1">
      <alignment vertical="center" shrinkToFit="1" readingOrder="1"/>
    </xf>
    <xf numFmtId="0" fontId="49" fillId="0" borderId="5" xfId="2" applyFont="1" applyBorder="1" applyAlignment="1">
      <alignment vertical="center" shrinkToFit="1" readingOrder="1"/>
    </xf>
    <xf numFmtId="0" fontId="51" fillId="0" borderId="7" xfId="2" applyFont="1" applyBorder="1" applyAlignment="1">
      <alignment horizontal="center" vertical="center" shrinkToFit="1" readingOrder="1"/>
    </xf>
    <xf numFmtId="15" fontId="52" fillId="0" borderId="0" xfId="2" applyNumberFormat="1" applyFont="1" applyAlignment="1">
      <alignment vertical="center" shrinkToFit="1" readingOrder="1"/>
    </xf>
    <xf numFmtId="49" fontId="52" fillId="0" borderId="0" xfId="2" applyNumberFormat="1" applyFont="1" applyAlignment="1">
      <alignment vertical="center" shrinkToFit="1" readingOrder="1"/>
    </xf>
    <xf numFmtId="49" fontId="52" fillId="0" borderId="0" xfId="2" applyNumberFormat="1" applyFont="1" applyAlignment="1">
      <alignment horizontal="center" vertical="center" shrinkToFit="1" readingOrder="1"/>
    </xf>
    <xf numFmtId="0" fontId="51" fillId="0" borderId="0" xfId="2" applyFont="1" applyAlignment="1">
      <alignment horizontal="center" vertical="center" shrinkToFit="1" readingOrder="1"/>
    </xf>
    <xf numFmtId="49" fontId="51" fillId="0" borderId="0" xfId="2" applyNumberFormat="1" applyFont="1" applyAlignment="1">
      <alignment vertical="center" shrinkToFit="1" readingOrder="1"/>
    </xf>
    <xf numFmtId="0" fontId="13" fillId="3" borderId="22" xfId="0" applyFont="1" applyFill="1" applyBorder="1" applyAlignment="1">
      <alignment horizontal="center" vertical="center" shrinkToFit="1"/>
    </xf>
    <xf numFmtId="0" fontId="53" fillId="4" borderId="22" xfId="2" applyFont="1" applyFill="1" applyBorder="1" applyAlignment="1">
      <alignment horizontal="left" vertical="center"/>
    </xf>
    <xf numFmtId="0" fontId="13" fillId="0" borderId="22" xfId="2" applyFont="1" applyBorder="1" applyAlignment="1">
      <alignment horizontal="center" vertical="center" shrinkToFit="1"/>
    </xf>
    <xf numFmtId="0" fontId="19" fillId="0" borderId="33" xfId="2" applyFont="1" applyBorder="1" applyAlignment="1">
      <alignment horizontal="center" vertical="center"/>
    </xf>
    <xf numFmtId="0" fontId="19" fillId="0" borderId="33" xfId="2" quotePrefix="1" applyFont="1" applyBorder="1" applyAlignment="1">
      <alignment horizontal="center" vertical="center"/>
    </xf>
    <xf numFmtId="0" fontId="21" fillId="4" borderId="33" xfId="2" applyFont="1" applyFill="1" applyBorder="1" applyAlignment="1">
      <alignment horizontal="center" vertical="center"/>
    </xf>
    <xf numFmtId="0" fontId="19" fillId="0" borderId="33" xfId="2" quotePrefix="1" applyFont="1" applyBorder="1" applyAlignment="1">
      <alignment horizontal="center" vertical="center" shrinkToFit="1"/>
    </xf>
    <xf numFmtId="0" fontId="19" fillId="12" borderId="3" xfId="2" applyFont="1" applyFill="1" applyBorder="1" applyAlignment="1">
      <alignment horizontal="center" vertical="center"/>
    </xf>
    <xf numFmtId="0" fontId="19" fillId="12" borderId="3" xfId="2" applyFont="1" applyFill="1" applyBorder="1" applyAlignment="1">
      <alignment horizontal="left" vertical="center"/>
    </xf>
    <xf numFmtId="0" fontId="19" fillId="14" borderId="3" xfId="2" applyFont="1" applyFill="1" applyBorder="1" applyAlignment="1">
      <alignment horizontal="center" vertical="center"/>
    </xf>
    <xf numFmtId="0" fontId="19" fillId="14" borderId="3" xfId="2" applyFont="1" applyFill="1" applyBorder="1" applyAlignment="1">
      <alignment horizontal="left" vertical="center"/>
    </xf>
    <xf numFmtId="0" fontId="19" fillId="9" borderId="3" xfId="2" applyFont="1" applyFill="1" applyBorder="1" applyAlignment="1">
      <alignment horizontal="center" vertical="center"/>
    </xf>
    <xf numFmtId="0" fontId="19" fillId="9" borderId="3" xfId="2" applyFont="1" applyFill="1" applyBorder="1" applyAlignment="1">
      <alignment horizontal="left" vertical="center"/>
    </xf>
    <xf numFmtId="0" fontId="21" fillId="9" borderId="3" xfId="2" applyFont="1" applyFill="1" applyBorder="1" applyAlignment="1">
      <alignment horizontal="center" vertical="center"/>
    </xf>
    <xf numFmtId="0" fontId="54" fillId="0" borderId="0" xfId="4" applyAlignment="1">
      <alignment horizontal="center" vertical="center"/>
    </xf>
    <xf numFmtId="0" fontId="55" fillId="12" borderId="3" xfId="4" applyFont="1" applyFill="1" applyBorder="1" applyAlignment="1">
      <alignment horizontal="center" vertical="center" wrapText="1"/>
    </xf>
    <xf numFmtId="0" fontId="55" fillId="14" borderId="3" xfId="4" applyFont="1" applyFill="1" applyBorder="1" applyAlignment="1">
      <alignment horizontal="center" vertical="center" wrapText="1"/>
    </xf>
    <xf numFmtId="0" fontId="55" fillId="9" borderId="3" xfId="4" applyFont="1" applyFill="1" applyBorder="1" applyAlignment="1">
      <alignment horizontal="center" vertical="center" wrapText="1"/>
    </xf>
    <xf numFmtId="0" fontId="56" fillId="0" borderId="3" xfId="2" applyFont="1" applyBorder="1" applyAlignment="1">
      <alignment horizontal="center" vertical="center" wrapText="1"/>
    </xf>
    <xf numFmtId="0" fontId="20" fillId="0" borderId="3" xfId="0" applyFont="1" applyBorder="1" applyAlignment="1">
      <alignment horizontal="left" vertical="center"/>
    </xf>
    <xf numFmtId="0" fontId="21" fillId="15" borderId="3" xfId="0" applyFont="1" applyFill="1" applyBorder="1" applyAlignment="1">
      <alignment horizontal="center" vertical="center"/>
    </xf>
    <xf numFmtId="0" fontId="24" fillId="8" borderId="3" xfId="0" applyFont="1" applyFill="1" applyBorder="1" applyAlignment="1">
      <alignment horizontal="center" vertical="center"/>
    </xf>
    <xf numFmtId="0" fontId="27" fillId="1" borderId="22" xfId="2" applyFont="1" applyFill="1" applyBorder="1" applyAlignment="1">
      <alignment horizontal="center" vertical="center"/>
    </xf>
    <xf numFmtId="0" fontId="21" fillId="1" borderId="3" xfId="2" applyFont="1" applyFill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21" fillId="4" borderId="34" xfId="0" applyFont="1" applyFill="1" applyBorder="1" applyAlignment="1">
      <alignment horizontal="center" vertical="center"/>
    </xf>
    <xf numFmtId="0" fontId="21" fillId="9" borderId="34" xfId="0" applyFont="1" applyFill="1" applyBorder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27" fillId="15" borderId="22" xfId="2" applyFont="1" applyFill="1" applyBorder="1" applyAlignment="1">
      <alignment horizontal="center" vertical="center"/>
    </xf>
    <xf numFmtId="0" fontId="33" fillId="0" borderId="35" xfId="2" applyFont="1" applyBorder="1" applyAlignment="1">
      <alignment horizontal="left" vertical="center" shrinkToFit="1"/>
    </xf>
    <xf numFmtId="0" fontId="27" fillId="0" borderId="35" xfId="2" applyFont="1" applyBorder="1" applyAlignment="1">
      <alignment horizontal="center" vertical="center"/>
    </xf>
    <xf numFmtId="0" fontId="12" fillId="0" borderId="0" xfId="5"/>
    <xf numFmtId="0" fontId="62" fillId="0" borderId="0" xfId="5" applyFont="1" applyAlignment="1">
      <alignment horizontal="center" vertical="center" wrapText="1" shrinkToFit="1" readingOrder="1"/>
    </xf>
    <xf numFmtId="0" fontId="63" fillId="0" borderId="0" xfId="5" applyFont="1" applyAlignment="1">
      <alignment horizontal="center" vertical="center" wrapText="1" shrinkToFit="1" readingOrder="1"/>
    </xf>
    <xf numFmtId="0" fontId="63" fillId="0" borderId="38" xfId="5" applyFont="1" applyBorder="1" applyAlignment="1">
      <alignment horizontal="left" vertical="top" readingOrder="1"/>
    </xf>
    <xf numFmtId="0" fontId="63" fillId="0" borderId="40" xfId="5" applyFont="1" applyBorder="1" applyAlignment="1">
      <alignment horizontal="left" vertical="top" readingOrder="1"/>
    </xf>
    <xf numFmtId="0" fontId="63" fillId="0" borderId="41" xfId="5" applyFont="1" applyBorder="1" applyAlignment="1">
      <alignment horizontal="left" vertical="top" readingOrder="1"/>
    </xf>
    <xf numFmtId="0" fontId="63" fillId="0" borderId="42" xfId="5" applyFont="1" applyBorder="1" applyAlignment="1">
      <alignment horizontal="left" vertical="top" readingOrder="1"/>
    </xf>
    <xf numFmtId="0" fontId="63" fillId="0" borderId="43" xfId="5" applyFont="1" applyBorder="1" applyAlignment="1">
      <alignment horizontal="left" vertical="top" readingOrder="1"/>
    </xf>
    <xf numFmtId="0" fontId="63" fillId="0" borderId="44" xfId="5" applyFont="1" applyBorder="1" applyAlignment="1">
      <alignment horizontal="left" vertical="top" readingOrder="1"/>
    </xf>
    <xf numFmtId="0" fontId="16" fillId="7" borderId="22" xfId="2" applyFont="1" applyFill="1" applyBorder="1" applyAlignment="1">
      <alignment horizontal="center" vertical="center" shrinkToFit="1"/>
    </xf>
    <xf numFmtId="0" fontId="11" fillId="0" borderId="22" xfId="2" applyFont="1" applyBorder="1" applyAlignment="1">
      <alignment horizontal="left" vertical="center" shrinkToFit="1"/>
    </xf>
    <xf numFmtId="0" fontId="16" fillId="0" borderId="35" xfId="2" applyFont="1" applyBorder="1" applyAlignment="1">
      <alignment horizontal="center" vertical="center" shrinkToFit="1"/>
    </xf>
    <xf numFmtId="165" fontId="29" fillId="9" borderId="14" xfId="0" applyNumberFormat="1" applyFont="1" applyFill="1" applyBorder="1" applyAlignment="1">
      <alignment horizontal="center" vertical="center" shrinkToFit="1"/>
    </xf>
    <xf numFmtId="0" fontId="27" fillId="9" borderId="22" xfId="2" applyFont="1" applyFill="1" applyBorder="1" applyAlignment="1">
      <alignment horizontal="center" vertical="center"/>
    </xf>
    <xf numFmtId="0" fontId="35" fillId="9" borderId="22" xfId="2" applyFont="1" applyFill="1" applyBorder="1" applyAlignment="1">
      <alignment horizontal="center" vertical="center"/>
    </xf>
    <xf numFmtId="9" fontId="19" fillId="0" borderId="0" xfId="3" applyFont="1" applyAlignment="1">
      <alignment horizontal="center" vertical="center"/>
    </xf>
    <xf numFmtId="9" fontId="0" fillId="0" borderId="0" xfId="3" applyFont="1" applyAlignment="1">
      <alignment horizontal="center" vertical="center"/>
    </xf>
    <xf numFmtId="0" fontId="11" fillId="9" borderId="22" xfId="0" applyFont="1" applyFill="1" applyBorder="1" applyAlignment="1">
      <alignment horizontal="left" vertical="center" shrinkToFit="1"/>
    </xf>
    <xf numFmtId="49" fontId="51" fillId="9" borderId="5" xfId="2" applyNumberFormat="1" applyFont="1" applyFill="1" applyBorder="1" applyAlignment="1">
      <alignment vertical="center" shrinkToFit="1" readingOrder="1"/>
    </xf>
    <xf numFmtId="167" fontId="19" fillId="0" borderId="0" xfId="2" applyNumberFormat="1" applyFont="1" applyAlignment="1">
      <alignment horizontal="center" vertical="center"/>
    </xf>
    <xf numFmtId="0" fontId="21" fillId="16" borderId="3" xfId="0" applyFont="1" applyFill="1" applyBorder="1" applyAlignment="1">
      <alignment horizontal="center" vertical="center"/>
    </xf>
    <xf numFmtId="0" fontId="33" fillId="9" borderId="22" xfId="2" applyFont="1" applyFill="1" applyBorder="1" applyAlignment="1">
      <alignment horizontal="left" vertical="center" shrinkToFit="1"/>
    </xf>
    <xf numFmtId="0" fontId="10" fillId="0" borderId="22" xfId="2" applyFont="1" applyBorder="1" applyAlignment="1">
      <alignment horizontal="left" vertical="center" shrinkToFit="1"/>
    </xf>
    <xf numFmtId="0" fontId="10" fillId="0" borderId="22" xfId="2" applyFont="1" applyBorder="1" applyAlignment="1">
      <alignment horizontal="center" vertical="center" shrinkToFit="1"/>
    </xf>
    <xf numFmtId="0" fontId="9" fillId="0" borderId="22" xfId="2" applyFont="1" applyBorder="1" applyAlignment="1">
      <alignment horizontal="left" vertical="center" shrinkToFit="1"/>
    </xf>
    <xf numFmtId="0" fontId="8" fillId="3" borderId="22" xfId="0" applyFont="1" applyFill="1" applyBorder="1" applyAlignment="1">
      <alignment horizontal="left" vertical="center" shrinkToFit="1"/>
    </xf>
    <xf numFmtId="0" fontId="8" fillId="3" borderId="22" xfId="0" applyFont="1" applyFill="1" applyBorder="1" applyAlignment="1">
      <alignment horizontal="center" vertical="center" shrinkToFit="1"/>
    </xf>
    <xf numFmtId="0" fontId="7" fillId="3" borderId="22" xfId="0" applyFont="1" applyFill="1" applyBorder="1" applyAlignment="1">
      <alignment horizontal="left" vertical="center" shrinkToFit="1"/>
    </xf>
    <xf numFmtId="0" fontId="6" fillId="3" borderId="22" xfId="0" applyFont="1" applyFill="1" applyBorder="1" applyAlignment="1">
      <alignment horizontal="left" vertical="center" shrinkToFit="1"/>
    </xf>
    <xf numFmtId="0" fontId="6" fillId="10" borderId="22" xfId="0" applyFont="1" applyFill="1" applyBorder="1" applyAlignment="1">
      <alignment horizontal="left" vertical="center" shrinkToFit="1"/>
    </xf>
    <xf numFmtId="0" fontId="6" fillId="0" borderId="22" xfId="2" applyFont="1" applyBorder="1" applyAlignment="1">
      <alignment horizontal="left" vertical="center" shrinkToFit="1"/>
    </xf>
    <xf numFmtId="0" fontId="0" fillId="0" borderId="0" xfId="0" applyAlignment="1">
      <alignment horizontal="center" vertical="center"/>
    </xf>
    <xf numFmtId="0" fontId="6" fillId="0" borderId="22" xfId="2" applyFont="1" applyBorder="1" applyAlignment="1">
      <alignment horizontal="center" vertical="center" shrinkToFit="1"/>
    </xf>
    <xf numFmtId="0" fontId="6" fillId="19" borderId="0" xfId="8" applyAlignment="1">
      <alignment vertical="center"/>
    </xf>
    <xf numFmtId="0" fontId="6" fillId="18" borderId="0" xfId="7" applyAlignment="1">
      <alignment vertical="center"/>
    </xf>
    <xf numFmtId="0" fontId="6" fillId="21" borderId="0" xfId="10" applyAlignment="1">
      <alignment vertical="center"/>
    </xf>
    <xf numFmtId="0" fontId="27" fillId="19" borderId="0" xfId="8" applyFont="1" applyAlignment="1">
      <alignment horizontal="center" vertical="center"/>
    </xf>
    <xf numFmtId="0" fontId="27" fillId="18" borderId="0" xfId="7" applyFont="1" applyAlignment="1">
      <alignment horizontal="center" vertical="center"/>
    </xf>
    <xf numFmtId="0" fontId="27" fillId="21" borderId="0" xfId="10" applyFont="1" applyAlignment="1">
      <alignment horizontal="center" vertical="center"/>
    </xf>
    <xf numFmtId="0" fontId="56" fillId="19" borderId="0" xfId="8" applyFont="1" applyAlignment="1">
      <alignment horizontal="center" vertical="center"/>
    </xf>
    <xf numFmtId="0" fontId="56" fillId="18" borderId="0" xfId="7" applyFont="1" applyAlignment="1">
      <alignment horizontal="center" vertical="center"/>
    </xf>
    <xf numFmtId="0" fontId="56" fillId="21" borderId="0" xfId="10" applyFont="1" applyAlignment="1">
      <alignment horizontal="center" vertical="center"/>
    </xf>
    <xf numFmtId="0" fontId="27" fillId="19" borderId="0" xfId="8" applyFont="1" applyAlignment="1">
      <alignment vertical="center"/>
    </xf>
    <xf numFmtId="0" fontId="27" fillId="18" borderId="0" xfId="7" applyFont="1" applyAlignment="1">
      <alignment vertical="center"/>
    </xf>
    <xf numFmtId="0" fontId="27" fillId="21" borderId="0" xfId="10" applyFont="1" applyAlignment="1">
      <alignment vertical="center"/>
    </xf>
    <xf numFmtId="0" fontId="67" fillId="0" borderId="45" xfId="0" applyFont="1" applyBorder="1" applyAlignment="1">
      <alignment horizontal="center" vertical="center"/>
    </xf>
    <xf numFmtId="0" fontId="65" fillId="17" borderId="45" xfId="6" applyFont="1" applyBorder="1" applyAlignment="1">
      <alignment horizontal="centerContinuous" vertical="center"/>
    </xf>
    <xf numFmtId="0" fontId="56" fillId="20" borderId="45" xfId="9" applyFont="1" applyBorder="1" applyAlignment="1">
      <alignment horizontal="centerContinuous" vertical="center"/>
    </xf>
    <xf numFmtId="0" fontId="68" fillId="20" borderId="45" xfId="9" applyFont="1" applyBorder="1" applyAlignment="1">
      <alignment horizontal="centerContinuous"/>
    </xf>
    <xf numFmtId="0" fontId="70" fillId="17" borderId="45" xfId="6" applyFont="1" applyBorder="1" applyAlignment="1">
      <alignment horizontal="centerContinuous" vertical="center"/>
    </xf>
    <xf numFmtId="0" fontId="71" fillId="17" borderId="45" xfId="6" applyFont="1" applyBorder="1" applyAlignment="1">
      <alignment horizontal="centerContinuous" vertical="center"/>
    </xf>
    <xf numFmtId="0" fontId="72" fillId="17" borderId="45" xfId="6" applyFont="1" applyBorder="1" applyAlignment="1">
      <alignment horizontal="centerContinuous" vertical="center"/>
    </xf>
    <xf numFmtId="0" fontId="69" fillId="20" borderId="45" xfId="9" applyFont="1" applyBorder="1" applyAlignment="1">
      <alignment horizontal="centerContinuous"/>
    </xf>
    <xf numFmtId="0" fontId="5" fillId="0" borderId="22" xfId="2" applyFont="1" applyBorder="1" applyAlignment="1">
      <alignment horizontal="left" vertical="center" shrinkToFit="1"/>
    </xf>
    <xf numFmtId="0" fontId="5" fillId="0" borderId="22" xfId="2" applyFont="1" applyBorder="1" applyAlignment="1">
      <alignment horizontal="center" vertical="center" shrinkToFit="1"/>
    </xf>
    <xf numFmtId="0" fontId="4" fillId="3" borderId="22" xfId="0" applyFont="1" applyFill="1" applyBorder="1" applyAlignment="1">
      <alignment horizontal="left" vertical="center" shrinkToFit="1"/>
    </xf>
    <xf numFmtId="0" fontId="49" fillId="0" borderId="2" xfId="2" applyFont="1" applyBorder="1" applyAlignment="1">
      <alignment vertical="top" shrinkToFit="1" readingOrder="1"/>
    </xf>
    <xf numFmtId="0" fontId="49" fillId="0" borderId="4" xfId="2" applyFont="1" applyBorder="1" applyAlignment="1">
      <alignment horizontal="center" vertical="top" shrinkToFit="1" readingOrder="1"/>
    </xf>
    <xf numFmtId="0" fontId="49" fillId="0" borderId="4" xfId="2" applyFont="1" applyBorder="1" applyAlignment="1">
      <alignment vertical="top" shrinkToFit="1" readingOrder="1"/>
    </xf>
    <xf numFmtId="0" fontId="27" fillId="0" borderId="0" xfId="2" applyFont="1" applyAlignment="1">
      <alignment vertical="top" shrinkToFit="1"/>
    </xf>
    <xf numFmtId="0" fontId="49" fillId="0" borderId="3" xfId="2" applyFont="1" applyBorder="1" applyAlignment="1">
      <alignment horizontal="center" vertical="top" shrinkToFit="1" readingOrder="1"/>
    </xf>
    <xf numFmtId="0" fontId="3" fillId="0" borderId="22" xfId="2" applyFont="1" applyBorder="1" applyAlignment="1">
      <alignment horizontal="left" vertical="center" shrinkToFit="1"/>
    </xf>
    <xf numFmtId="0" fontId="21" fillId="22" borderId="3" xfId="2" applyFont="1" applyFill="1" applyBorder="1" applyAlignment="1">
      <alignment horizontal="center" vertical="center"/>
    </xf>
    <xf numFmtId="0" fontId="21" fillId="22" borderId="3" xfId="0" applyFont="1" applyFill="1" applyBorder="1" applyAlignment="1">
      <alignment horizontal="center" vertical="center"/>
    </xf>
    <xf numFmtId="0" fontId="29" fillId="0" borderId="10" xfId="0" applyFont="1" applyBorder="1" applyAlignment="1">
      <alignment horizontal="left" vertical="center"/>
    </xf>
    <xf numFmtId="0" fontId="28" fillId="2" borderId="11" xfId="0" applyFont="1" applyFill="1" applyBorder="1" applyAlignment="1">
      <alignment horizontal="center" vertical="center" wrapText="1" shrinkToFit="1"/>
    </xf>
    <xf numFmtId="0" fontId="27" fillId="4" borderId="0" xfId="2" applyFont="1" applyFill="1" applyAlignment="1">
      <alignment horizontal="center" vertical="center"/>
    </xf>
    <xf numFmtId="0" fontId="73" fillId="0" borderId="3" xfId="0" applyFont="1" applyBorder="1" applyAlignment="1">
      <alignment horizontal="left" vertical="center"/>
    </xf>
    <xf numFmtId="0" fontId="74" fillId="0" borderId="3" xfId="0" applyFont="1" applyBorder="1" applyAlignment="1">
      <alignment horizontal="center" vertical="center"/>
    </xf>
    <xf numFmtId="0" fontId="74" fillId="15" borderId="3" xfId="0" applyFont="1" applyFill="1" applyBorder="1" applyAlignment="1">
      <alignment horizontal="center" vertical="center"/>
    </xf>
    <xf numFmtId="0" fontId="21" fillId="7" borderId="3" xfId="2" applyFont="1" applyFill="1" applyBorder="1" applyAlignment="1">
      <alignment horizontal="center" vertical="center"/>
    </xf>
    <xf numFmtId="0" fontId="2" fillId="0" borderId="22" xfId="2" applyFont="1" applyBorder="1" applyAlignment="1">
      <alignment horizontal="left" vertical="center" shrinkToFit="1"/>
    </xf>
    <xf numFmtId="0" fontId="27" fillId="0" borderId="22" xfId="5" applyFont="1" applyBorder="1" applyAlignment="1">
      <alignment horizontal="center" vertical="center"/>
    </xf>
    <xf numFmtId="0" fontId="2" fillId="0" borderId="0" xfId="2" applyFont="1" applyAlignment="1">
      <alignment vertical="center" shrinkToFit="1"/>
    </xf>
    <xf numFmtId="0" fontId="2" fillId="0" borderId="0" xfId="2" applyFont="1" applyAlignment="1">
      <alignment horizontal="left" vertical="center" shrinkToFit="1"/>
    </xf>
    <xf numFmtId="14" fontId="2" fillId="0" borderId="0" xfId="2" applyNumberFormat="1" applyFont="1" applyAlignment="1">
      <alignment horizontal="left" vertical="center" shrinkToFit="1"/>
    </xf>
    <xf numFmtId="0" fontId="2" fillId="0" borderId="0" xfId="2" applyFont="1" applyAlignment="1">
      <alignment horizontal="center" vertical="center" shrinkToFit="1"/>
    </xf>
    <xf numFmtId="0" fontId="49" fillId="22" borderId="3" xfId="2" applyFont="1" applyFill="1" applyBorder="1" applyAlignment="1">
      <alignment horizontal="center" vertical="top" shrinkToFit="1" readingOrder="1"/>
    </xf>
    <xf numFmtId="0" fontId="2" fillId="0" borderId="9" xfId="2" applyFont="1" applyBorder="1" applyAlignment="1">
      <alignment vertical="center" shrinkToFit="1"/>
    </xf>
    <xf numFmtId="0" fontId="27" fillId="0" borderId="0" xfId="11" applyFont="1" applyAlignment="1">
      <alignment vertical="center" shrinkToFit="1"/>
    </xf>
    <xf numFmtId="0" fontId="19" fillId="0" borderId="0" xfId="2" quotePrefix="1" applyFont="1" applyAlignment="1">
      <alignment horizontal="center" vertical="center"/>
    </xf>
    <xf numFmtId="0" fontId="27" fillId="12" borderId="22" xfId="2" applyFont="1" applyFill="1" applyBorder="1" applyAlignment="1">
      <alignment horizontal="center" vertical="center"/>
    </xf>
    <xf numFmtId="0" fontId="27" fillId="12" borderId="19" xfId="2" applyFont="1" applyFill="1" applyBorder="1" applyAlignment="1">
      <alignment horizontal="center" vertical="center"/>
    </xf>
    <xf numFmtId="0" fontId="34" fillId="12" borderId="0" xfId="2" applyFont="1" applyFill="1" applyAlignment="1">
      <alignment horizontal="center" vertical="center"/>
    </xf>
    <xf numFmtId="0" fontId="27" fillId="12" borderId="35" xfId="2" applyFont="1" applyFill="1" applyBorder="1" applyAlignment="1">
      <alignment horizontal="center" vertical="center"/>
    </xf>
    <xf numFmtId="0" fontId="35" fillId="12" borderId="22" xfId="2" applyFont="1" applyFill="1" applyBorder="1" applyAlignment="1">
      <alignment horizontal="center" vertical="center"/>
    </xf>
    <xf numFmtId="0" fontId="29" fillId="12" borderId="10" xfId="0" applyFont="1" applyFill="1" applyBorder="1" applyAlignment="1">
      <alignment horizontal="left" vertical="center"/>
    </xf>
    <xf numFmtId="0" fontId="27" fillId="12" borderId="22" xfId="5" applyFont="1" applyFill="1" applyBorder="1" applyAlignment="1">
      <alignment horizontal="center" vertical="center"/>
    </xf>
    <xf numFmtId="0" fontId="35" fillId="12" borderId="22" xfId="5" applyFont="1" applyFill="1" applyBorder="1" applyAlignment="1">
      <alignment horizontal="center" vertical="center"/>
    </xf>
    <xf numFmtId="0" fontId="27" fillId="12" borderId="22" xfId="0" applyFont="1" applyFill="1" applyBorder="1" applyAlignment="1">
      <alignment horizontal="center" vertical="center"/>
    </xf>
    <xf numFmtId="0" fontId="35" fillId="12" borderId="22" xfId="0" applyFont="1" applyFill="1" applyBorder="1" applyAlignment="1">
      <alignment horizontal="center" vertical="center"/>
    </xf>
    <xf numFmtId="0" fontId="45" fillId="12" borderId="22" xfId="0" applyFont="1" applyFill="1" applyBorder="1" applyAlignment="1">
      <alignment horizontal="center" vertical="center"/>
    </xf>
    <xf numFmtId="0" fontId="19" fillId="12" borderId="3" xfId="0" applyFont="1" applyFill="1" applyBorder="1" applyAlignment="1">
      <alignment horizontal="center" vertical="center"/>
    </xf>
    <xf numFmtId="0" fontId="19" fillId="12" borderId="3" xfId="0" applyFont="1" applyFill="1" applyBorder="1" applyAlignment="1">
      <alignment horizontal="left" vertical="center"/>
    </xf>
    <xf numFmtId="0" fontId="21" fillId="12" borderId="3" xfId="0" applyFont="1" applyFill="1" applyBorder="1" applyAlignment="1">
      <alignment horizontal="center" vertical="center"/>
    </xf>
    <xf numFmtId="0" fontId="23" fillId="12" borderId="3" xfId="0" applyFont="1" applyFill="1" applyBorder="1" applyAlignment="1">
      <alignment horizontal="left" vertical="center"/>
    </xf>
    <xf numFmtId="0" fontId="34" fillId="7" borderId="22" xfId="2" applyFont="1" applyFill="1" applyBorder="1" applyAlignment="1">
      <alignment horizontal="center" vertical="center"/>
    </xf>
    <xf numFmtId="0" fontId="75" fillId="0" borderId="0" xfId="12"/>
    <xf numFmtId="0" fontId="76" fillId="0" borderId="0" xfId="12" applyFont="1" applyAlignment="1">
      <alignment horizontal="left" vertical="center" wrapText="1"/>
    </xf>
    <xf numFmtId="0" fontId="77" fillId="0" borderId="0" xfId="12" applyFont="1" applyAlignment="1">
      <alignment horizontal="left" vertical="center" wrapText="1"/>
    </xf>
    <xf numFmtId="0" fontId="76" fillId="0" borderId="46" xfId="12" applyFont="1" applyBorder="1" applyAlignment="1">
      <alignment horizontal="center" vertical="center" wrapText="1"/>
    </xf>
    <xf numFmtId="0" fontId="77" fillId="0" borderId="46" xfId="12" applyFont="1" applyBorder="1" applyAlignment="1">
      <alignment horizontal="center" vertical="center" wrapText="1"/>
    </xf>
    <xf numFmtId="0" fontId="77" fillId="0" borderId="47" xfId="12" applyFont="1" applyBorder="1" applyAlignment="1">
      <alignment horizontal="right" vertical="center" wrapText="1"/>
    </xf>
    <xf numFmtId="0" fontId="77" fillId="0" borderId="48" xfId="12" applyFont="1" applyBorder="1" applyAlignment="1">
      <alignment horizontal="left" vertical="center" wrapText="1"/>
    </xf>
    <xf numFmtId="0" fontId="78" fillId="0" borderId="0" xfId="12" applyFont="1"/>
    <xf numFmtId="0" fontId="79" fillId="0" borderId="46" xfId="12" applyFont="1" applyBorder="1" applyAlignment="1">
      <alignment horizontal="center" vertical="center" wrapText="1"/>
    </xf>
    <xf numFmtId="0" fontId="80" fillId="0" borderId="46" xfId="12" applyFont="1" applyBorder="1" applyAlignment="1">
      <alignment horizontal="center" vertical="center" wrapText="1"/>
    </xf>
    <xf numFmtId="0" fontId="1" fillId="0" borderId="22" xfId="2" applyFont="1" applyBorder="1" applyAlignment="1">
      <alignment horizontal="center" vertical="center" shrinkToFit="1"/>
    </xf>
    <xf numFmtId="0" fontId="76" fillId="4" borderId="46" xfId="12" applyFont="1" applyFill="1" applyBorder="1" applyAlignment="1">
      <alignment horizontal="left" vertical="center" wrapText="1"/>
    </xf>
    <xf numFmtId="0" fontId="76" fillId="0" borderId="46" xfId="12" applyFont="1" applyBorder="1" applyAlignment="1">
      <alignment horizontal="center" vertical="center" wrapText="1"/>
    </xf>
    <xf numFmtId="0" fontId="21" fillId="12" borderId="3" xfId="2" applyFont="1" applyFill="1" applyBorder="1" applyAlignment="1">
      <alignment horizontal="center" vertical="center"/>
    </xf>
    <xf numFmtId="0" fontId="21" fillId="14" borderId="3" xfId="2" applyFont="1" applyFill="1" applyBorder="1" applyAlignment="1">
      <alignment horizontal="center" vertical="center"/>
    </xf>
    <xf numFmtId="0" fontId="21" fillId="9" borderId="3" xfId="2" applyFont="1" applyFill="1" applyBorder="1" applyAlignment="1">
      <alignment horizontal="center" vertical="center"/>
    </xf>
    <xf numFmtId="49" fontId="63" fillId="0" borderId="0" xfId="5" applyNumberFormat="1" applyFont="1" applyAlignment="1">
      <alignment horizontal="left" vertical="center" wrapText="1" shrinkToFit="1" readingOrder="1"/>
    </xf>
    <xf numFmtId="0" fontId="63" fillId="0" borderId="0" xfId="5" applyFont="1" applyAlignment="1">
      <alignment horizontal="left" vertical="top" readingOrder="1"/>
    </xf>
    <xf numFmtId="49" fontId="63" fillId="0" borderId="0" xfId="5" applyNumberFormat="1" applyFont="1" applyAlignment="1">
      <alignment horizontal="center" vertical="center" wrapText="1" shrinkToFit="1" readingOrder="1"/>
    </xf>
    <xf numFmtId="49" fontId="63" fillId="0" borderId="0" xfId="5" applyNumberFormat="1" applyFont="1" applyAlignment="1">
      <alignment horizontal="right" vertical="center" wrapText="1" shrinkToFit="1" readingOrder="1"/>
    </xf>
    <xf numFmtId="0" fontId="63" fillId="0" borderId="37" xfId="5" applyFont="1" applyBorder="1" applyAlignment="1">
      <alignment horizontal="left" vertical="top" readingOrder="1"/>
    </xf>
    <xf numFmtId="0" fontId="64" fillId="0" borderId="37" xfId="5" applyFont="1" applyBorder="1" applyAlignment="1">
      <alignment horizontal="right" vertical="center" wrapText="1" shrinkToFit="1" readingOrder="1"/>
    </xf>
    <xf numFmtId="168" fontId="64" fillId="0" borderId="37" xfId="5" applyNumberFormat="1" applyFont="1" applyBorder="1" applyAlignment="1">
      <alignment horizontal="center" vertical="center" wrapText="1" shrinkToFit="1" readingOrder="1"/>
    </xf>
    <xf numFmtId="0" fontId="63" fillId="0" borderId="39" xfId="5" applyFont="1" applyBorder="1" applyAlignment="1">
      <alignment horizontal="left" vertical="top" readingOrder="1"/>
    </xf>
    <xf numFmtId="0" fontId="63" fillId="0" borderId="0" xfId="5" applyFont="1" applyAlignment="1">
      <alignment horizontal="center" vertical="center" wrapText="1" shrinkToFit="1" readingOrder="1"/>
    </xf>
    <xf numFmtId="49" fontId="61" fillId="0" borderId="2" xfId="5" applyNumberFormat="1" applyFont="1" applyBorder="1" applyAlignment="1">
      <alignment horizontal="center" vertical="center" wrapText="1" shrinkToFit="1" readingOrder="1"/>
    </xf>
    <xf numFmtId="0" fontId="62" fillId="0" borderId="0" xfId="5" applyFont="1" applyAlignment="1">
      <alignment horizontal="left" vertical="center" wrapText="1" shrinkToFit="1" readingOrder="1"/>
    </xf>
    <xf numFmtId="0" fontId="62" fillId="0" borderId="0" xfId="5" applyFont="1" applyAlignment="1">
      <alignment horizontal="center" vertical="center" wrapText="1" shrinkToFit="1" readingOrder="1"/>
    </xf>
    <xf numFmtId="49" fontId="61" fillId="0" borderId="37" xfId="5" applyNumberFormat="1" applyFont="1" applyBorder="1" applyAlignment="1">
      <alignment horizontal="left" vertical="top" wrapText="1" shrinkToFit="1" readingOrder="1"/>
    </xf>
    <xf numFmtId="49" fontId="60" fillId="6" borderId="36" xfId="5" applyNumberFormat="1" applyFont="1" applyFill="1" applyBorder="1" applyAlignment="1">
      <alignment horizontal="left" vertical="top" wrapText="1" shrinkToFit="1" readingOrder="1"/>
    </xf>
    <xf numFmtId="49" fontId="58" fillId="0" borderId="0" xfId="5" applyNumberFormat="1" applyFont="1" applyAlignment="1">
      <alignment horizontal="left" vertical="center" wrapText="1" indent="1" shrinkToFit="1" readingOrder="1"/>
    </xf>
    <xf numFmtId="0" fontId="59" fillId="6" borderId="0" xfId="5" applyFont="1" applyFill="1" applyAlignment="1">
      <alignment horizontal="center" vertical="center" wrapText="1" shrinkToFit="1" readingOrder="1"/>
    </xf>
  </cellXfs>
  <cellStyles count="13">
    <cellStyle name="40% - Accent1" xfId="7" builtinId="31"/>
    <cellStyle name="40% - Accent2" xfId="8" builtinId="35"/>
    <cellStyle name="40% - Accent4" xfId="10" builtinId="43"/>
    <cellStyle name="60% - Accent3" xfId="9" builtinId="40"/>
    <cellStyle name="Accent1" xfId="6" builtinId="29"/>
    <cellStyle name="Comma" xfId="1" builtinId="3"/>
    <cellStyle name="Hyperlink" xfId="4" builtinId="8"/>
    <cellStyle name="Normal" xfId="0" builtinId="0"/>
    <cellStyle name="Normal 2" xfId="2"/>
    <cellStyle name="Normal 2 2" xfId="5"/>
    <cellStyle name="Normal 2 3" xfId="11"/>
    <cellStyle name="Normal 3" xfId="12"/>
    <cellStyle name="Percent" xfId="3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tiff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76200</xdr:colOff>
      <xdr:row>14</xdr:row>
      <xdr:rowOff>47625</xdr:rowOff>
    </xdr:from>
    <xdr:ext cx="123825" cy="123825"/>
    <xdr:pic>
      <xdr:nvPicPr>
        <xdr:cNvPr id="3" name="Picture 2">
          <a:extLst>
            <a:ext uri="{FF2B5EF4-FFF2-40B4-BE49-F238E27FC236}">
              <a16:creationId xmlns:a16="http://schemas.microsoft.com/office/drawing/2014/main" id="{33EE15E5-B9E0-494C-9A30-DF12A9C22CB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555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16</xdr:row>
      <xdr:rowOff>47625</xdr:rowOff>
    </xdr:from>
    <xdr:ext cx="123825" cy="123825"/>
    <xdr:pic>
      <xdr:nvPicPr>
        <xdr:cNvPr id="4" name="Picture 3">
          <a:extLst>
            <a:ext uri="{FF2B5EF4-FFF2-40B4-BE49-F238E27FC236}">
              <a16:creationId xmlns:a16="http://schemas.microsoft.com/office/drawing/2014/main" id="{F5C199FE-4D1B-449D-850C-94629C82BB58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784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18</xdr:row>
      <xdr:rowOff>47625</xdr:rowOff>
    </xdr:from>
    <xdr:ext cx="123825" cy="123825"/>
    <xdr:pic>
      <xdr:nvPicPr>
        <xdr:cNvPr id="5" name="Picture 4">
          <a:extLst>
            <a:ext uri="{FF2B5EF4-FFF2-40B4-BE49-F238E27FC236}">
              <a16:creationId xmlns:a16="http://schemas.microsoft.com/office/drawing/2014/main" id="{59EDEB7D-9832-4B34-8F8B-543A58BE06D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013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20</xdr:row>
      <xdr:rowOff>47625</xdr:rowOff>
    </xdr:from>
    <xdr:ext cx="123825" cy="123825"/>
    <xdr:pic>
      <xdr:nvPicPr>
        <xdr:cNvPr id="6" name="Picture 5">
          <a:extLst>
            <a:ext uri="{FF2B5EF4-FFF2-40B4-BE49-F238E27FC236}">
              <a16:creationId xmlns:a16="http://schemas.microsoft.com/office/drawing/2014/main" id="{70441B3D-D3F5-45B5-BE4A-09565655304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241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22</xdr:row>
      <xdr:rowOff>47625</xdr:rowOff>
    </xdr:from>
    <xdr:ext cx="123825" cy="123825"/>
    <xdr:pic>
      <xdr:nvPicPr>
        <xdr:cNvPr id="7" name="Picture 6">
          <a:extLst>
            <a:ext uri="{FF2B5EF4-FFF2-40B4-BE49-F238E27FC236}">
              <a16:creationId xmlns:a16="http://schemas.microsoft.com/office/drawing/2014/main" id="{EA8EEB85-431A-45D4-BDD6-D5B3E46656F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470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</xdr:row>
      <xdr:rowOff>47625</xdr:rowOff>
    </xdr:from>
    <xdr:ext cx="123825" cy="123825"/>
    <xdr:pic>
      <xdr:nvPicPr>
        <xdr:cNvPr id="8" name="Picture 7">
          <a:extLst>
            <a:ext uri="{FF2B5EF4-FFF2-40B4-BE49-F238E27FC236}">
              <a16:creationId xmlns:a16="http://schemas.microsoft.com/office/drawing/2014/main" id="{3C9D58F6-5926-4BF5-9E21-4E1AC64B5FD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698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25</xdr:row>
      <xdr:rowOff>47625</xdr:rowOff>
    </xdr:from>
    <xdr:to>
      <xdr:col>22</xdr:col>
      <xdr:colOff>57150</xdr:colOff>
      <xdr:row>25</xdr:row>
      <xdr:rowOff>47625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37789841-BE16-46B8-B303-F78719E5E062}"/>
            </a:ext>
          </a:extLst>
        </xdr:cNvPr>
        <xdr:cNvCxnSpPr/>
      </xdr:nvCxnSpPr>
      <xdr:spPr>
        <a:xfrm>
          <a:off x="0" y="39084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32</xdr:row>
      <xdr:rowOff>47625</xdr:rowOff>
    </xdr:from>
    <xdr:ext cx="123825" cy="123825"/>
    <xdr:pic>
      <xdr:nvPicPr>
        <xdr:cNvPr id="10" name="Picture 9">
          <a:extLst>
            <a:ext uri="{FF2B5EF4-FFF2-40B4-BE49-F238E27FC236}">
              <a16:creationId xmlns:a16="http://schemas.microsoft.com/office/drawing/2014/main" id="{EDFE5178-D9EB-4AE3-9002-196C412CEBC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873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34</xdr:row>
      <xdr:rowOff>47625</xdr:rowOff>
    </xdr:from>
    <xdr:ext cx="123825" cy="123825"/>
    <xdr:pic>
      <xdr:nvPicPr>
        <xdr:cNvPr id="11" name="Picture 10">
          <a:extLst>
            <a:ext uri="{FF2B5EF4-FFF2-40B4-BE49-F238E27FC236}">
              <a16:creationId xmlns:a16="http://schemas.microsoft.com/office/drawing/2014/main" id="{B30B1EF5-873F-43A7-823D-FAE5F6078D1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102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36</xdr:row>
      <xdr:rowOff>47625</xdr:rowOff>
    </xdr:from>
    <xdr:ext cx="123825" cy="123825"/>
    <xdr:pic>
      <xdr:nvPicPr>
        <xdr:cNvPr id="12" name="Picture 11">
          <a:extLst>
            <a:ext uri="{FF2B5EF4-FFF2-40B4-BE49-F238E27FC236}">
              <a16:creationId xmlns:a16="http://schemas.microsoft.com/office/drawing/2014/main" id="{56E4F114-F164-4B36-845A-BF240D7F624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330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38</xdr:row>
      <xdr:rowOff>47625</xdr:rowOff>
    </xdr:from>
    <xdr:ext cx="123825" cy="123825"/>
    <xdr:pic>
      <xdr:nvPicPr>
        <xdr:cNvPr id="13" name="Picture 12">
          <a:extLst>
            <a:ext uri="{FF2B5EF4-FFF2-40B4-BE49-F238E27FC236}">
              <a16:creationId xmlns:a16="http://schemas.microsoft.com/office/drawing/2014/main" id="{8978F0C1-3E2C-43F7-AFFD-1DEA7A596CF3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5594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39</xdr:row>
      <xdr:rowOff>47625</xdr:rowOff>
    </xdr:from>
    <xdr:to>
      <xdr:col>22</xdr:col>
      <xdr:colOff>57150</xdr:colOff>
      <xdr:row>39</xdr:row>
      <xdr:rowOff>47625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EC069F9-40D1-4EC4-BFB0-7D53D2581B17}"/>
            </a:ext>
          </a:extLst>
        </xdr:cNvPr>
        <xdr:cNvCxnSpPr/>
      </xdr:nvCxnSpPr>
      <xdr:spPr>
        <a:xfrm>
          <a:off x="0" y="57689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46</xdr:row>
      <xdr:rowOff>47625</xdr:rowOff>
    </xdr:from>
    <xdr:ext cx="123825" cy="123825"/>
    <xdr:pic>
      <xdr:nvPicPr>
        <xdr:cNvPr id="15" name="Picture 14">
          <a:extLst>
            <a:ext uri="{FF2B5EF4-FFF2-40B4-BE49-F238E27FC236}">
              <a16:creationId xmlns:a16="http://schemas.microsoft.com/office/drawing/2014/main" id="{365AEE8C-0502-47A0-8F8D-3BA3009B95E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734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48</xdr:row>
      <xdr:rowOff>47625</xdr:rowOff>
    </xdr:from>
    <xdr:ext cx="123825" cy="123825"/>
    <xdr:pic>
      <xdr:nvPicPr>
        <xdr:cNvPr id="16" name="Picture 15">
          <a:extLst>
            <a:ext uri="{FF2B5EF4-FFF2-40B4-BE49-F238E27FC236}">
              <a16:creationId xmlns:a16="http://schemas.microsoft.com/office/drawing/2014/main" id="{6A4D5770-EE78-403D-87D8-BBB8865F9CB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962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50</xdr:row>
      <xdr:rowOff>47625</xdr:rowOff>
    </xdr:from>
    <xdr:ext cx="123825" cy="123825"/>
    <xdr:pic>
      <xdr:nvPicPr>
        <xdr:cNvPr id="17" name="Picture 16">
          <a:extLst>
            <a:ext uri="{FF2B5EF4-FFF2-40B4-BE49-F238E27FC236}">
              <a16:creationId xmlns:a16="http://schemas.microsoft.com/office/drawing/2014/main" id="{BF82A2D7-1C93-4033-8093-45C7A56517C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7191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52</xdr:row>
      <xdr:rowOff>47625</xdr:rowOff>
    </xdr:from>
    <xdr:ext cx="123825" cy="123825"/>
    <xdr:pic>
      <xdr:nvPicPr>
        <xdr:cNvPr id="18" name="Picture 17">
          <a:extLst>
            <a:ext uri="{FF2B5EF4-FFF2-40B4-BE49-F238E27FC236}">
              <a16:creationId xmlns:a16="http://schemas.microsoft.com/office/drawing/2014/main" id="{0FCD4DCC-2F6E-40C6-ACC8-3A95F8F31AD3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74199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53</xdr:row>
      <xdr:rowOff>47625</xdr:rowOff>
    </xdr:from>
    <xdr:to>
      <xdr:col>22</xdr:col>
      <xdr:colOff>57150</xdr:colOff>
      <xdr:row>53</xdr:row>
      <xdr:rowOff>47625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33FD7D57-6176-4D43-ADCF-A9583021F4E9}"/>
            </a:ext>
          </a:extLst>
        </xdr:cNvPr>
        <xdr:cNvCxnSpPr/>
      </xdr:nvCxnSpPr>
      <xdr:spPr>
        <a:xfrm>
          <a:off x="0" y="76295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60</xdr:row>
      <xdr:rowOff>47625</xdr:rowOff>
    </xdr:from>
    <xdr:ext cx="123825" cy="123825"/>
    <xdr:pic>
      <xdr:nvPicPr>
        <xdr:cNvPr id="20" name="Picture 19">
          <a:extLst>
            <a:ext uri="{FF2B5EF4-FFF2-40B4-BE49-F238E27FC236}">
              <a16:creationId xmlns:a16="http://schemas.microsoft.com/office/drawing/2014/main" id="{D05557A0-CDDE-475D-8FAE-E766695D72C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8594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62</xdr:row>
      <xdr:rowOff>47625</xdr:rowOff>
    </xdr:from>
    <xdr:ext cx="123825" cy="123825"/>
    <xdr:pic>
      <xdr:nvPicPr>
        <xdr:cNvPr id="21" name="Picture 20">
          <a:extLst>
            <a:ext uri="{FF2B5EF4-FFF2-40B4-BE49-F238E27FC236}">
              <a16:creationId xmlns:a16="http://schemas.microsoft.com/office/drawing/2014/main" id="{86A45371-284A-4F48-B88D-604D28B75DF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8823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64</xdr:row>
      <xdr:rowOff>47625</xdr:rowOff>
    </xdr:from>
    <xdr:ext cx="123825" cy="123825"/>
    <xdr:pic>
      <xdr:nvPicPr>
        <xdr:cNvPr id="22" name="Picture 21">
          <a:extLst>
            <a:ext uri="{FF2B5EF4-FFF2-40B4-BE49-F238E27FC236}">
              <a16:creationId xmlns:a16="http://schemas.microsoft.com/office/drawing/2014/main" id="{FD2085EE-3482-4679-AFC7-6496D6B28A5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9051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66</xdr:row>
      <xdr:rowOff>47625</xdr:rowOff>
    </xdr:from>
    <xdr:ext cx="123825" cy="123825"/>
    <xdr:pic>
      <xdr:nvPicPr>
        <xdr:cNvPr id="23" name="Picture 22">
          <a:extLst>
            <a:ext uri="{FF2B5EF4-FFF2-40B4-BE49-F238E27FC236}">
              <a16:creationId xmlns:a16="http://schemas.microsoft.com/office/drawing/2014/main" id="{D783D19F-88FC-4B6E-B383-D2CE51AA6B99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92805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67</xdr:row>
      <xdr:rowOff>47625</xdr:rowOff>
    </xdr:from>
    <xdr:to>
      <xdr:col>22</xdr:col>
      <xdr:colOff>57150</xdr:colOff>
      <xdr:row>67</xdr:row>
      <xdr:rowOff>47625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DE9C9FEE-7012-46C8-8420-6ACC46C2884B}"/>
            </a:ext>
          </a:extLst>
        </xdr:cNvPr>
        <xdr:cNvCxnSpPr/>
      </xdr:nvCxnSpPr>
      <xdr:spPr>
        <a:xfrm>
          <a:off x="0" y="94900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74</xdr:row>
      <xdr:rowOff>47625</xdr:rowOff>
    </xdr:from>
    <xdr:ext cx="123825" cy="123825"/>
    <xdr:pic>
      <xdr:nvPicPr>
        <xdr:cNvPr id="25" name="Picture 24">
          <a:extLst>
            <a:ext uri="{FF2B5EF4-FFF2-40B4-BE49-F238E27FC236}">
              <a16:creationId xmlns:a16="http://schemas.microsoft.com/office/drawing/2014/main" id="{3D5D561E-8DBF-4315-9A4E-6FCC7D6CBC4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0467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76</xdr:row>
      <xdr:rowOff>47625</xdr:rowOff>
    </xdr:from>
    <xdr:ext cx="123825" cy="123825"/>
    <xdr:pic>
      <xdr:nvPicPr>
        <xdr:cNvPr id="26" name="Picture 25">
          <a:extLst>
            <a:ext uri="{FF2B5EF4-FFF2-40B4-BE49-F238E27FC236}">
              <a16:creationId xmlns:a16="http://schemas.microsoft.com/office/drawing/2014/main" id="{EEC233AF-E636-4AB1-8347-67E1542886F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0696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78</xdr:row>
      <xdr:rowOff>47625</xdr:rowOff>
    </xdr:from>
    <xdr:ext cx="123825" cy="123825"/>
    <xdr:pic>
      <xdr:nvPicPr>
        <xdr:cNvPr id="27" name="Picture 26">
          <a:extLst>
            <a:ext uri="{FF2B5EF4-FFF2-40B4-BE49-F238E27FC236}">
              <a16:creationId xmlns:a16="http://schemas.microsoft.com/office/drawing/2014/main" id="{C3E30C23-ACE7-4C2D-8EB5-A8B3FF0C385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0925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80</xdr:row>
      <xdr:rowOff>47625</xdr:rowOff>
    </xdr:from>
    <xdr:ext cx="123825" cy="123825"/>
    <xdr:pic>
      <xdr:nvPicPr>
        <xdr:cNvPr id="28" name="Picture 27">
          <a:extLst>
            <a:ext uri="{FF2B5EF4-FFF2-40B4-BE49-F238E27FC236}">
              <a16:creationId xmlns:a16="http://schemas.microsoft.com/office/drawing/2014/main" id="{F8746719-8776-421F-8A8F-CAA6ADD84968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111537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81</xdr:row>
      <xdr:rowOff>47625</xdr:rowOff>
    </xdr:from>
    <xdr:to>
      <xdr:col>22</xdr:col>
      <xdr:colOff>57150</xdr:colOff>
      <xdr:row>81</xdr:row>
      <xdr:rowOff>47625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9D5F0E58-9B37-4D26-94E1-3B5A7DBA1FDB}"/>
            </a:ext>
          </a:extLst>
        </xdr:cNvPr>
        <xdr:cNvCxnSpPr/>
      </xdr:nvCxnSpPr>
      <xdr:spPr>
        <a:xfrm>
          <a:off x="0" y="113633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88</xdr:row>
      <xdr:rowOff>47625</xdr:rowOff>
    </xdr:from>
    <xdr:ext cx="123825" cy="123825"/>
    <xdr:pic>
      <xdr:nvPicPr>
        <xdr:cNvPr id="30" name="Picture 29">
          <a:extLst>
            <a:ext uri="{FF2B5EF4-FFF2-40B4-BE49-F238E27FC236}">
              <a16:creationId xmlns:a16="http://schemas.microsoft.com/office/drawing/2014/main" id="{A3DE2D4D-744B-4B24-8F67-D8C51A7E263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2334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90</xdr:row>
      <xdr:rowOff>47625</xdr:rowOff>
    </xdr:from>
    <xdr:ext cx="123825" cy="123825"/>
    <xdr:pic>
      <xdr:nvPicPr>
        <xdr:cNvPr id="31" name="Picture 30">
          <a:extLst>
            <a:ext uri="{FF2B5EF4-FFF2-40B4-BE49-F238E27FC236}">
              <a16:creationId xmlns:a16="http://schemas.microsoft.com/office/drawing/2014/main" id="{CF866421-77BA-4923-B833-D269A014464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2563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92</xdr:row>
      <xdr:rowOff>47625</xdr:rowOff>
    </xdr:from>
    <xdr:ext cx="123825" cy="123825"/>
    <xdr:pic>
      <xdr:nvPicPr>
        <xdr:cNvPr id="32" name="Picture 31">
          <a:extLst>
            <a:ext uri="{FF2B5EF4-FFF2-40B4-BE49-F238E27FC236}">
              <a16:creationId xmlns:a16="http://schemas.microsoft.com/office/drawing/2014/main" id="{0CB11A5F-CF3E-4740-9A98-064C4C662BB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2792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94</xdr:row>
      <xdr:rowOff>47625</xdr:rowOff>
    </xdr:from>
    <xdr:ext cx="123825" cy="123825"/>
    <xdr:pic>
      <xdr:nvPicPr>
        <xdr:cNvPr id="33" name="Picture 32">
          <a:extLst>
            <a:ext uri="{FF2B5EF4-FFF2-40B4-BE49-F238E27FC236}">
              <a16:creationId xmlns:a16="http://schemas.microsoft.com/office/drawing/2014/main" id="{5C691EF4-F414-4246-8283-F0A6A340753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3020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96</xdr:row>
      <xdr:rowOff>47625</xdr:rowOff>
    </xdr:from>
    <xdr:ext cx="123825" cy="123825"/>
    <xdr:pic>
      <xdr:nvPicPr>
        <xdr:cNvPr id="34" name="Picture 33">
          <a:extLst>
            <a:ext uri="{FF2B5EF4-FFF2-40B4-BE49-F238E27FC236}">
              <a16:creationId xmlns:a16="http://schemas.microsoft.com/office/drawing/2014/main" id="{F3C7F3BB-3B59-4364-93F6-25A3ADC04C24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13249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98</xdr:row>
      <xdr:rowOff>47625</xdr:rowOff>
    </xdr:from>
    <xdr:ext cx="123825" cy="123825"/>
    <xdr:pic>
      <xdr:nvPicPr>
        <xdr:cNvPr id="35" name="Picture 34">
          <a:extLst>
            <a:ext uri="{FF2B5EF4-FFF2-40B4-BE49-F238E27FC236}">
              <a16:creationId xmlns:a16="http://schemas.microsoft.com/office/drawing/2014/main" id="{B22E77AF-1564-454A-8E6A-AC1759F4269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3477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99</xdr:row>
      <xdr:rowOff>47625</xdr:rowOff>
    </xdr:from>
    <xdr:to>
      <xdr:col>22</xdr:col>
      <xdr:colOff>57150</xdr:colOff>
      <xdr:row>99</xdr:row>
      <xdr:rowOff>47625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1BAD5209-FB09-4C15-85DF-24188CD3D8DF}"/>
            </a:ext>
          </a:extLst>
        </xdr:cNvPr>
        <xdr:cNvCxnSpPr/>
      </xdr:nvCxnSpPr>
      <xdr:spPr>
        <a:xfrm>
          <a:off x="0" y="136874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106</xdr:row>
      <xdr:rowOff>47625</xdr:rowOff>
    </xdr:from>
    <xdr:ext cx="123825" cy="123825"/>
    <xdr:pic>
      <xdr:nvPicPr>
        <xdr:cNvPr id="37" name="Picture 36">
          <a:extLst>
            <a:ext uri="{FF2B5EF4-FFF2-40B4-BE49-F238E27FC236}">
              <a16:creationId xmlns:a16="http://schemas.microsoft.com/office/drawing/2014/main" id="{9CC15D92-778E-4DDD-A843-8B71B748C81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4652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108</xdr:row>
      <xdr:rowOff>47625</xdr:rowOff>
    </xdr:from>
    <xdr:ext cx="123825" cy="123825"/>
    <xdr:pic>
      <xdr:nvPicPr>
        <xdr:cNvPr id="38" name="Picture 37">
          <a:extLst>
            <a:ext uri="{FF2B5EF4-FFF2-40B4-BE49-F238E27FC236}">
              <a16:creationId xmlns:a16="http://schemas.microsoft.com/office/drawing/2014/main" id="{B7A800F1-00F2-422D-9FB5-6EF497B2AEB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4881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110</xdr:row>
      <xdr:rowOff>47625</xdr:rowOff>
    </xdr:from>
    <xdr:ext cx="123825" cy="123825"/>
    <xdr:pic>
      <xdr:nvPicPr>
        <xdr:cNvPr id="39" name="Picture 38">
          <a:extLst>
            <a:ext uri="{FF2B5EF4-FFF2-40B4-BE49-F238E27FC236}">
              <a16:creationId xmlns:a16="http://schemas.microsoft.com/office/drawing/2014/main" id="{C1FCB055-E3C7-4B2D-9A7C-7C43C411C95C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15109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112</xdr:row>
      <xdr:rowOff>47625</xdr:rowOff>
    </xdr:from>
    <xdr:ext cx="123825" cy="123825"/>
    <xdr:pic>
      <xdr:nvPicPr>
        <xdr:cNvPr id="40" name="Picture 39">
          <a:extLst>
            <a:ext uri="{FF2B5EF4-FFF2-40B4-BE49-F238E27FC236}">
              <a16:creationId xmlns:a16="http://schemas.microsoft.com/office/drawing/2014/main" id="{134D2FB1-ACD0-41C8-8133-F0FD985C8A1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53384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113</xdr:row>
      <xdr:rowOff>47625</xdr:rowOff>
    </xdr:from>
    <xdr:to>
      <xdr:col>22</xdr:col>
      <xdr:colOff>57150</xdr:colOff>
      <xdr:row>113</xdr:row>
      <xdr:rowOff>47625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7527D6FB-6A79-4EFD-8454-B80657B30F51}"/>
            </a:ext>
          </a:extLst>
        </xdr:cNvPr>
        <xdr:cNvCxnSpPr/>
      </xdr:nvCxnSpPr>
      <xdr:spPr>
        <a:xfrm>
          <a:off x="0" y="155479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120</xdr:row>
      <xdr:rowOff>47625</xdr:rowOff>
    </xdr:from>
    <xdr:ext cx="123825" cy="123825"/>
    <xdr:pic>
      <xdr:nvPicPr>
        <xdr:cNvPr id="42" name="Picture 41">
          <a:extLst>
            <a:ext uri="{FF2B5EF4-FFF2-40B4-BE49-F238E27FC236}">
              <a16:creationId xmlns:a16="http://schemas.microsoft.com/office/drawing/2014/main" id="{F388FFF2-240B-4790-BAD7-6727528D21C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6513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122</xdr:row>
      <xdr:rowOff>47625</xdr:rowOff>
    </xdr:from>
    <xdr:ext cx="123825" cy="123825"/>
    <xdr:pic>
      <xdr:nvPicPr>
        <xdr:cNvPr id="43" name="Picture 42">
          <a:extLst>
            <a:ext uri="{FF2B5EF4-FFF2-40B4-BE49-F238E27FC236}">
              <a16:creationId xmlns:a16="http://schemas.microsoft.com/office/drawing/2014/main" id="{B6983E0B-3E68-4E77-982E-393F3D5ECEB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67417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123</xdr:row>
      <xdr:rowOff>47625</xdr:rowOff>
    </xdr:from>
    <xdr:to>
      <xdr:col>22</xdr:col>
      <xdr:colOff>57150</xdr:colOff>
      <xdr:row>123</xdr:row>
      <xdr:rowOff>47625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943A9FE8-25CC-4403-BFEB-14ACC07355D9}"/>
            </a:ext>
          </a:extLst>
        </xdr:cNvPr>
        <xdr:cNvCxnSpPr/>
      </xdr:nvCxnSpPr>
      <xdr:spPr>
        <a:xfrm>
          <a:off x="0" y="169513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130</xdr:row>
      <xdr:rowOff>47625</xdr:rowOff>
    </xdr:from>
    <xdr:ext cx="123825" cy="123825"/>
    <xdr:pic>
      <xdr:nvPicPr>
        <xdr:cNvPr id="45" name="Picture 44">
          <a:extLst>
            <a:ext uri="{FF2B5EF4-FFF2-40B4-BE49-F238E27FC236}">
              <a16:creationId xmlns:a16="http://schemas.microsoft.com/office/drawing/2014/main" id="{35AA94F7-C405-41A3-9BD7-C1926031D6E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7916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132</xdr:row>
      <xdr:rowOff>47625</xdr:rowOff>
    </xdr:from>
    <xdr:ext cx="123825" cy="123825"/>
    <xdr:pic>
      <xdr:nvPicPr>
        <xdr:cNvPr id="46" name="Picture 45">
          <a:extLst>
            <a:ext uri="{FF2B5EF4-FFF2-40B4-BE49-F238E27FC236}">
              <a16:creationId xmlns:a16="http://schemas.microsoft.com/office/drawing/2014/main" id="{9432ADF3-2FE8-4845-8ED9-CD26253A40C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81451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133</xdr:row>
      <xdr:rowOff>47625</xdr:rowOff>
    </xdr:from>
    <xdr:to>
      <xdr:col>22</xdr:col>
      <xdr:colOff>57150</xdr:colOff>
      <xdr:row>133</xdr:row>
      <xdr:rowOff>47625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231297FA-A774-423F-9DE8-93D9710D46C1}"/>
            </a:ext>
          </a:extLst>
        </xdr:cNvPr>
        <xdr:cNvCxnSpPr/>
      </xdr:nvCxnSpPr>
      <xdr:spPr>
        <a:xfrm>
          <a:off x="0" y="183546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140</xdr:row>
      <xdr:rowOff>47625</xdr:rowOff>
    </xdr:from>
    <xdr:ext cx="123825" cy="123825"/>
    <xdr:pic>
      <xdr:nvPicPr>
        <xdr:cNvPr id="48" name="Picture 47">
          <a:extLst>
            <a:ext uri="{FF2B5EF4-FFF2-40B4-BE49-F238E27FC236}">
              <a16:creationId xmlns:a16="http://schemas.microsoft.com/office/drawing/2014/main" id="{301DE789-0C82-40A8-835E-1D46570290B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9332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142</xdr:row>
      <xdr:rowOff>47625</xdr:rowOff>
    </xdr:from>
    <xdr:ext cx="123825" cy="123825"/>
    <xdr:pic>
      <xdr:nvPicPr>
        <xdr:cNvPr id="49" name="Picture 48">
          <a:extLst>
            <a:ext uri="{FF2B5EF4-FFF2-40B4-BE49-F238E27FC236}">
              <a16:creationId xmlns:a16="http://schemas.microsoft.com/office/drawing/2014/main" id="{3832237F-09AA-45EF-9D34-A80C3661197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9561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144</xdr:row>
      <xdr:rowOff>47625</xdr:rowOff>
    </xdr:from>
    <xdr:ext cx="123825" cy="123825"/>
    <xdr:pic>
      <xdr:nvPicPr>
        <xdr:cNvPr id="50" name="Picture 49">
          <a:extLst>
            <a:ext uri="{FF2B5EF4-FFF2-40B4-BE49-F238E27FC236}">
              <a16:creationId xmlns:a16="http://schemas.microsoft.com/office/drawing/2014/main" id="{FD7DC43E-82A0-4C25-BF9A-B35953ECD91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9789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146</xdr:row>
      <xdr:rowOff>47625</xdr:rowOff>
    </xdr:from>
    <xdr:ext cx="123825" cy="123825"/>
    <xdr:pic>
      <xdr:nvPicPr>
        <xdr:cNvPr id="51" name="Picture 50">
          <a:extLst>
            <a:ext uri="{FF2B5EF4-FFF2-40B4-BE49-F238E27FC236}">
              <a16:creationId xmlns:a16="http://schemas.microsoft.com/office/drawing/2014/main" id="{092BF702-E109-4D5A-B999-FBC67F8EF142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00183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147</xdr:row>
      <xdr:rowOff>47625</xdr:rowOff>
    </xdr:from>
    <xdr:to>
      <xdr:col>22</xdr:col>
      <xdr:colOff>57150</xdr:colOff>
      <xdr:row>147</xdr:row>
      <xdr:rowOff>47625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E602495E-62FE-4885-AB25-478C137D4300}"/>
            </a:ext>
          </a:extLst>
        </xdr:cNvPr>
        <xdr:cNvCxnSpPr/>
      </xdr:nvCxnSpPr>
      <xdr:spPr>
        <a:xfrm>
          <a:off x="0" y="202279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154</xdr:row>
      <xdr:rowOff>47625</xdr:rowOff>
    </xdr:from>
    <xdr:ext cx="123825" cy="123825"/>
    <xdr:pic>
      <xdr:nvPicPr>
        <xdr:cNvPr id="53" name="Picture 52">
          <a:extLst>
            <a:ext uri="{FF2B5EF4-FFF2-40B4-BE49-F238E27FC236}">
              <a16:creationId xmlns:a16="http://schemas.microsoft.com/office/drawing/2014/main" id="{EE205B43-808D-4B02-95AB-80E294D665C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1199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156</xdr:row>
      <xdr:rowOff>47625</xdr:rowOff>
    </xdr:from>
    <xdr:ext cx="123825" cy="123825"/>
    <xdr:pic>
      <xdr:nvPicPr>
        <xdr:cNvPr id="54" name="Picture 53">
          <a:extLst>
            <a:ext uri="{FF2B5EF4-FFF2-40B4-BE49-F238E27FC236}">
              <a16:creationId xmlns:a16="http://schemas.microsoft.com/office/drawing/2014/main" id="{0EAD401F-FE9E-4B8F-BF00-0E47003EB28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1428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158</xdr:row>
      <xdr:rowOff>47625</xdr:rowOff>
    </xdr:from>
    <xdr:ext cx="123825" cy="123825"/>
    <xdr:pic>
      <xdr:nvPicPr>
        <xdr:cNvPr id="55" name="Picture 54">
          <a:extLst>
            <a:ext uri="{FF2B5EF4-FFF2-40B4-BE49-F238E27FC236}">
              <a16:creationId xmlns:a16="http://schemas.microsoft.com/office/drawing/2014/main" id="{8BCC28E9-822B-4DBC-B49C-22394E928E8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1656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160</xdr:row>
      <xdr:rowOff>47625</xdr:rowOff>
    </xdr:from>
    <xdr:ext cx="123825" cy="123825"/>
    <xdr:pic>
      <xdr:nvPicPr>
        <xdr:cNvPr id="56" name="Picture 55">
          <a:extLst>
            <a:ext uri="{FF2B5EF4-FFF2-40B4-BE49-F238E27FC236}">
              <a16:creationId xmlns:a16="http://schemas.microsoft.com/office/drawing/2014/main" id="{8FF11E05-B454-454B-A8CB-8FFBC0D02B5C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18852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161</xdr:row>
      <xdr:rowOff>47625</xdr:rowOff>
    </xdr:from>
    <xdr:to>
      <xdr:col>22</xdr:col>
      <xdr:colOff>57150</xdr:colOff>
      <xdr:row>161</xdr:row>
      <xdr:rowOff>47625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5FCC55C5-0411-4445-87CF-E91DE1A386CF}"/>
            </a:ext>
          </a:extLst>
        </xdr:cNvPr>
        <xdr:cNvCxnSpPr/>
      </xdr:nvCxnSpPr>
      <xdr:spPr>
        <a:xfrm>
          <a:off x="0" y="220948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168</xdr:row>
      <xdr:rowOff>47625</xdr:rowOff>
    </xdr:from>
    <xdr:ext cx="123825" cy="123825"/>
    <xdr:pic>
      <xdr:nvPicPr>
        <xdr:cNvPr id="58" name="Picture 57">
          <a:extLst>
            <a:ext uri="{FF2B5EF4-FFF2-40B4-BE49-F238E27FC236}">
              <a16:creationId xmlns:a16="http://schemas.microsoft.com/office/drawing/2014/main" id="{0A5A137A-0074-4AD1-94EF-933082FA33A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3060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170</xdr:row>
      <xdr:rowOff>47625</xdr:rowOff>
    </xdr:from>
    <xdr:ext cx="123825" cy="123825"/>
    <xdr:pic>
      <xdr:nvPicPr>
        <xdr:cNvPr id="59" name="Picture 58">
          <a:extLst>
            <a:ext uri="{FF2B5EF4-FFF2-40B4-BE49-F238E27FC236}">
              <a16:creationId xmlns:a16="http://schemas.microsoft.com/office/drawing/2014/main" id="{F5070765-283C-4866-8713-3FE2C185286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3288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172</xdr:row>
      <xdr:rowOff>47625</xdr:rowOff>
    </xdr:from>
    <xdr:ext cx="123825" cy="123825"/>
    <xdr:pic>
      <xdr:nvPicPr>
        <xdr:cNvPr id="60" name="Picture 59">
          <a:extLst>
            <a:ext uri="{FF2B5EF4-FFF2-40B4-BE49-F238E27FC236}">
              <a16:creationId xmlns:a16="http://schemas.microsoft.com/office/drawing/2014/main" id="{FAC9A3DF-5EE0-4B5B-83D1-969D81E9F1D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3517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174</xdr:row>
      <xdr:rowOff>47625</xdr:rowOff>
    </xdr:from>
    <xdr:ext cx="123825" cy="123825"/>
    <xdr:pic>
      <xdr:nvPicPr>
        <xdr:cNvPr id="61" name="Picture 60">
          <a:extLst>
            <a:ext uri="{FF2B5EF4-FFF2-40B4-BE49-F238E27FC236}">
              <a16:creationId xmlns:a16="http://schemas.microsoft.com/office/drawing/2014/main" id="{2D97E9AD-A905-4715-958C-356B8C97426A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37458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175</xdr:row>
      <xdr:rowOff>47625</xdr:rowOff>
    </xdr:from>
    <xdr:to>
      <xdr:col>22</xdr:col>
      <xdr:colOff>57150</xdr:colOff>
      <xdr:row>175</xdr:row>
      <xdr:rowOff>47625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CE1B6F5D-7E13-4A0D-B506-5E0E1EFDED8F}"/>
            </a:ext>
          </a:extLst>
        </xdr:cNvPr>
        <xdr:cNvCxnSpPr/>
      </xdr:nvCxnSpPr>
      <xdr:spPr>
        <a:xfrm>
          <a:off x="0" y="239553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182</xdr:row>
      <xdr:rowOff>47625</xdr:rowOff>
    </xdr:from>
    <xdr:ext cx="123825" cy="123825"/>
    <xdr:pic>
      <xdr:nvPicPr>
        <xdr:cNvPr id="63" name="Picture 62">
          <a:extLst>
            <a:ext uri="{FF2B5EF4-FFF2-40B4-BE49-F238E27FC236}">
              <a16:creationId xmlns:a16="http://schemas.microsoft.com/office/drawing/2014/main" id="{277EA820-6ECD-49A6-9F51-AE3144C22AB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4920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184</xdr:row>
      <xdr:rowOff>47625</xdr:rowOff>
    </xdr:from>
    <xdr:ext cx="123825" cy="123825"/>
    <xdr:pic>
      <xdr:nvPicPr>
        <xdr:cNvPr id="64" name="Picture 63">
          <a:extLst>
            <a:ext uri="{FF2B5EF4-FFF2-40B4-BE49-F238E27FC236}">
              <a16:creationId xmlns:a16="http://schemas.microsoft.com/office/drawing/2014/main" id="{36C98E6D-69CB-4EF9-A574-2B9F87DE6BF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5149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186</xdr:row>
      <xdr:rowOff>47625</xdr:rowOff>
    </xdr:from>
    <xdr:ext cx="123825" cy="123825"/>
    <xdr:pic>
      <xdr:nvPicPr>
        <xdr:cNvPr id="65" name="Picture 64">
          <a:extLst>
            <a:ext uri="{FF2B5EF4-FFF2-40B4-BE49-F238E27FC236}">
              <a16:creationId xmlns:a16="http://schemas.microsoft.com/office/drawing/2014/main" id="{1AB32BB0-559E-4DEA-B295-AB98A36A410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5377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188</xdr:row>
      <xdr:rowOff>47625</xdr:rowOff>
    </xdr:from>
    <xdr:ext cx="123825" cy="123825"/>
    <xdr:pic>
      <xdr:nvPicPr>
        <xdr:cNvPr id="66" name="Picture 65">
          <a:extLst>
            <a:ext uri="{FF2B5EF4-FFF2-40B4-BE49-F238E27FC236}">
              <a16:creationId xmlns:a16="http://schemas.microsoft.com/office/drawing/2014/main" id="{3E2D6F82-D71E-42D9-A305-EF3B687182FB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56063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189</xdr:row>
      <xdr:rowOff>47625</xdr:rowOff>
    </xdr:from>
    <xdr:to>
      <xdr:col>22</xdr:col>
      <xdr:colOff>57150</xdr:colOff>
      <xdr:row>189</xdr:row>
      <xdr:rowOff>47625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45DB2651-1A3F-4553-9F2B-502032DF8BC1}"/>
            </a:ext>
          </a:extLst>
        </xdr:cNvPr>
        <xdr:cNvCxnSpPr/>
      </xdr:nvCxnSpPr>
      <xdr:spPr>
        <a:xfrm>
          <a:off x="0" y="258159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196</xdr:row>
      <xdr:rowOff>47625</xdr:rowOff>
    </xdr:from>
    <xdr:ext cx="123825" cy="123825"/>
    <xdr:pic>
      <xdr:nvPicPr>
        <xdr:cNvPr id="68" name="Picture 67">
          <a:extLst>
            <a:ext uri="{FF2B5EF4-FFF2-40B4-BE49-F238E27FC236}">
              <a16:creationId xmlns:a16="http://schemas.microsoft.com/office/drawing/2014/main" id="{93EE9D12-9F1D-41F0-B2E8-E2AC6B0AE6BB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6781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198</xdr:row>
      <xdr:rowOff>47625</xdr:rowOff>
    </xdr:from>
    <xdr:ext cx="123825" cy="123825"/>
    <xdr:pic>
      <xdr:nvPicPr>
        <xdr:cNvPr id="69" name="Picture 68">
          <a:extLst>
            <a:ext uri="{FF2B5EF4-FFF2-40B4-BE49-F238E27FC236}">
              <a16:creationId xmlns:a16="http://schemas.microsoft.com/office/drawing/2014/main" id="{AC3FF2BA-798B-4F3A-8424-7C72EE7FE45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7009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200</xdr:row>
      <xdr:rowOff>47625</xdr:rowOff>
    </xdr:from>
    <xdr:ext cx="123825" cy="123825"/>
    <xdr:pic>
      <xdr:nvPicPr>
        <xdr:cNvPr id="70" name="Picture 69">
          <a:extLst>
            <a:ext uri="{FF2B5EF4-FFF2-40B4-BE49-F238E27FC236}">
              <a16:creationId xmlns:a16="http://schemas.microsoft.com/office/drawing/2014/main" id="{64A2C1BD-03D8-46AB-BB1F-83912D68971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7238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202</xdr:row>
      <xdr:rowOff>47625</xdr:rowOff>
    </xdr:from>
    <xdr:ext cx="123825" cy="123825"/>
    <xdr:pic>
      <xdr:nvPicPr>
        <xdr:cNvPr id="71" name="Picture 70">
          <a:extLst>
            <a:ext uri="{FF2B5EF4-FFF2-40B4-BE49-F238E27FC236}">
              <a16:creationId xmlns:a16="http://schemas.microsoft.com/office/drawing/2014/main" id="{10D23B3E-3096-41B5-A49A-5EBBEF8BD67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7466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204</xdr:row>
      <xdr:rowOff>47625</xdr:rowOff>
    </xdr:from>
    <xdr:ext cx="123825" cy="123825"/>
    <xdr:pic>
      <xdr:nvPicPr>
        <xdr:cNvPr id="72" name="Picture 71">
          <a:extLst>
            <a:ext uri="{FF2B5EF4-FFF2-40B4-BE49-F238E27FC236}">
              <a16:creationId xmlns:a16="http://schemas.microsoft.com/office/drawing/2014/main" id="{24C2C8F5-AC9E-4F15-B44D-16D1E4725BA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76955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205</xdr:row>
      <xdr:rowOff>47625</xdr:rowOff>
    </xdr:from>
    <xdr:to>
      <xdr:col>22</xdr:col>
      <xdr:colOff>57150</xdr:colOff>
      <xdr:row>205</xdr:row>
      <xdr:rowOff>47625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6DA7EA7E-3470-4B84-AFA8-EFC29ED03621}"/>
            </a:ext>
          </a:extLst>
        </xdr:cNvPr>
        <xdr:cNvCxnSpPr/>
      </xdr:nvCxnSpPr>
      <xdr:spPr>
        <a:xfrm>
          <a:off x="0" y="279050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212</xdr:row>
      <xdr:rowOff>47625</xdr:rowOff>
    </xdr:from>
    <xdr:ext cx="123825" cy="123825"/>
    <xdr:pic>
      <xdr:nvPicPr>
        <xdr:cNvPr id="74" name="Picture 73">
          <a:extLst>
            <a:ext uri="{FF2B5EF4-FFF2-40B4-BE49-F238E27FC236}">
              <a16:creationId xmlns:a16="http://schemas.microsoft.com/office/drawing/2014/main" id="{26DB87F3-AAF0-4132-8F92-65A89715393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8882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214</xdr:row>
      <xdr:rowOff>47625</xdr:rowOff>
    </xdr:from>
    <xdr:ext cx="123825" cy="123825"/>
    <xdr:pic>
      <xdr:nvPicPr>
        <xdr:cNvPr id="75" name="Picture 74">
          <a:extLst>
            <a:ext uri="{FF2B5EF4-FFF2-40B4-BE49-F238E27FC236}">
              <a16:creationId xmlns:a16="http://schemas.microsoft.com/office/drawing/2014/main" id="{B2AC6F2B-FB23-4EDB-BE8C-4F770F3DB6DD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9111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216</xdr:row>
      <xdr:rowOff>47625</xdr:rowOff>
    </xdr:from>
    <xdr:ext cx="123825" cy="123825"/>
    <xdr:pic>
      <xdr:nvPicPr>
        <xdr:cNvPr id="76" name="Picture 75">
          <a:extLst>
            <a:ext uri="{FF2B5EF4-FFF2-40B4-BE49-F238E27FC236}">
              <a16:creationId xmlns:a16="http://schemas.microsoft.com/office/drawing/2014/main" id="{2792722C-ECEC-43A8-BF4C-4BA6C2F84E5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9340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218</xdr:row>
      <xdr:rowOff>47625</xdr:rowOff>
    </xdr:from>
    <xdr:ext cx="123825" cy="123825"/>
    <xdr:pic>
      <xdr:nvPicPr>
        <xdr:cNvPr id="77" name="Picture 76">
          <a:extLst>
            <a:ext uri="{FF2B5EF4-FFF2-40B4-BE49-F238E27FC236}">
              <a16:creationId xmlns:a16="http://schemas.microsoft.com/office/drawing/2014/main" id="{6A860179-8E8A-47FA-AAF5-E177E11E3DB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95687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219</xdr:row>
      <xdr:rowOff>47625</xdr:rowOff>
    </xdr:from>
    <xdr:to>
      <xdr:col>22</xdr:col>
      <xdr:colOff>57150</xdr:colOff>
      <xdr:row>219</xdr:row>
      <xdr:rowOff>47625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CBB51A6B-7668-4518-929B-20F939BC00B3}"/>
            </a:ext>
          </a:extLst>
        </xdr:cNvPr>
        <xdr:cNvCxnSpPr/>
      </xdr:nvCxnSpPr>
      <xdr:spPr>
        <a:xfrm>
          <a:off x="0" y="297783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226</xdr:row>
      <xdr:rowOff>47625</xdr:rowOff>
    </xdr:from>
    <xdr:ext cx="123825" cy="123825"/>
    <xdr:pic>
      <xdr:nvPicPr>
        <xdr:cNvPr id="79" name="Picture 78">
          <a:extLst>
            <a:ext uri="{FF2B5EF4-FFF2-40B4-BE49-F238E27FC236}">
              <a16:creationId xmlns:a16="http://schemas.microsoft.com/office/drawing/2014/main" id="{31148303-5606-4683-9081-C53EBC98B54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0749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228</xdr:row>
      <xdr:rowOff>47625</xdr:rowOff>
    </xdr:from>
    <xdr:ext cx="123825" cy="123825"/>
    <xdr:pic>
      <xdr:nvPicPr>
        <xdr:cNvPr id="80" name="Picture 79">
          <a:extLst>
            <a:ext uri="{FF2B5EF4-FFF2-40B4-BE49-F238E27FC236}">
              <a16:creationId xmlns:a16="http://schemas.microsoft.com/office/drawing/2014/main" id="{355A1EB6-1DD3-495E-9E34-6C23C5C7852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0978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230</xdr:row>
      <xdr:rowOff>47625</xdr:rowOff>
    </xdr:from>
    <xdr:ext cx="123825" cy="123825"/>
    <xdr:pic>
      <xdr:nvPicPr>
        <xdr:cNvPr id="81" name="Picture 80">
          <a:extLst>
            <a:ext uri="{FF2B5EF4-FFF2-40B4-BE49-F238E27FC236}">
              <a16:creationId xmlns:a16="http://schemas.microsoft.com/office/drawing/2014/main" id="{1CF00683-69A0-43CE-B2EF-4EEC0E2BACB3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1207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232</xdr:row>
      <xdr:rowOff>47625</xdr:rowOff>
    </xdr:from>
    <xdr:ext cx="123825" cy="123825"/>
    <xdr:pic>
      <xdr:nvPicPr>
        <xdr:cNvPr id="82" name="Picture 81">
          <a:extLst>
            <a:ext uri="{FF2B5EF4-FFF2-40B4-BE49-F238E27FC236}">
              <a16:creationId xmlns:a16="http://schemas.microsoft.com/office/drawing/2014/main" id="{346B9390-2783-45EE-948A-339243707FD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14356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233</xdr:row>
      <xdr:rowOff>47625</xdr:rowOff>
    </xdr:from>
    <xdr:to>
      <xdr:col>22</xdr:col>
      <xdr:colOff>57150</xdr:colOff>
      <xdr:row>233</xdr:row>
      <xdr:rowOff>47625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9F9FCF84-F19C-483F-A2B2-4380B52A8073}"/>
            </a:ext>
          </a:extLst>
        </xdr:cNvPr>
        <xdr:cNvCxnSpPr/>
      </xdr:nvCxnSpPr>
      <xdr:spPr>
        <a:xfrm>
          <a:off x="0" y="316452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240</xdr:row>
      <xdr:rowOff>47625</xdr:rowOff>
    </xdr:from>
    <xdr:ext cx="123825" cy="123825"/>
    <xdr:pic>
      <xdr:nvPicPr>
        <xdr:cNvPr id="84" name="Picture 83">
          <a:extLst>
            <a:ext uri="{FF2B5EF4-FFF2-40B4-BE49-F238E27FC236}">
              <a16:creationId xmlns:a16="http://schemas.microsoft.com/office/drawing/2014/main" id="{98F3D50A-AC7C-4C06-A0B2-6DF0EC66C3F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2610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242</xdr:row>
      <xdr:rowOff>47625</xdr:rowOff>
    </xdr:from>
    <xdr:ext cx="123825" cy="123825"/>
    <xdr:pic>
      <xdr:nvPicPr>
        <xdr:cNvPr id="85" name="Picture 84">
          <a:extLst>
            <a:ext uri="{FF2B5EF4-FFF2-40B4-BE49-F238E27FC236}">
              <a16:creationId xmlns:a16="http://schemas.microsoft.com/office/drawing/2014/main" id="{81FBE19E-9EBC-4657-A89E-914B778A6CCD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2839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244</xdr:row>
      <xdr:rowOff>47625</xdr:rowOff>
    </xdr:from>
    <xdr:ext cx="123825" cy="123825"/>
    <xdr:pic>
      <xdr:nvPicPr>
        <xdr:cNvPr id="86" name="Picture 85">
          <a:extLst>
            <a:ext uri="{FF2B5EF4-FFF2-40B4-BE49-F238E27FC236}">
              <a16:creationId xmlns:a16="http://schemas.microsoft.com/office/drawing/2014/main" id="{1654A3A9-FB82-4A38-9876-26B01ACE782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30676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245</xdr:row>
      <xdr:rowOff>47625</xdr:rowOff>
    </xdr:from>
    <xdr:to>
      <xdr:col>22</xdr:col>
      <xdr:colOff>57150</xdr:colOff>
      <xdr:row>245</xdr:row>
      <xdr:rowOff>47625</xdr:rowOff>
    </xdr:to>
    <xdr:cxnSp macro="">
      <xdr:nvCxnSpPr>
        <xdr:cNvPr id="87" name="Straight Connector 86">
          <a:extLst>
            <a:ext uri="{FF2B5EF4-FFF2-40B4-BE49-F238E27FC236}">
              <a16:creationId xmlns:a16="http://schemas.microsoft.com/office/drawing/2014/main" id="{6E9785CE-D954-4BE4-8FA0-290A217FBF01}"/>
            </a:ext>
          </a:extLst>
        </xdr:cNvPr>
        <xdr:cNvCxnSpPr/>
      </xdr:nvCxnSpPr>
      <xdr:spPr>
        <a:xfrm>
          <a:off x="0" y="332771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252</xdr:row>
      <xdr:rowOff>47625</xdr:rowOff>
    </xdr:from>
    <xdr:ext cx="123825" cy="123825"/>
    <xdr:pic>
      <xdr:nvPicPr>
        <xdr:cNvPr id="88" name="Picture 87">
          <a:extLst>
            <a:ext uri="{FF2B5EF4-FFF2-40B4-BE49-F238E27FC236}">
              <a16:creationId xmlns:a16="http://schemas.microsoft.com/office/drawing/2014/main" id="{A3611675-3FF9-4162-9480-CB8973DDAB4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4242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254</xdr:row>
      <xdr:rowOff>47625</xdr:rowOff>
    </xdr:from>
    <xdr:ext cx="123825" cy="123825"/>
    <xdr:pic>
      <xdr:nvPicPr>
        <xdr:cNvPr id="89" name="Picture 88">
          <a:extLst>
            <a:ext uri="{FF2B5EF4-FFF2-40B4-BE49-F238E27FC236}">
              <a16:creationId xmlns:a16="http://schemas.microsoft.com/office/drawing/2014/main" id="{29BB838A-D935-445B-BC4A-A9A195161F81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4470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256</xdr:row>
      <xdr:rowOff>47625</xdr:rowOff>
    </xdr:from>
    <xdr:ext cx="123825" cy="123825"/>
    <xdr:pic>
      <xdr:nvPicPr>
        <xdr:cNvPr id="90" name="Picture 89">
          <a:extLst>
            <a:ext uri="{FF2B5EF4-FFF2-40B4-BE49-F238E27FC236}">
              <a16:creationId xmlns:a16="http://schemas.microsoft.com/office/drawing/2014/main" id="{2BC0BD69-F8F4-4E15-8C75-0B44D129431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4699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258</xdr:row>
      <xdr:rowOff>47625</xdr:rowOff>
    </xdr:from>
    <xdr:ext cx="123825" cy="123825"/>
    <xdr:pic>
      <xdr:nvPicPr>
        <xdr:cNvPr id="91" name="Picture 90">
          <a:extLst>
            <a:ext uri="{FF2B5EF4-FFF2-40B4-BE49-F238E27FC236}">
              <a16:creationId xmlns:a16="http://schemas.microsoft.com/office/drawing/2014/main" id="{03BA7C6E-A322-444B-90D7-FF0F8BE9AF5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4928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260</xdr:row>
      <xdr:rowOff>47625</xdr:rowOff>
    </xdr:from>
    <xdr:ext cx="123825" cy="123825"/>
    <xdr:pic>
      <xdr:nvPicPr>
        <xdr:cNvPr id="92" name="Picture 91">
          <a:extLst>
            <a:ext uri="{FF2B5EF4-FFF2-40B4-BE49-F238E27FC236}">
              <a16:creationId xmlns:a16="http://schemas.microsoft.com/office/drawing/2014/main" id="{338919D1-1BF6-41A7-B3A5-D985CA296A7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51567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261</xdr:row>
      <xdr:rowOff>47625</xdr:rowOff>
    </xdr:from>
    <xdr:to>
      <xdr:col>22</xdr:col>
      <xdr:colOff>57150</xdr:colOff>
      <xdr:row>261</xdr:row>
      <xdr:rowOff>47625</xdr:rowOff>
    </xdr:to>
    <xdr:cxnSp macro="">
      <xdr:nvCxnSpPr>
        <xdr:cNvPr id="93" name="Straight Connector 92">
          <a:extLst>
            <a:ext uri="{FF2B5EF4-FFF2-40B4-BE49-F238E27FC236}">
              <a16:creationId xmlns:a16="http://schemas.microsoft.com/office/drawing/2014/main" id="{2C756AA0-B1A1-412E-8237-77B321D9CF47}"/>
            </a:ext>
          </a:extLst>
        </xdr:cNvPr>
        <xdr:cNvCxnSpPr/>
      </xdr:nvCxnSpPr>
      <xdr:spPr>
        <a:xfrm>
          <a:off x="0" y="353663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268</xdr:row>
      <xdr:rowOff>47625</xdr:rowOff>
    </xdr:from>
    <xdr:ext cx="123825" cy="123825"/>
    <xdr:pic>
      <xdr:nvPicPr>
        <xdr:cNvPr id="94" name="Picture 93">
          <a:extLst>
            <a:ext uri="{FF2B5EF4-FFF2-40B4-BE49-F238E27FC236}">
              <a16:creationId xmlns:a16="http://schemas.microsoft.com/office/drawing/2014/main" id="{6FDD38E5-B397-4ACD-BE71-6FD1F4863DD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6331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270</xdr:row>
      <xdr:rowOff>47625</xdr:rowOff>
    </xdr:from>
    <xdr:ext cx="123825" cy="123825"/>
    <xdr:pic>
      <xdr:nvPicPr>
        <xdr:cNvPr id="95" name="Picture 94">
          <a:extLst>
            <a:ext uri="{FF2B5EF4-FFF2-40B4-BE49-F238E27FC236}">
              <a16:creationId xmlns:a16="http://schemas.microsoft.com/office/drawing/2014/main" id="{B20627D7-0741-4788-8DA7-863DE5910A5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6560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272</xdr:row>
      <xdr:rowOff>47625</xdr:rowOff>
    </xdr:from>
    <xdr:ext cx="123825" cy="123825"/>
    <xdr:pic>
      <xdr:nvPicPr>
        <xdr:cNvPr id="96" name="Picture 95">
          <a:extLst>
            <a:ext uri="{FF2B5EF4-FFF2-40B4-BE49-F238E27FC236}">
              <a16:creationId xmlns:a16="http://schemas.microsoft.com/office/drawing/2014/main" id="{C22E59CF-EB7D-4D29-8110-CAE2026DBC7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6788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274</xdr:row>
      <xdr:rowOff>47625</xdr:rowOff>
    </xdr:from>
    <xdr:ext cx="123825" cy="123825"/>
    <xdr:pic>
      <xdr:nvPicPr>
        <xdr:cNvPr id="97" name="Picture 96">
          <a:extLst>
            <a:ext uri="{FF2B5EF4-FFF2-40B4-BE49-F238E27FC236}">
              <a16:creationId xmlns:a16="http://schemas.microsoft.com/office/drawing/2014/main" id="{828A1F2F-9671-4167-B9C4-31B19BAD35D5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7017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276</xdr:row>
      <xdr:rowOff>47625</xdr:rowOff>
    </xdr:from>
    <xdr:ext cx="123825" cy="123825"/>
    <xdr:pic>
      <xdr:nvPicPr>
        <xdr:cNvPr id="98" name="Picture 97">
          <a:extLst>
            <a:ext uri="{FF2B5EF4-FFF2-40B4-BE49-F238E27FC236}">
              <a16:creationId xmlns:a16="http://schemas.microsoft.com/office/drawing/2014/main" id="{84709CD9-A5D0-4C21-9F11-18D5BC0B2C1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72459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277</xdr:row>
      <xdr:rowOff>47625</xdr:rowOff>
    </xdr:from>
    <xdr:to>
      <xdr:col>22</xdr:col>
      <xdr:colOff>57150</xdr:colOff>
      <xdr:row>277</xdr:row>
      <xdr:rowOff>47625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3E18FC63-774F-4D41-81F6-80F2DDE8B50B}"/>
            </a:ext>
          </a:extLst>
        </xdr:cNvPr>
        <xdr:cNvCxnSpPr/>
      </xdr:nvCxnSpPr>
      <xdr:spPr>
        <a:xfrm>
          <a:off x="0" y="374554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284</xdr:row>
      <xdr:rowOff>47625</xdr:rowOff>
    </xdr:from>
    <xdr:ext cx="123825" cy="123825"/>
    <xdr:pic>
      <xdr:nvPicPr>
        <xdr:cNvPr id="100" name="Picture 99">
          <a:extLst>
            <a:ext uri="{FF2B5EF4-FFF2-40B4-BE49-F238E27FC236}">
              <a16:creationId xmlns:a16="http://schemas.microsoft.com/office/drawing/2014/main" id="{CB3EA1BD-A875-4A9C-81BB-16E1F11F867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8433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286</xdr:row>
      <xdr:rowOff>47625</xdr:rowOff>
    </xdr:from>
    <xdr:ext cx="123825" cy="123825"/>
    <xdr:pic>
      <xdr:nvPicPr>
        <xdr:cNvPr id="101" name="Picture 100">
          <a:extLst>
            <a:ext uri="{FF2B5EF4-FFF2-40B4-BE49-F238E27FC236}">
              <a16:creationId xmlns:a16="http://schemas.microsoft.com/office/drawing/2014/main" id="{A1DD27AC-F076-4E2B-9EDD-7349E87FC9A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8661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288</xdr:row>
      <xdr:rowOff>47625</xdr:rowOff>
    </xdr:from>
    <xdr:ext cx="123825" cy="123825"/>
    <xdr:pic>
      <xdr:nvPicPr>
        <xdr:cNvPr id="102" name="Picture 101">
          <a:extLst>
            <a:ext uri="{FF2B5EF4-FFF2-40B4-BE49-F238E27FC236}">
              <a16:creationId xmlns:a16="http://schemas.microsoft.com/office/drawing/2014/main" id="{C56EBE6C-D6D1-4C2C-B156-40308945A6B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8890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290</xdr:row>
      <xdr:rowOff>47625</xdr:rowOff>
    </xdr:from>
    <xdr:ext cx="123825" cy="123825"/>
    <xdr:pic>
      <xdr:nvPicPr>
        <xdr:cNvPr id="103" name="Picture 102">
          <a:extLst>
            <a:ext uri="{FF2B5EF4-FFF2-40B4-BE49-F238E27FC236}">
              <a16:creationId xmlns:a16="http://schemas.microsoft.com/office/drawing/2014/main" id="{A55EE56D-AEBD-4FBD-BD76-254E5B82F2B5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9119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292</xdr:row>
      <xdr:rowOff>47625</xdr:rowOff>
    </xdr:from>
    <xdr:ext cx="123825" cy="123825"/>
    <xdr:pic>
      <xdr:nvPicPr>
        <xdr:cNvPr id="104" name="Picture 103">
          <a:extLst>
            <a:ext uri="{FF2B5EF4-FFF2-40B4-BE49-F238E27FC236}">
              <a16:creationId xmlns:a16="http://schemas.microsoft.com/office/drawing/2014/main" id="{C7651E68-2176-4841-BE7A-2EEF19F98FE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93477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293</xdr:row>
      <xdr:rowOff>47625</xdr:rowOff>
    </xdr:from>
    <xdr:to>
      <xdr:col>22</xdr:col>
      <xdr:colOff>57150</xdr:colOff>
      <xdr:row>293</xdr:row>
      <xdr:rowOff>47625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7B2BE5C2-6592-41B9-85C5-DCF50238DE25}"/>
            </a:ext>
          </a:extLst>
        </xdr:cNvPr>
        <xdr:cNvCxnSpPr/>
      </xdr:nvCxnSpPr>
      <xdr:spPr>
        <a:xfrm>
          <a:off x="0" y="395573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300</xdr:row>
      <xdr:rowOff>47625</xdr:rowOff>
    </xdr:from>
    <xdr:ext cx="123825" cy="123825"/>
    <xdr:pic>
      <xdr:nvPicPr>
        <xdr:cNvPr id="106" name="Picture 105">
          <a:extLst>
            <a:ext uri="{FF2B5EF4-FFF2-40B4-BE49-F238E27FC236}">
              <a16:creationId xmlns:a16="http://schemas.microsoft.com/office/drawing/2014/main" id="{02539043-EE77-4EA0-A68F-CA7D20E7B93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0528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302</xdr:row>
      <xdr:rowOff>47625</xdr:rowOff>
    </xdr:from>
    <xdr:ext cx="123825" cy="123825"/>
    <xdr:pic>
      <xdr:nvPicPr>
        <xdr:cNvPr id="107" name="Picture 106">
          <a:extLst>
            <a:ext uri="{FF2B5EF4-FFF2-40B4-BE49-F238E27FC236}">
              <a16:creationId xmlns:a16="http://schemas.microsoft.com/office/drawing/2014/main" id="{B07FABAE-E938-4DD3-9703-5A668EC8FE2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0757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304</xdr:row>
      <xdr:rowOff>47625</xdr:rowOff>
    </xdr:from>
    <xdr:ext cx="123825" cy="123825"/>
    <xdr:pic>
      <xdr:nvPicPr>
        <xdr:cNvPr id="108" name="Picture 107">
          <a:extLst>
            <a:ext uri="{FF2B5EF4-FFF2-40B4-BE49-F238E27FC236}">
              <a16:creationId xmlns:a16="http://schemas.microsoft.com/office/drawing/2014/main" id="{4665C706-0CC3-4239-B11C-9314F4654987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0986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306</xdr:row>
      <xdr:rowOff>47625</xdr:rowOff>
    </xdr:from>
    <xdr:ext cx="123825" cy="123825"/>
    <xdr:pic>
      <xdr:nvPicPr>
        <xdr:cNvPr id="109" name="Picture 108">
          <a:extLst>
            <a:ext uri="{FF2B5EF4-FFF2-40B4-BE49-F238E27FC236}">
              <a16:creationId xmlns:a16="http://schemas.microsoft.com/office/drawing/2014/main" id="{18500968-7A04-4202-871A-4008015CD45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1214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308</xdr:row>
      <xdr:rowOff>47625</xdr:rowOff>
    </xdr:from>
    <xdr:ext cx="123825" cy="123825"/>
    <xdr:pic>
      <xdr:nvPicPr>
        <xdr:cNvPr id="110" name="Picture 109">
          <a:extLst>
            <a:ext uri="{FF2B5EF4-FFF2-40B4-BE49-F238E27FC236}">
              <a16:creationId xmlns:a16="http://schemas.microsoft.com/office/drawing/2014/main" id="{9A9B6BD1-C263-41E3-B99C-C7458B9815E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1443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310</xdr:row>
      <xdr:rowOff>47625</xdr:rowOff>
    </xdr:from>
    <xdr:ext cx="123825" cy="123825"/>
    <xdr:pic>
      <xdr:nvPicPr>
        <xdr:cNvPr id="111" name="Picture 110">
          <a:extLst>
            <a:ext uri="{FF2B5EF4-FFF2-40B4-BE49-F238E27FC236}">
              <a16:creationId xmlns:a16="http://schemas.microsoft.com/office/drawing/2014/main" id="{E96B3D37-428E-4AE7-B1FB-5FBA19F470F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1671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311</xdr:row>
      <xdr:rowOff>47625</xdr:rowOff>
    </xdr:from>
    <xdr:to>
      <xdr:col>22</xdr:col>
      <xdr:colOff>57150</xdr:colOff>
      <xdr:row>311</xdr:row>
      <xdr:rowOff>47625</xdr:rowOff>
    </xdr:to>
    <xdr:cxnSp macro="">
      <xdr:nvCxnSpPr>
        <xdr:cNvPr id="112" name="Straight Connector 111">
          <a:extLst>
            <a:ext uri="{FF2B5EF4-FFF2-40B4-BE49-F238E27FC236}">
              <a16:creationId xmlns:a16="http://schemas.microsoft.com/office/drawing/2014/main" id="{FB3A35CD-7F7C-478C-A32B-34BDCC5E0E4E}"/>
            </a:ext>
          </a:extLst>
        </xdr:cNvPr>
        <xdr:cNvCxnSpPr/>
      </xdr:nvCxnSpPr>
      <xdr:spPr>
        <a:xfrm>
          <a:off x="0" y="418814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318</xdr:row>
      <xdr:rowOff>47625</xdr:rowOff>
    </xdr:from>
    <xdr:ext cx="123825" cy="123825"/>
    <xdr:pic>
      <xdr:nvPicPr>
        <xdr:cNvPr id="113" name="Picture 112">
          <a:extLst>
            <a:ext uri="{FF2B5EF4-FFF2-40B4-BE49-F238E27FC236}">
              <a16:creationId xmlns:a16="http://schemas.microsoft.com/office/drawing/2014/main" id="{DC280B32-6C9F-4EAC-AB88-E3E57B0B066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2846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320</xdr:row>
      <xdr:rowOff>47625</xdr:rowOff>
    </xdr:from>
    <xdr:ext cx="123825" cy="123825"/>
    <xdr:pic>
      <xdr:nvPicPr>
        <xdr:cNvPr id="114" name="Picture 113">
          <a:extLst>
            <a:ext uri="{FF2B5EF4-FFF2-40B4-BE49-F238E27FC236}">
              <a16:creationId xmlns:a16="http://schemas.microsoft.com/office/drawing/2014/main" id="{DB9E9EE6-D98F-4498-BA15-F70C7048631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3075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322</xdr:row>
      <xdr:rowOff>47625</xdr:rowOff>
    </xdr:from>
    <xdr:ext cx="123825" cy="123825"/>
    <xdr:pic>
      <xdr:nvPicPr>
        <xdr:cNvPr id="115" name="Picture 114">
          <a:extLst>
            <a:ext uri="{FF2B5EF4-FFF2-40B4-BE49-F238E27FC236}">
              <a16:creationId xmlns:a16="http://schemas.microsoft.com/office/drawing/2014/main" id="{B1D0B912-03FF-4561-AF49-0C3A32FCDD89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33038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323</xdr:row>
      <xdr:rowOff>47625</xdr:rowOff>
    </xdr:from>
    <xdr:to>
      <xdr:col>22</xdr:col>
      <xdr:colOff>57150</xdr:colOff>
      <xdr:row>323</xdr:row>
      <xdr:rowOff>47625</xdr:rowOff>
    </xdr:to>
    <xdr:cxnSp macro="">
      <xdr:nvCxnSpPr>
        <xdr:cNvPr id="116" name="Straight Connector 115">
          <a:extLst>
            <a:ext uri="{FF2B5EF4-FFF2-40B4-BE49-F238E27FC236}">
              <a16:creationId xmlns:a16="http://schemas.microsoft.com/office/drawing/2014/main" id="{06104E91-2606-47FC-9794-3449CEF5F80C}"/>
            </a:ext>
          </a:extLst>
        </xdr:cNvPr>
        <xdr:cNvCxnSpPr/>
      </xdr:nvCxnSpPr>
      <xdr:spPr>
        <a:xfrm>
          <a:off x="0" y="435133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330</xdr:row>
      <xdr:rowOff>47625</xdr:rowOff>
    </xdr:from>
    <xdr:ext cx="123825" cy="123825"/>
    <xdr:pic>
      <xdr:nvPicPr>
        <xdr:cNvPr id="117" name="Picture 116">
          <a:extLst>
            <a:ext uri="{FF2B5EF4-FFF2-40B4-BE49-F238E27FC236}">
              <a16:creationId xmlns:a16="http://schemas.microsoft.com/office/drawing/2014/main" id="{FBB2E4EA-E109-4D02-BE5C-243DD3E6415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4478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332</xdr:row>
      <xdr:rowOff>47625</xdr:rowOff>
    </xdr:from>
    <xdr:ext cx="123825" cy="123825"/>
    <xdr:pic>
      <xdr:nvPicPr>
        <xdr:cNvPr id="118" name="Picture 117">
          <a:extLst>
            <a:ext uri="{FF2B5EF4-FFF2-40B4-BE49-F238E27FC236}">
              <a16:creationId xmlns:a16="http://schemas.microsoft.com/office/drawing/2014/main" id="{D75C183C-5C9E-4EEC-A12B-24B851B9D10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4707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334</xdr:row>
      <xdr:rowOff>47625</xdr:rowOff>
    </xdr:from>
    <xdr:ext cx="123825" cy="123825"/>
    <xdr:pic>
      <xdr:nvPicPr>
        <xdr:cNvPr id="119" name="Picture 118">
          <a:extLst>
            <a:ext uri="{FF2B5EF4-FFF2-40B4-BE49-F238E27FC236}">
              <a16:creationId xmlns:a16="http://schemas.microsoft.com/office/drawing/2014/main" id="{6499E98C-F304-49C1-BB03-D189BF849EE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4935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336</xdr:row>
      <xdr:rowOff>47625</xdr:rowOff>
    </xdr:from>
    <xdr:ext cx="123825" cy="123825"/>
    <xdr:pic>
      <xdr:nvPicPr>
        <xdr:cNvPr id="120" name="Picture 119">
          <a:extLst>
            <a:ext uri="{FF2B5EF4-FFF2-40B4-BE49-F238E27FC236}">
              <a16:creationId xmlns:a16="http://schemas.microsoft.com/office/drawing/2014/main" id="{6081EEA6-FF99-47DB-93CE-D1BD70361DE7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5164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338</xdr:row>
      <xdr:rowOff>47625</xdr:rowOff>
    </xdr:from>
    <xdr:ext cx="123825" cy="123825"/>
    <xdr:pic>
      <xdr:nvPicPr>
        <xdr:cNvPr id="121" name="Picture 120">
          <a:extLst>
            <a:ext uri="{FF2B5EF4-FFF2-40B4-BE49-F238E27FC236}">
              <a16:creationId xmlns:a16="http://schemas.microsoft.com/office/drawing/2014/main" id="{6BBAF193-635B-4D4D-B8BF-FACCA0B6F3E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53929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339</xdr:row>
      <xdr:rowOff>47625</xdr:rowOff>
    </xdr:from>
    <xdr:to>
      <xdr:col>22</xdr:col>
      <xdr:colOff>57150</xdr:colOff>
      <xdr:row>339</xdr:row>
      <xdr:rowOff>47625</xdr:rowOff>
    </xdr:to>
    <xdr:cxnSp macro="">
      <xdr:nvCxnSpPr>
        <xdr:cNvPr id="122" name="Straight Connector 121">
          <a:extLst>
            <a:ext uri="{FF2B5EF4-FFF2-40B4-BE49-F238E27FC236}">
              <a16:creationId xmlns:a16="http://schemas.microsoft.com/office/drawing/2014/main" id="{881C18D9-6C79-4EC2-BBF4-592BA5B7111F}"/>
            </a:ext>
          </a:extLst>
        </xdr:cNvPr>
        <xdr:cNvCxnSpPr/>
      </xdr:nvCxnSpPr>
      <xdr:spPr>
        <a:xfrm>
          <a:off x="0" y="456025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346</xdr:row>
      <xdr:rowOff>47625</xdr:rowOff>
    </xdr:from>
    <xdr:ext cx="123825" cy="123825"/>
    <xdr:pic>
      <xdr:nvPicPr>
        <xdr:cNvPr id="123" name="Picture 122">
          <a:extLst>
            <a:ext uri="{FF2B5EF4-FFF2-40B4-BE49-F238E27FC236}">
              <a16:creationId xmlns:a16="http://schemas.microsoft.com/office/drawing/2014/main" id="{9694D7C5-665C-4916-9E6D-AAF35FC950E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6567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348</xdr:row>
      <xdr:rowOff>47625</xdr:rowOff>
    </xdr:from>
    <xdr:ext cx="123825" cy="123825"/>
    <xdr:pic>
      <xdr:nvPicPr>
        <xdr:cNvPr id="124" name="Picture 123">
          <a:extLst>
            <a:ext uri="{FF2B5EF4-FFF2-40B4-BE49-F238E27FC236}">
              <a16:creationId xmlns:a16="http://schemas.microsoft.com/office/drawing/2014/main" id="{F2CDB1B3-CC26-4615-B8A1-64A47F66597D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6796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350</xdr:row>
      <xdr:rowOff>47625</xdr:rowOff>
    </xdr:from>
    <xdr:ext cx="123825" cy="123825"/>
    <xdr:pic>
      <xdr:nvPicPr>
        <xdr:cNvPr id="125" name="Picture 124">
          <a:extLst>
            <a:ext uri="{FF2B5EF4-FFF2-40B4-BE49-F238E27FC236}">
              <a16:creationId xmlns:a16="http://schemas.microsoft.com/office/drawing/2014/main" id="{AE0995F9-725F-4C01-8F09-FBBB62CA73B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7024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352</xdr:row>
      <xdr:rowOff>47625</xdr:rowOff>
    </xdr:from>
    <xdr:ext cx="123825" cy="123825"/>
    <xdr:pic>
      <xdr:nvPicPr>
        <xdr:cNvPr id="126" name="Picture 125">
          <a:extLst>
            <a:ext uri="{FF2B5EF4-FFF2-40B4-BE49-F238E27FC236}">
              <a16:creationId xmlns:a16="http://schemas.microsoft.com/office/drawing/2014/main" id="{113E59AA-732D-43EF-B9D5-E7DD229B61F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72535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353</xdr:row>
      <xdr:rowOff>47625</xdr:rowOff>
    </xdr:from>
    <xdr:to>
      <xdr:col>22</xdr:col>
      <xdr:colOff>57150</xdr:colOff>
      <xdr:row>353</xdr:row>
      <xdr:rowOff>47625</xdr:rowOff>
    </xdr:to>
    <xdr:cxnSp macro="">
      <xdr:nvCxnSpPr>
        <xdr:cNvPr id="127" name="Straight Connector 126">
          <a:extLst>
            <a:ext uri="{FF2B5EF4-FFF2-40B4-BE49-F238E27FC236}">
              <a16:creationId xmlns:a16="http://schemas.microsoft.com/office/drawing/2014/main" id="{F8F7274F-A074-461A-BAEA-D94FAAFA8441}"/>
            </a:ext>
          </a:extLst>
        </xdr:cNvPr>
        <xdr:cNvCxnSpPr/>
      </xdr:nvCxnSpPr>
      <xdr:spPr>
        <a:xfrm>
          <a:off x="0" y="474630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360</xdr:row>
      <xdr:rowOff>47625</xdr:rowOff>
    </xdr:from>
    <xdr:ext cx="123825" cy="123825"/>
    <xdr:pic>
      <xdr:nvPicPr>
        <xdr:cNvPr id="128" name="Picture 127">
          <a:extLst>
            <a:ext uri="{FF2B5EF4-FFF2-40B4-BE49-F238E27FC236}">
              <a16:creationId xmlns:a16="http://schemas.microsoft.com/office/drawing/2014/main" id="{B19190DB-BE69-4FE1-BD2C-5A03C4AD53F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8440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362</xdr:row>
      <xdr:rowOff>47625</xdr:rowOff>
    </xdr:from>
    <xdr:ext cx="123825" cy="123825"/>
    <xdr:pic>
      <xdr:nvPicPr>
        <xdr:cNvPr id="129" name="Picture 128">
          <a:extLst>
            <a:ext uri="{FF2B5EF4-FFF2-40B4-BE49-F238E27FC236}">
              <a16:creationId xmlns:a16="http://schemas.microsoft.com/office/drawing/2014/main" id="{F93F30AE-728C-456F-B9AD-FFAEE07CF1F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8669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364</xdr:row>
      <xdr:rowOff>47625</xdr:rowOff>
    </xdr:from>
    <xdr:ext cx="123825" cy="123825"/>
    <xdr:pic>
      <xdr:nvPicPr>
        <xdr:cNvPr id="130" name="Picture 129">
          <a:extLst>
            <a:ext uri="{FF2B5EF4-FFF2-40B4-BE49-F238E27FC236}">
              <a16:creationId xmlns:a16="http://schemas.microsoft.com/office/drawing/2014/main" id="{1E377387-6B5E-4714-BBF0-3E7FC19146A9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8898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366</xdr:row>
      <xdr:rowOff>47625</xdr:rowOff>
    </xdr:from>
    <xdr:ext cx="123825" cy="123825"/>
    <xdr:pic>
      <xdr:nvPicPr>
        <xdr:cNvPr id="131" name="Picture 130">
          <a:extLst>
            <a:ext uri="{FF2B5EF4-FFF2-40B4-BE49-F238E27FC236}">
              <a16:creationId xmlns:a16="http://schemas.microsoft.com/office/drawing/2014/main" id="{F6CE9D61-5A41-4878-9F5D-B0D5FB4A610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91267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367</xdr:row>
      <xdr:rowOff>47625</xdr:rowOff>
    </xdr:from>
    <xdr:to>
      <xdr:col>22</xdr:col>
      <xdr:colOff>57150</xdr:colOff>
      <xdr:row>367</xdr:row>
      <xdr:rowOff>47625</xdr:rowOff>
    </xdr:to>
    <xdr:cxnSp macro="">
      <xdr:nvCxnSpPr>
        <xdr:cNvPr id="132" name="Straight Connector 131">
          <a:extLst>
            <a:ext uri="{FF2B5EF4-FFF2-40B4-BE49-F238E27FC236}">
              <a16:creationId xmlns:a16="http://schemas.microsoft.com/office/drawing/2014/main" id="{B9E6143B-C140-4593-87A2-A4476997122B}"/>
            </a:ext>
          </a:extLst>
        </xdr:cNvPr>
        <xdr:cNvCxnSpPr/>
      </xdr:nvCxnSpPr>
      <xdr:spPr>
        <a:xfrm>
          <a:off x="0" y="493363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374</xdr:row>
      <xdr:rowOff>47625</xdr:rowOff>
    </xdr:from>
    <xdr:ext cx="123825" cy="123825"/>
    <xdr:pic>
      <xdr:nvPicPr>
        <xdr:cNvPr id="133" name="Picture 132">
          <a:extLst>
            <a:ext uri="{FF2B5EF4-FFF2-40B4-BE49-F238E27FC236}">
              <a16:creationId xmlns:a16="http://schemas.microsoft.com/office/drawing/2014/main" id="{88E68621-E700-46BD-B3E2-91ACFB06644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0307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376</xdr:row>
      <xdr:rowOff>47625</xdr:rowOff>
    </xdr:from>
    <xdr:ext cx="123825" cy="123825"/>
    <xdr:pic>
      <xdr:nvPicPr>
        <xdr:cNvPr id="134" name="Picture 133">
          <a:extLst>
            <a:ext uri="{FF2B5EF4-FFF2-40B4-BE49-F238E27FC236}">
              <a16:creationId xmlns:a16="http://schemas.microsoft.com/office/drawing/2014/main" id="{303F87F1-6AB2-4DB9-87B0-06F181623E1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0536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378</xdr:row>
      <xdr:rowOff>47625</xdr:rowOff>
    </xdr:from>
    <xdr:ext cx="123825" cy="123825"/>
    <xdr:pic>
      <xdr:nvPicPr>
        <xdr:cNvPr id="135" name="Picture 134">
          <a:extLst>
            <a:ext uri="{FF2B5EF4-FFF2-40B4-BE49-F238E27FC236}">
              <a16:creationId xmlns:a16="http://schemas.microsoft.com/office/drawing/2014/main" id="{CC66F8CD-59F0-40AB-BA1B-290908477E05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0765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380</xdr:row>
      <xdr:rowOff>47625</xdr:rowOff>
    </xdr:from>
    <xdr:ext cx="123825" cy="123825"/>
    <xdr:pic>
      <xdr:nvPicPr>
        <xdr:cNvPr id="136" name="Picture 135">
          <a:extLst>
            <a:ext uri="{FF2B5EF4-FFF2-40B4-BE49-F238E27FC236}">
              <a16:creationId xmlns:a16="http://schemas.microsoft.com/office/drawing/2014/main" id="{F042FB76-AAE6-4901-99EE-51BC731FDCF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09936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381</xdr:row>
      <xdr:rowOff>47625</xdr:rowOff>
    </xdr:from>
    <xdr:to>
      <xdr:col>22</xdr:col>
      <xdr:colOff>57150</xdr:colOff>
      <xdr:row>381</xdr:row>
      <xdr:rowOff>47625</xdr:rowOff>
    </xdr:to>
    <xdr:cxnSp macro="">
      <xdr:nvCxnSpPr>
        <xdr:cNvPr id="137" name="Straight Connector 136">
          <a:extLst>
            <a:ext uri="{FF2B5EF4-FFF2-40B4-BE49-F238E27FC236}">
              <a16:creationId xmlns:a16="http://schemas.microsoft.com/office/drawing/2014/main" id="{B19D8EA7-74E8-4C2C-981B-8871B0D47696}"/>
            </a:ext>
          </a:extLst>
        </xdr:cNvPr>
        <xdr:cNvCxnSpPr/>
      </xdr:nvCxnSpPr>
      <xdr:spPr>
        <a:xfrm>
          <a:off x="0" y="512032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388</xdr:row>
      <xdr:rowOff>47625</xdr:rowOff>
    </xdr:from>
    <xdr:ext cx="123825" cy="123825"/>
    <xdr:pic>
      <xdr:nvPicPr>
        <xdr:cNvPr id="138" name="Picture 137">
          <a:extLst>
            <a:ext uri="{FF2B5EF4-FFF2-40B4-BE49-F238E27FC236}">
              <a16:creationId xmlns:a16="http://schemas.microsoft.com/office/drawing/2014/main" id="{F2B8F203-7C6F-45D5-B942-2C9D07CB087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2168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390</xdr:row>
      <xdr:rowOff>47625</xdr:rowOff>
    </xdr:from>
    <xdr:ext cx="123825" cy="123825"/>
    <xdr:pic>
      <xdr:nvPicPr>
        <xdr:cNvPr id="139" name="Picture 138">
          <a:extLst>
            <a:ext uri="{FF2B5EF4-FFF2-40B4-BE49-F238E27FC236}">
              <a16:creationId xmlns:a16="http://schemas.microsoft.com/office/drawing/2014/main" id="{9FDBF6BA-FAA1-47DC-8E30-AAE44F57D87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2397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392</xdr:row>
      <xdr:rowOff>47625</xdr:rowOff>
    </xdr:from>
    <xdr:ext cx="123825" cy="123825"/>
    <xdr:pic>
      <xdr:nvPicPr>
        <xdr:cNvPr id="140" name="Picture 139">
          <a:extLst>
            <a:ext uri="{FF2B5EF4-FFF2-40B4-BE49-F238E27FC236}">
              <a16:creationId xmlns:a16="http://schemas.microsoft.com/office/drawing/2014/main" id="{4F1C4C74-6496-4BD8-A25F-3E9DCE171C7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2625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394</xdr:row>
      <xdr:rowOff>47625</xdr:rowOff>
    </xdr:from>
    <xdr:ext cx="123825" cy="123825"/>
    <xdr:pic>
      <xdr:nvPicPr>
        <xdr:cNvPr id="141" name="Picture 140">
          <a:extLst>
            <a:ext uri="{FF2B5EF4-FFF2-40B4-BE49-F238E27FC236}">
              <a16:creationId xmlns:a16="http://schemas.microsoft.com/office/drawing/2014/main" id="{8363775B-6E6B-42D7-95D5-46BBBF79FCA3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2854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396</xdr:row>
      <xdr:rowOff>47625</xdr:rowOff>
    </xdr:from>
    <xdr:ext cx="123825" cy="123825"/>
    <xdr:pic>
      <xdr:nvPicPr>
        <xdr:cNvPr id="142" name="Picture 141">
          <a:extLst>
            <a:ext uri="{FF2B5EF4-FFF2-40B4-BE49-F238E27FC236}">
              <a16:creationId xmlns:a16="http://schemas.microsoft.com/office/drawing/2014/main" id="{06C81795-5FB8-4153-B9A6-F8672C35DAC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30828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397</xdr:row>
      <xdr:rowOff>47625</xdr:rowOff>
    </xdr:from>
    <xdr:to>
      <xdr:col>22</xdr:col>
      <xdr:colOff>57150</xdr:colOff>
      <xdr:row>397</xdr:row>
      <xdr:rowOff>47625</xdr:rowOff>
    </xdr:to>
    <xdr:cxnSp macro="">
      <xdr:nvCxnSpPr>
        <xdr:cNvPr id="143" name="Straight Connector 142">
          <a:extLst>
            <a:ext uri="{FF2B5EF4-FFF2-40B4-BE49-F238E27FC236}">
              <a16:creationId xmlns:a16="http://schemas.microsoft.com/office/drawing/2014/main" id="{4B387FBD-1270-4487-9004-6C49F68623F0}"/>
            </a:ext>
          </a:extLst>
        </xdr:cNvPr>
        <xdr:cNvCxnSpPr/>
      </xdr:nvCxnSpPr>
      <xdr:spPr>
        <a:xfrm>
          <a:off x="0" y="532923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404</xdr:row>
      <xdr:rowOff>47625</xdr:rowOff>
    </xdr:from>
    <xdr:ext cx="123825" cy="123825"/>
    <xdr:pic>
      <xdr:nvPicPr>
        <xdr:cNvPr id="144" name="Picture 143">
          <a:extLst>
            <a:ext uri="{FF2B5EF4-FFF2-40B4-BE49-F238E27FC236}">
              <a16:creationId xmlns:a16="http://schemas.microsoft.com/office/drawing/2014/main" id="{9F9E4C25-355E-4EBA-BC4D-3DC8CFD30FB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4257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406</xdr:row>
      <xdr:rowOff>47625</xdr:rowOff>
    </xdr:from>
    <xdr:ext cx="123825" cy="123825"/>
    <xdr:pic>
      <xdr:nvPicPr>
        <xdr:cNvPr id="145" name="Picture 144">
          <a:extLst>
            <a:ext uri="{FF2B5EF4-FFF2-40B4-BE49-F238E27FC236}">
              <a16:creationId xmlns:a16="http://schemas.microsoft.com/office/drawing/2014/main" id="{0935611A-64F8-4A91-A073-0A6473B0FC3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4486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408</xdr:row>
      <xdr:rowOff>47625</xdr:rowOff>
    </xdr:from>
    <xdr:ext cx="123825" cy="123825"/>
    <xdr:pic>
      <xdr:nvPicPr>
        <xdr:cNvPr id="146" name="Picture 145">
          <a:extLst>
            <a:ext uri="{FF2B5EF4-FFF2-40B4-BE49-F238E27FC236}">
              <a16:creationId xmlns:a16="http://schemas.microsoft.com/office/drawing/2014/main" id="{422E9448-CA8B-40EA-B260-58312E1CA11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4714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410</xdr:row>
      <xdr:rowOff>47625</xdr:rowOff>
    </xdr:from>
    <xdr:ext cx="123825" cy="123825"/>
    <xdr:pic>
      <xdr:nvPicPr>
        <xdr:cNvPr id="147" name="Picture 146">
          <a:extLst>
            <a:ext uri="{FF2B5EF4-FFF2-40B4-BE49-F238E27FC236}">
              <a16:creationId xmlns:a16="http://schemas.microsoft.com/office/drawing/2014/main" id="{DEF2327B-3065-4873-8835-7484262BA16B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4943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412</xdr:row>
      <xdr:rowOff>47625</xdr:rowOff>
    </xdr:from>
    <xdr:ext cx="123825" cy="123825"/>
    <xdr:pic>
      <xdr:nvPicPr>
        <xdr:cNvPr id="148" name="Picture 147">
          <a:extLst>
            <a:ext uri="{FF2B5EF4-FFF2-40B4-BE49-F238E27FC236}">
              <a16:creationId xmlns:a16="http://schemas.microsoft.com/office/drawing/2014/main" id="{345345B7-01BF-42A1-B319-3BF64E365BB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51719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413</xdr:row>
      <xdr:rowOff>47625</xdr:rowOff>
    </xdr:from>
    <xdr:to>
      <xdr:col>22</xdr:col>
      <xdr:colOff>57150</xdr:colOff>
      <xdr:row>413</xdr:row>
      <xdr:rowOff>47625</xdr:rowOff>
    </xdr:to>
    <xdr:cxnSp macro="">
      <xdr:nvCxnSpPr>
        <xdr:cNvPr id="149" name="Straight Connector 148">
          <a:extLst>
            <a:ext uri="{FF2B5EF4-FFF2-40B4-BE49-F238E27FC236}">
              <a16:creationId xmlns:a16="http://schemas.microsoft.com/office/drawing/2014/main" id="{F96C00B5-3DD9-42B8-ACE2-F718F511DC25}"/>
            </a:ext>
          </a:extLst>
        </xdr:cNvPr>
        <xdr:cNvCxnSpPr/>
      </xdr:nvCxnSpPr>
      <xdr:spPr>
        <a:xfrm>
          <a:off x="0" y="553815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422</xdr:row>
      <xdr:rowOff>47625</xdr:rowOff>
    </xdr:from>
    <xdr:ext cx="123825" cy="123825"/>
    <xdr:pic>
      <xdr:nvPicPr>
        <xdr:cNvPr id="150" name="Picture 149">
          <a:extLst>
            <a:ext uri="{FF2B5EF4-FFF2-40B4-BE49-F238E27FC236}">
              <a16:creationId xmlns:a16="http://schemas.microsoft.com/office/drawing/2014/main" id="{C971187A-027C-438A-8593-A9EEAE7A1B8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6721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424</xdr:row>
      <xdr:rowOff>47625</xdr:rowOff>
    </xdr:from>
    <xdr:ext cx="123825" cy="123825"/>
    <xdr:pic>
      <xdr:nvPicPr>
        <xdr:cNvPr id="151" name="Picture 150">
          <a:extLst>
            <a:ext uri="{FF2B5EF4-FFF2-40B4-BE49-F238E27FC236}">
              <a16:creationId xmlns:a16="http://schemas.microsoft.com/office/drawing/2014/main" id="{D285EA52-069B-46E9-8BE4-D0F39DA3FA7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6949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426</xdr:row>
      <xdr:rowOff>47625</xdr:rowOff>
    </xdr:from>
    <xdr:ext cx="123825" cy="123825"/>
    <xdr:pic>
      <xdr:nvPicPr>
        <xdr:cNvPr id="152" name="Picture 151">
          <a:extLst>
            <a:ext uri="{FF2B5EF4-FFF2-40B4-BE49-F238E27FC236}">
              <a16:creationId xmlns:a16="http://schemas.microsoft.com/office/drawing/2014/main" id="{F1CB29ED-BD48-4195-8A60-A2AD4084E2D1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71785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427</xdr:row>
      <xdr:rowOff>47625</xdr:rowOff>
    </xdr:from>
    <xdr:to>
      <xdr:col>22</xdr:col>
      <xdr:colOff>57150</xdr:colOff>
      <xdr:row>427</xdr:row>
      <xdr:rowOff>47625</xdr:rowOff>
    </xdr:to>
    <xdr:cxnSp macro="">
      <xdr:nvCxnSpPr>
        <xdr:cNvPr id="153" name="Straight Connector 152">
          <a:extLst>
            <a:ext uri="{FF2B5EF4-FFF2-40B4-BE49-F238E27FC236}">
              <a16:creationId xmlns:a16="http://schemas.microsoft.com/office/drawing/2014/main" id="{A2EA8CFA-FE86-4026-B6B1-B0BA70DE8183}"/>
            </a:ext>
          </a:extLst>
        </xdr:cNvPr>
        <xdr:cNvCxnSpPr/>
      </xdr:nvCxnSpPr>
      <xdr:spPr>
        <a:xfrm>
          <a:off x="0" y="573881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434</xdr:row>
      <xdr:rowOff>47625</xdr:rowOff>
    </xdr:from>
    <xdr:ext cx="123825" cy="123825"/>
    <xdr:pic>
      <xdr:nvPicPr>
        <xdr:cNvPr id="154" name="Picture 153">
          <a:extLst>
            <a:ext uri="{FF2B5EF4-FFF2-40B4-BE49-F238E27FC236}">
              <a16:creationId xmlns:a16="http://schemas.microsoft.com/office/drawing/2014/main" id="{48282535-EF30-4393-A747-2F543643A3E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8353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436</xdr:row>
      <xdr:rowOff>47625</xdr:rowOff>
    </xdr:from>
    <xdr:ext cx="123825" cy="123825"/>
    <xdr:pic>
      <xdr:nvPicPr>
        <xdr:cNvPr id="155" name="Picture 154">
          <a:extLst>
            <a:ext uri="{FF2B5EF4-FFF2-40B4-BE49-F238E27FC236}">
              <a16:creationId xmlns:a16="http://schemas.microsoft.com/office/drawing/2014/main" id="{F56B0F71-2F05-4F26-A02C-1924EA53427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8581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438</xdr:row>
      <xdr:rowOff>47625</xdr:rowOff>
    </xdr:from>
    <xdr:ext cx="123825" cy="123825"/>
    <xdr:pic>
      <xdr:nvPicPr>
        <xdr:cNvPr id="156" name="Picture 155">
          <a:extLst>
            <a:ext uri="{FF2B5EF4-FFF2-40B4-BE49-F238E27FC236}">
              <a16:creationId xmlns:a16="http://schemas.microsoft.com/office/drawing/2014/main" id="{64199FE9-92FA-4708-9282-9B18681A43AE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88105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439</xdr:row>
      <xdr:rowOff>47625</xdr:rowOff>
    </xdr:from>
    <xdr:to>
      <xdr:col>22</xdr:col>
      <xdr:colOff>57150</xdr:colOff>
      <xdr:row>439</xdr:row>
      <xdr:rowOff>47625</xdr:rowOff>
    </xdr:to>
    <xdr:cxnSp macro="">
      <xdr:nvCxnSpPr>
        <xdr:cNvPr id="157" name="Straight Connector 156">
          <a:extLst>
            <a:ext uri="{FF2B5EF4-FFF2-40B4-BE49-F238E27FC236}">
              <a16:creationId xmlns:a16="http://schemas.microsoft.com/office/drawing/2014/main" id="{427CF5B0-BD87-4D6C-A394-34DA23863323}"/>
            </a:ext>
          </a:extLst>
        </xdr:cNvPr>
        <xdr:cNvCxnSpPr/>
      </xdr:nvCxnSpPr>
      <xdr:spPr>
        <a:xfrm>
          <a:off x="0" y="590200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446</xdr:row>
      <xdr:rowOff>47625</xdr:rowOff>
    </xdr:from>
    <xdr:ext cx="123825" cy="123825"/>
    <xdr:pic>
      <xdr:nvPicPr>
        <xdr:cNvPr id="158" name="Picture 157">
          <a:extLst>
            <a:ext uri="{FF2B5EF4-FFF2-40B4-BE49-F238E27FC236}">
              <a16:creationId xmlns:a16="http://schemas.microsoft.com/office/drawing/2014/main" id="{BCE98054-6FF9-4E71-8E86-53B47A31B14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9985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448</xdr:row>
      <xdr:rowOff>47625</xdr:rowOff>
    </xdr:from>
    <xdr:ext cx="123825" cy="123825"/>
    <xdr:pic>
      <xdr:nvPicPr>
        <xdr:cNvPr id="159" name="Picture 158">
          <a:extLst>
            <a:ext uri="{FF2B5EF4-FFF2-40B4-BE49-F238E27FC236}">
              <a16:creationId xmlns:a16="http://schemas.microsoft.com/office/drawing/2014/main" id="{0507AB0F-99DD-43C3-92DC-27512428188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0213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450</xdr:row>
      <xdr:rowOff>47625</xdr:rowOff>
    </xdr:from>
    <xdr:ext cx="123825" cy="123825"/>
    <xdr:pic>
      <xdr:nvPicPr>
        <xdr:cNvPr id="160" name="Picture 159">
          <a:extLst>
            <a:ext uri="{FF2B5EF4-FFF2-40B4-BE49-F238E27FC236}">
              <a16:creationId xmlns:a16="http://schemas.microsoft.com/office/drawing/2014/main" id="{DD6350DC-4F5F-4D64-ACA8-0A21BC56AC00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604424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451</xdr:row>
      <xdr:rowOff>47625</xdr:rowOff>
    </xdr:from>
    <xdr:to>
      <xdr:col>22</xdr:col>
      <xdr:colOff>57150</xdr:colOff>
      <xdr:row>451</xdr:row>
      <xdr:rowOff>47625</xdr:rowOff>
    </xdr:to>
    <xdr:cxnSp macro="">
      <xdr:nvCxnSpPr>
        <xdr:cNvPr id="161" name="Straight Connector 160">
          <a:extLst>
            <a:ext uri="{FF2B5EF4-FFF2-40B4-BE49-F238E27FC236}">
              <a16:creationId xmlns:a16="http://schemas.microsoft.com/office/drawing/2014/main" id="{CB8E6744-5DA7-4084-9998-8E81BECF566B}"/>
            </a:ext>
          </a:extLst>
        </xdr:cNvPr>
        <xdr:cNvCxnSpPr/>
      </xdr:nvCxnSpPr>
      <xdr:spPr>
        <a:xfrm>
          <a:off x="0" y="606520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458</xdr:row>
      <xdr:rowOff>47625</xdr:rowOff>
    </xdr:from>
    <xdr:ext cx="123825" cy="123825"/>
    <xdr:pic>
      <xdr:nvPicPr>
        <xdr:cNvPr id="162" name="Picture 161">
          <a:extLst>
            <a:ext uri="{FF2B5EF4-FFF2-40B4-BE49-F238E27FC236}">
              <a16:creationId xmlns:a16="http://schemas.microsoft.com/office/drawing/2014/main" id="{F5106A74-10B6-4407-9138-92E0CED41F1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1617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460</xdr:row>
      <xdr:rowOff>47625</xdr:rowOff>
    </xdr:from>
    <xdr:ext cx="123825" cy="123825"/>
    <xdr:pic>
      <xdr:nvPicPr>
        <xdr:cNvPr id="163" name="Picture 162">
          <a:extLst>
            <a:ext uri="{FF2B5EF4-FFF2-40B4-BE49-F238E27FC236}">
              <a16:creationId xmlns:a16="http://schemas.microsoft.com/office/drawing/2014/main" id="{BD1C5781-1315-439D-81CA-28D3FC396EE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1845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462</xdr:row>
      <xdr:rowOff>47625</xdr:rowOff>
    </xdr:from>
    <xdr:ext cx="123825" cy="123825"/>
    <xdr:pic>
      <xdr:nvPicPr>
        <xdr:cNvPr id="164" name="Picture 163">
          <a:extLst>
            <a:ext uri="{FF2B5EF4-FFF2-40B4-BE49-F238E27FC236}">
              <a16:creationId xmlns:a16="http://schemas.microsoft.com/office/drawing/2014/main" id="{8D1CA801-EB39-4590-9502-3B0878AC96B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2074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464</xdr:row>
      <xdr:rowOff>47625</xdr:rowOff>
    </xdr:from>
    <xdr:ext cx="123825" cy="123825"/>
    <xdr:pic>
      <xdr:nvPicPr>
        <xdr:cNvPr id="165" name="Picture 164">
          <a:extLst>
            <a:ext uri="{FF2B5EF4-FFF2-40B4-BE49-F238E27FC236}">
              <a16:creationId xmlns:a16="http://schemas.microsoft.com/office/drawing/2014/main" id="{19AD3F9E-76A5-46D7-A505-133B1786083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23030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465</xdr:row>
      <xdr:rowOff>47625</xdr:rowOff>
    </xdr:from>
    <xdr:to>
      <xdr:col>22</xdr:col>
      <xdr:colOff>57150</xdr:colOff>
      <xdr:row>465</xdr:row>
      <xdr:rowOff>47625</xdr:rowOff>
    </xdr:to>
    <xdr:cxnSp macro="">
      <xdr:nvCxnSpPr>
        <xdr:cNvPr id="166" name="Straight Connector 165">
          <a:extLst>
            <a:ext uri="{FF2B5EF4-FFF2-40B4-BE49-F238E27FC236}">
              <a16:creationId xmlns:a16="http://schemas.microsoft.com/office/drawing/2014/main" id="{2A0BFEC9-9EF4-4547-BEBF-43CCEE0797D0}"/>
            </a:ext>
          </a:extLst>
        </xdr:cNvPr>
        <xdr:cNvCxnSpPr/>
      </xdr:nvCxnSpPr>
      <xdr:spPr>
        <a:xfrm>
          <a:off x="0" y="625125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472</xdr:row>
      <xdr:rowOff>47625</xdr:rowOff>
    </xdr:from>
    <xdr:ext cx="123825" cy="123825"/>
    <xdr:pic>
      <xdr:nvPicPr>
        <xdr:cNvPr id="167" name="Picture 166">
          <a:extLst>
            <a:ext uri="{FF2B5EF4-FFF2-40B4-BE49-F238E27FC236}">
              <a16:creationId xmlns:a16="http://schemas.microsoft.com/office/drawing/2014/main" id="{F548E9C7-B217-4E8C-A3E9-BF0A8301175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3490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474</xdr:row>
      <xdr:rowOff>47625</xdr:rowOff>
    </xdr:from>
    <xdr:ext cx="123825" cy="123825"/>
    <xdr:pic>
      <xdr:nvPicPr>
        <xdr:cNvPr id="168" name="Picture 167">
          <a:extLst>
            <a:ext uri="{FF2B5EF4-FFF2-40B4-BE49-F238E27FC236}">
              <a16:creationId xmlns:a16="http://schemas.microsoft.com/office/drawing/2014/main" id="{7567D566-4158-437F-A779-372538FCDD2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3719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476</xdr:row>
      <xdr:rowOff>47625</xdr:rowOff>
    </xdr:from>
    <xdr:ext cx="123825" cy="123825"/>
    <xdr:pic>
      <xdr:nvPicPr>
        <xdr:cNvPr id="169" name="Picture 168">
          <a:extLst>
            <a:ext uri="{FF2B5EF4-FFF2-40B4-BE49-F238E27FC236}">
              <a16:creationId xmlns:a16="http://schemas.microsoft.com/office/drawing/2014/main" id="{9D8C854C-254E-4570-982D-141BB82F219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3947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478</xdr:row>
      <xdr:rowOff>47625</xdr:rowOff>
    </xdr:from>
    <xdr:ext cx="123825" cy="123825"/>
    <xdr:pic>
      <xdr:nvPicPr>
        <xdr:cNvPr id="170" name="Picture 169">
          <a:extLst>
            <a:ext uri="{FF2B5EF4-FFF2-40B4-BE49-F238E27FC236}">
              <a16:creationId xmlns:a16="http://schemas.microsoft.com/office/drawing/2014/main" id="{FB6B0037-D63F-4F95-A283-AAC5913C7711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641762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479</xdr:row>
      <xdr:rowOff>47625</xdr:rowOff>
    </xdr:from>
    <xdr:to>
      <xdr:col>22</xdr:col>
      <xdr:colOff>57150</xdr:colOff>
      <xdr:row>479</xdr:row>
      <xdr:rowOff>47625</xdr:rowOff>
    </xdr:to>
    <xdr:cxnSp macro="">
      <xdr:nvCxnSpPr>
        <xdr:cNvPr id="171" name="Straight Connector 170">
          <a:extLst>
            <a:ext uri="{FF2B5EF4-FFF2-40B4-BE49-F238E27FC236}">
              <a16:creationId xmlns:a16="http://schemas.microsoft.com/office/drawing/2014/main" id="{4DD6E5AA-9BFA-4FBC-9747-CD07CB4B593F}"/>
            </a:ext>
          </a:extLst>
        </xdr:cNvPr>
        <xdr:cNvCxnSpPr/>
      </xdr:nvCxnSpPr>
      <xdr:spPr>
        <a:xfrm>
          <a:off x="0" y="643858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486</xdr:row>
      <xdr:rowOff>47625</xdr:rowOff>
    </xdr:from>
    <xdr:ext cx="123825" cy="123825"/>
    <xdr:pic>
      <xdr:nvPicPr>
        <xdr:cNvPr id="172" name="Picture 171">
          <a:extLst>
            <a:ext uri="{FF2B5EF4-FFF2-40B4-BE49-F238E27FC236}">
              <a16:creationId xmlns:a16="http://schemas.microsoft.com/office/drawing/2014/main" id="{80D83327-F292-4CD0-8232-B54245B52A4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5357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488</xdr:row>
      <xdr:rowOff>47625</xdr:rowOff>
    </xdr:from>
    <xdr:ext cx="123825" cy="123825"/>
    <xdr:pic>
      <xdr:nvPicPr>
        <xdr:cNvPr id="173" name="Picture 172">
          <a:extLst>
            <a:ext uri="{FF2B5EF4-FFF2-40B4-BE49-F238E27FC236}">
              <a16:creationId xmlns:a16="http://schemas.microsoft.com/office/drawing/2014/main" id="{DD7D370F-C07F-4A53-BCA7-3A75AA7C581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5585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490</xdr:row>
      <xdr:rowOff>47625</xdr:rowOff>
    </xdr:from>
    <xdr:ext cx="123825" cy="123825"/>
    <xdr:pic>
      <xdr:nvPicPr>
        <xdr:cNvPr id="174" name="Picture 173">
          <a:extLst>
            <a:ext uri="{FF2B5EF4-FFF2-40B4-BE49-F238E27FC236}">
              <a16:creationId xmlns:a16="http://schemas.microsoft.com/office/drawing/2014/main" id="{819FF34A-EED3-4D64-B86F-BAC736D01F1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5814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492</xdr:row>
      <xdr:rowOff>47625</xdr:rowOff>
    </xdr:from>
    <xdr:ext cx="123825" cy="123825"/>
    <xdr:pic>
      <xdr:nvPicPr>
        <xdr:cNvPr id="175" name="Picture 174">
          <a:extLst>
            <a:ext uri="{FF2B5EF4-FFF2-40B4-BE49-F238E27FC236}">
              <a16:creationId xmlns:a16="http://schemas.microsoft.com/office/drawing/2014/main" id="{84954A77-EB4D-4828-A76D-FEFC78C1DC89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660431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493</xdr:row>
      <xdr:rowOff>47625</xdr:rowOff>
    </xdr:from>
    <xdr:to>
      <xdr:col>22</xdr:col>
      <xdr:colOff>57150</xdr:colOff>
      <xdr:row>493</xdr:row>
      <xdr:rowOff>47625</xdr:rowOff>
    </xdr:to>
    <xdr:cxnSp macro="">
      <xdr:nvCxnSpPr>
        <xdr:cNvPr id="176" name="Straight Connector 175">
          <a:extLst>
            <a:ext uri="{FF2B5EF4-FFF2-40B4-BE49-F238E27FC236}">
              <a16:creationId xmlns:a16="http://schemas.microsoft.com/office/drawing/2014/main" id="{669FF8A1-579B-46FE-A433-5B30F40EAA6C}"/>
            </a:ext>
          </a:extLst>
        </xdr:cNvPr>
        <xdr:cNvCxnSpPr/>
      </xdr:nvCxnSpPr>
      <xdr:spPr>
        <a:xfrm>
          <a:off x="0" y="662527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500</xdr:row>
      <xdr:rowOff>47625</xdr:rowOff>
    </xdr:from>
    <xdr:ext cx="123825" cy="123825"/>
    <xdr:pic>
      <xdr:nvPicPr>
        <xdr:cNvPr id="177" name="Picture 176">
          <a:extLst>
            <a:ext uri="{FF2B5EF4-FFF2-40B4-BE49-F238E27FC236}">
              <a16:creationId xmlns:a16="http://schemas.microsoft.com/office/drawing/2014/main" id="{383569DD-0654-4B15-B306-0291CC5990F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7217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502</xdr:row>
      <xdr:rowOff>47625</xdr:rowOff>
    </xdr:from>
    <xdr:ext cx="123825" cy="123825"/>
    <xdr:pic>
      <xdr:nvPicPr>
        <xdr:cNvPr id="178" name="Picture 177">
          <a:extLst>
            <a:ext uri="{FF2B5EF4-FFF2-40B4-BE49-F238E27FC236}">
              <a16:creationId xmlns:a16="http://schemas.microsoft.com/office/drawing/2014/main" id="{DBB0069E-D659-4DB2-BB46-6E5E03CA963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7446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504</xdr:row>
      <xdr:rowOff>47625</xdr:rowOff>
    </xdr:from>
    <xdr:ext cx="123825" cy="123825"/>
    <xdr:pic>
      <xdr:nvPicPr>
        <xdr:cNvPr id="179" name="Picture 178">
          <a:extLst>
            <a:ext uri="{FF2B5EF4-FFF2-40B4-BE49-F238E27FC236}">
              <a16:creationId xmlns:a16="http://schemas.microsoft.com/office/drawing/2014/main" id="{A6F4C3CB-2E8C-47CB-BFD2-13F154B2C41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7675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506</xdr:row>
      <xdr:rowOff>47625</xdr:rowOff>
    </xdr:from>
    <xdr:ext cx="123825" cy="123825"/>
    <xdr:pic>
      <xdr:nvPicPr>
        <xdr:cNvPr id="180" name="Picture 179">
          <a:extLst>
            <a:ext uri="{FF2B5EF4-FFF2-40B4-BE49-F238E27FC236}">
              <a16:creationId xmlns:a16="http://schemas.microsoft.com/office/drawing/2014/main" id="{231FE53E-F6F8-4326-BE49-8CC1099E3AC2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679037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507</xdr:row>
      <xdr:rowOff>47625</xdr:rowOff>
    </xdr:from>
    <xdr:to>
      <xdr:col>22</xdr:col>
      <xdr:colOff>57150</xdr:colOff>
      <xdr:row>507</xdr:row>
      <xdr:rowOff>47625</xdr:rowOff>
    </xdr:to>
    <xdr:cxnSp macro="">
      <xdr:nvCxnSpPr>
        <xdr:cNvPr id="181" name="Straight Connector 180">
          <a:extLst>
            <a:ext uri="{FF2B5EF4-FFF2-40B4-BE49-F238E27FC236}">
              <a16:creationId xmlns:a16="http://schemas.microsoft.com/office/drawing/2014/main" id="{E21A7F8E-6752-4DF6-ABC3-D4C27C513F74}"/>
            </a:ext>
          </a:extLst>
        </xdr:cNvPr>
        <xdr:cNvCxnSpPr/>
      </xdr:nvCxnSpPr>
      <xdr:spPr>
        <a:xfrm>
          <a:off x="0" y="681132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514</xdr:row>
      <xdr:rowOff>47625</xdr:rowOff>
    </xdr:from>
    <xdr:ext cx="123825" cy="123825"/>
    <xdr:pic>
      <xdr:nvPicPr>
        <xdr:cNvPr id="182" name="Picture 181">
          <a:extLst>
            <a:ext uri="{FF2B5EF4-FFF2-40B4-BE49-F238E27FC236}">
              <a16:creationId xmlns:a16="http://schemas.microsoft.com/office/drawing/2014/main" id="{085CB5F0-BC32-4246-BD16-7416E4823D8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9078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516</xdr:row>
      <xdr:rowOff>47625</xdr:rowOff>
    </xdr:from>
    <xdr:ext cx="123825" cy="123825"/>
    <xdr:pic>
      <xdr:nvPicPr>
        <xdr:cNvPr id="183" name="Picture 182">
          <a:extLst>
            <a:ext uri="{FF2B5EF4-FFF2-40B4-BE49-F238E27FC236}">
              <a16:creationId xmlns:a16="http://schemas.microsoft.com/office/drawing/2014/main" id="{2E96A268-921D-405C-AC91-E5D6DE4D260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9307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518</xdr:row>
      <xdr:rowOff>47625</xdr:rowOff>
    </xdr:from>
    <xdr:ext cx="123825" cy="123825"/>
    <xdr:pic>
      <xdr:nvPicPr>
        <xdr:cNvPr id="184" name="Picture 183">
          <a:extLst>
            <a:ext uri="{FF2B5EF4-FFF2-40B4-BE49-F238E27FC236}">
              <a16:creationId xmlns:a16="http://schemas.microsoft.com/office/drawing/2014/main" id="{07D28C29-8905-400F-88DD-8CABF12474F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9535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520</xdr:row>
      <xdr:rowOff>47625</xdr:rowOff>
    </xdr:from>
    <xdr:ext cx="123825" cy="123825"/>
    <xdr:pic>
      <xdr:nvPicPr>
        <xdr:cNvPr id="185" name="Picture 184">
          <a:extLst>
            <a:ext uri="{FF2B5EF4-FFF2-40B4-BE49-F238E27FC236}">
              <a16:creationId xmlns:a16="http://schemas.microsoft.com/office/drawing/2014/main" id="{EBBC8E6E-A7D6-40C8-8368-0584F877FCA2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697642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521</xdr:row>
      <xdr:rowOff>47625</xdr:rowOff>
    </xdr:from>
    <xdr:to>
      <xdr:col>22</xdr:col>
      <xdr:colOff>57150</xdr:colOff>
      <xdr:row>521</xdr:row>
      <xdr:rowOff>47625</xdr:rowOff>
    </xdr:to>
    <xdr:cxnSp macro="">
      <xdr:nvCxnSpPr>
        <xdr:cNvPr id="186" name="Straight Connector 185">
          <a:extLst>
            <a:ext uri="{FF2B5EF4-FFF2-40B4-BE49-F238E27FC236}">
              <a16:creationId xmlns:a16="http://schemas.microsoft.com/office/drawing/2014/main" id="{31BBE936-1FD2-4C44-83B4-37540D3326D7}"/>
            </a:ext>
          </a:extLst>
        </xdr:cNvPr>
        <xdr:cNvCxnSpPr/>
      </xdr:nvCxnSpPr>
      <xdr:spPr>
        <a:xfrm>
          <a:off x="0" y="699738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528</xdr:row>
      <xdr:rowOff>47625</xdr:rowOff>
    </xdr:from>
    <xdr:ext cx="123825" cy="123825"/>
    <xdr:pic>
      <xdr:nvPicPr>
        <xdr:cNvPr id="187" name="Picture 186">
          <a:extLst>
            <a:ext uri="{FF2B5EF4-FFF2-40B4-BE49-F238E27FC236}">
              <a16:creationId xmlns:a16="http://schemas.microsoft.com/office/drawing/2014/main" id="{A83452B4-C688-4768-8FB2-F3D0047FB3E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70939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530</xdr:row>
      <xdr:rowOff>47625</xdr:rowOff>
    </xdr:from>
    <xdr:ext cx="123825" cy="123825"/>
    <xdr:pic>
      <xdr:nvPicPr>
        <xdr:cNvPr id="188" name="Picture 187">
          <a:extLst>
            <a:ext uri="{FF2B5EF4-FFF2-40B4-BE49-F238E27FC236}">
              <a16:creationId xmlns:a16="http://schemas.microsoft.com/office/drawing/2014/main" id="{BF8141A5-3C66-4740-8FBB-80643D0382E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71167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532</xdr:row>
      <xdr:rowOff>47625</xdr:rowOff>
    </xdr:from>
    <xdr:ext cx="123825" cy="123825"/>
    <xdr:pic>
      <xdr:nvPicPr>
        <xdr:cNvPr id="189" name="Picture 188">
          <a:extLst>
            <a:ext uri="{FF2B5EF4-FFF2-40B4-BE49-F238E27FC236}">
              <a16:creationId xmlns:a16="http://schemas.microsoft.com/office/drawing/2014/main" id="{C22ACE15-6D7F-4A18-B6B7-D42C8201A06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71396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534</xdr:row>
      <xdr:rowOff>47625</xdr:rowOff>
    </xdr:from>
    <xdr:ext cx="123825" cy="123825"/>
    <xdr:pic>
      <xdr:nvPicPr>
        <xdr:cNvPr id="190" name="Picture 189">
          <a:extLst>
            <a:ext uri="{FF2B5EF4-FFF2-40B4-BE49-F238E27FC236}">
              <a16:creationId xmlns:a16="http://schemas.microsoft.com/office/drawing/2014/main" id="{9C81964D-16D7-47EE-B235-747B7E97144C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716248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535</xdr:row>
      <xdr:rowOff>47625</xdr:rowOff>
    </xdr:from>
    <xdr:to>
      <xdr:col>22</xdr:col>
      <xdr:colOff>57150</xdr:colOff>
      <xdr:row>535</xdr:row>
      <xdr:rowOff>47625</xdr:rowOff>
    </xdr:to>
    <xdr:cxnSp macro="">
      <xdr:nvCxnSpPr>
        <xdr:cNvPr id="191" name="Straight Connector 190">
          <a:extLst>
            <a:ext uri="{FF2B5EF4-FFF2-40B4-BE49-F238E27FC236}">
              <a16:creationId xmlns:a16="http://schemas.microsoft.com/office/drawing/2014/main" id="{C469D432-99BD-4131-A2C6-4ECE260E866B}"/>
            </a:ext>
          </a:extLst>
        </xdr:cNvPr>
        <xdr:cNvCxnSpPr/>
      </xdr:nvCxnSpPr>
      <xdr:spPr>
        <a:xfrm>
          <a:off x="0" y="718343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542</xdr:row>
      <xdr:rowOff>47625</xdr:rowOff>
    </xdr:from>
    <xdr:ext cx="123825" cy="123825"/>
    <xdr:pic>
      <xdr:nvPicPr>
        <xdr:cNvPr id="192" name="Picture 191">
          <a:extLst>
            <a:ext uri="{FF2B5EF4-FFF2-40B4-BE49-F238E27FC236}">
              <a16:creationId xmlns:a16="http://schemas.microsoft.com/office/drawing/2014/main" id="{EE6A192F-D585-416C-AFC0-F9615FBDEC9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728122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543</xdr:row>
      <xdr:rowOff>47625</xdr:rowOff>
    </xdr:from>
    <xdr:to>
      <xdr:col>22</xdr:col>
      <xdr:colOff>57150</xdr:colOff>
      <xdr:row>543</xdr:row>
      <xdr:rowOff>47625</xdr:rowOff>
    </xdr:to>
    <xdr:cxnSp macro="">
      <xdr:nvCxnSpPr>
        <xdr:cNvPr id="193" name="Straight Connector 192">
          <a:extLst>
            <a:ext uri="{FF2B5EF4-FFF2-40B4-BE49-F238E27FC236}">
              <a16:creationId xmlns:a16="http://schemas.microsoft.com/office/drawing/2014/main" id="{3A5A0D7C-7B4D-40A9-8811-B096E505AFA7}"/>
            </a:ext>
          </a:extLst>
        </xdr:cNvPr>
        <xdr:cNvCxnSpPr/>
      </xdr:nvCxnSpPr>
      <xdr:spPr>
        <a:xfrm>
          <a:off x="0" y="730218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550</xdr:row>
      <xdr:rowOff>47625</xdr:rowOff>
    </xdr:from>
    <xdr:ext cx="123825" cy="123825"/>
    <xdr:pic>
      <xdr:nvPicPr>
        <xdr:cNvPr id="194" name="Picture 193">
          <a:extLst>
            <a:ext uri="{FF2B5EF4-FFF2-40B4-BE49-F238E27FC236}">
              <a16:creationId xmlns:a16="http://schemas.microsoft.com/office/drawing/2014/main" id="{4A1328CF-1EEB-4C18-B09A-9A803BC8CF5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73993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552</xdr:row>
      <xdr:rowOff>47625</xdr:rowOff>
    </xdr:from>
    <xdr:ext cx="123825" cy="123825"/>
    <xdr:pic>
      <xdr:nvPicPr>
        <xdr:cNvPr id="195" name="Picture 194">
          <a:extLst>
            <a:ext uri="{FF2B5EF4-FFF2-40B4-BE49-F238E27FC236}">
              <a16:creationId xmlns:a16="http://schemas.microsoft.com/office/drawing/2014/main" id="{D21CC9A4-64AD-45A6-B6D6-C9CE7375354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74221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554</xdr:row>
      <xdr:rowOff>47625</xdr:rowOff>
    </xdr:from>
    <xdr:ext cx="123825" cy="123825"/>
    <xdr:pic>
      <xdr:nvPicPr>
        <xdr:cNvPr id="196" name="Picture 195">
          <a:extLst>
            <a:ext uri="{FF2B5EF4-FFF2-40B4-BE49-F238E27FC236}">
              <a16:creationId xmlns:a16="http://schemas.microsoft.com/office/drawing/2014/main" id="{4A118F56-7BEA-42D0-9B3A-AD85A78E5100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744505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555</xdr:row>
      <xdr:rowOff>47625</xdr:rowOff>
    </xdr:from>
    <xdr:to>
      <xdr:col>22</xdr:col>
      <xdr:colOff>57150</xdr:colOff>
      <xdr:row>555</xdr:row>
      <xdr:rowOff>47625</xdr:rowOff>
    </xdr:to>
    <xdr:cxnSp macro="">
      <xdr:nvCxnSpPr>
        <xdr:cNvPr id="197" name="Straight Connector 196">
          <a:extLst>
            <a:ext uri="{FF2B5EF4-FFF2-40B4-BE49-F238E27FC236}">
              <a16:creationId xmlns:a16="http://schemas.microsoft.com/office/drawing/2014/main" id="{0885AC23-78B9-4783-992B-3C0007E5DB58}"/>
            </a:ext>
          </a:extLst>
        </xdr:cNvPr>
        <xdr:cNvCxnSpPr/>
      </xdr:nvCxnSpPr>
      <xdr:spPr>
        <a:xfrm>
          <a:off x="0" y="746601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562</xdr:row>
      <xdr:rowOff>47625</xdr:rowOff>
    </xdr:from>
    <xdr:ext cx="123825" cy="123825"/>
    <xdr:pic>
      <xdr:nvPicPr>
        <xdr:cNvPr id="198" name="Picture 197">
          <a:extLst>
            <a:ext uri="{FF2B5EF4-FFF2-40B4-BE49-F238E27FC236}">
              <a16:creationId xmlns:a16="http://schemas.microsoft.com/office/drawing/2014/main" id="{E2AACA43-8DD9-4FBF-9605-15202278327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75625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564</xdr:row>
      <xdr:rowOff>47625</xdr:rowOff>
    </xdr:from>
    <xdr:ext cx="123825" cy="123825"/>
    <xdr:pic>
      <xdr:nvPicPr>
        <xdr:cNvPr id="199" name="Picture 198">
          <a:extLst>
            <a:ext uri="{FF2B5EF4-FFF2-40B4-BE49-F238E27FC236}">
              <a16:creationId xmlns:a16="http://schemas.microsoft.com/office/drawing/2014/main" id="{2616B0A8-39D8-4571-9C51-9C90E2F6073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75853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566</xdr:row>
      <xdr:rowOff>47625</xdr:rowOff>
    </xdr:from>
    <xdr:ext cx="123825" cy="123825"/>
    <xdr:pic>
      <xdr:nvPicPr>
        <xdr:cNvPr id="200" name="Picture 199">
          <a:extLst>
            <a:ext uri="{FF2B5EF4-FFF2-40B4-BE49-F238E27FC236}">
              <a16:creationId xmlns:a16="http://schemas.microsoft.com/office/drawing/2014/main" id="{A22945C0-B79B-4827-B225-A4A9DFB34D1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76082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568</xdr:row>
      <xdr:rowOff>47625</xdr:rowOff>
    </xdr:from>
    <xdr:ext cx="123825" cy="123825"/>
    <xdr:pic>
      <xdr:nvPicPr>
        <xdr:cNvPr id="201" name="Picture 200">
          <a:extLst>
            <a:ext uri="{FF2B5EF4-FFF2-40B4-BE49-F238E27FC236}">
              <a16:creationId xmlns:a16="http://schemas.microsoft.com/office/drawing/2014/main" id="{03702110-1DD9-41A0-9850-F3D7D40C5F7B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763111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569</xdr:row>
      <xdr:rowOff>47625</xdr:rowOff>
    </xdr:from>
    <xdr:to>
      <xdr:col>22</xdr:col>
      <xdr:colOff>57150</xdr:colOff>
      <xdr:row>569</xdr:row>
      <xdr:rowOff>47625</xdr:rowOff>
    </xdr:to>
    <xdr:cxnSp macro="">
      <xdr:nvCxnSpPr>
        <xdr:cNvPr id="202" name="Straight Connector 201">
          <a:extLst>
            <a:ext uri="{FF2B5EF4-FFF2-40B4-BE49-F238E27FC236}">
              <a16:creationId xmlns:a16="http://schemas.microsoft.com/office/drawing/2014/main" id="{767700D8-AD62-4314-B7CB-910F7C61CDF0}"/>
            </a:ext>
          </a:extLst>
        </xdr:cNvPr>
        <xdr:cNvCxnSpPr/>
      </xdr:nvCxnSpPr>
      <xdr:spPr>
        <a:xfrm>
          <a:off x="0" y="765206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576</xdr:row>
      <xdr:rowOff>47625</xdr:rowOff>
    </xdr:from>
    <xdr:ext cx="123825" cy="123825"/>
    <xdr:pic>
      <xdr:nvPicPr>
        <xdr:cNvPr id="203" name="Picture 202">
          <a:extLst>
            <a:ext uri="{FF2B5EF4-FFF2-40B4-BE49-F238E27FC236}">
              <a16:creationId xmlns:a16="http://schemas.microsoft.com/office/drawing/2014/main" id="{E5B87FBD-AE64-4C2E-A79A-B5AC29697A1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77485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578</xdr:row>
      <xdr:rowOff>47625</xdr:rowOff>
    </xdr:from>
    <xdr:ext cx="123825" cy="123825"/>
    <xdr:pic>
      <xdr:nvPicPr>
        <xdr:cNvPr id="204" name="Picture 203">
          <a:extLst>
            <a:ext uri="{FF2B5EF4-FFF2-40B4-BE49-F238E27FC236}">
              <a16:creationId xmlns:a16="http://schemas.microsoft.com/office/drawing/2014/main" id="{95C4D4BF-5DA8-4E82-A161-5E0B7FF13B0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77714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580</xdr:row>
      <xdr:rowOff>47625</xdr:rowOff>
    </xdr:from>
    <xdr:ext cx="123825" cy="123825"/>
    <xdr:pic>
      <xdr:nvPicPr>
        <xdr:cNvPr id="205" name="Picture 204">
          <a:extLst>
            <a:ext uri="{FF2B5EF4-FFF2-40B4-BE49-F238E27FC236}">
              <a16:creationId xmlns:a16="http://schemas.microsoft.com/office/drawing/2014/main" id="{89A1170D-461D-4066-BDA8-5F8E2B357C9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77943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582</xdr:row>
      <xdr:rowOff>47625</xdr:rowOff>
    </xdr:from>
    <xdr:ext cx="123825" cy="123825"/>
    <xdr:pic>
      <xdr:nvPicPr>
        <xdr:cNvPr id="206" name="Picture 205">
          <a:extLst>
            <a:ext uri="{FF2B5EF4-FFF2-40B4-BE49-F238E27FC236}">
              <a16:creationId xmlns:a16="http://schemas.microsoft.com/office/drawing/2014/main" id="{3B879609-EEE0-4874-B649-4018C282CED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78171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584</xdr:row>
      <xdr:rowOff>47625</xdr:rowOff>
    </xdr:from>
    <xdr:ext cx="123825" cy="123825"/>
    <xdr:pic>
      <xdr:nvPicPr>
        <xdr:cNvPr id="207" name="Picture 206">
          <a:extLst>
            <a:ext uri="{FF2B5EF4-FFF2-40B4-BE49-F238E27FC236}">
              <a16:creationId xmlns:a16="http://schemas.microsoft.com/office/drawing/2014/main" id="{935AF932-1772-4D5E-84EF-415EDD677549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784002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585</xdr:row>
      <xdr:rowOff>47625</xdr:rowOff>
    </xdr:from>
    <xdr:to>
      <xdr:col>22</xdr:col>
      <xdr:colOff>57150</xdr:colOff>
      <xdr:row>585</xdr:row>
      <xdr:rowOff>47625</xdr:rowOff>
    </xdr:to>
    <xdr:cxnSp macro="">
      <xdr:nvCxnSpPr>
        <xdr:cNvPr id="208" name="Straight Connector 207">
          <a:extLst>
            <a:ext uri="{FF2B5EF4-FFF2-40B4-BE49-F238E27FC236}">
              <a16:creationId xmlns:a16="http://schemas.microsoft.com/office/drawing/2014/main" id="{EDFBDF25-21D4-44C5-8E44-9C62505D39EC}"/>
            </a:ext>
          </a:extLst>
        </xdr:cNvPr>
        <xdr:cNvCxnSpPr/>
      </xdr:nvCxnSpPr>
      <xdr:spPr>
        <a:xfrm>
          <a:off x="0" y="786098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592</xdr:row>
      <xdr:rowOff>47625</xdr:rowOff>
    </xdr:from>
    <xdr:ext cx="123825" cy="123825"/>
    <xdr:pic>
      <xdr:nvPicPr>
        <xdr:cNvPr id="209" name="Picture 208">
          <a:extLst>
            <a:ext uri="{FF2B5EF4-FFF2-40B4-BE49-F238E27FC236}">
              <a16:creationId xmlns:a16="http://schemas.microsoft.com/office/drawing/2014/main" id="{78791FF3-96A2-4DE7-8096-B3B3D272200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79575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594</xdr:row>
      <xdr:rowOff>47625</xdr:rowOff>
    </xdr:from>
    <xdr:ext cx="123825" cy="123825"/>
    <xdr:pic>
      <xdr:nvPicPr>
        <xdr:cNvPr id="210" name="Picture 209">
          <a:extLst>
            <a:ext uri="{FF2B5EF4-FFF2-40B4-BE49-F238E27FC236}">
              <a16:creationId xmlns:a16="http://schemas.microsoft.com/office/drawing/2014/main" id="{46E76627-8D31-4E68-A31F-86577658223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79803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596</xdr:row>
      <xdr:rowOff>47625</xdr:rowOff>
    </xdr:from>
    <xdr:ext cx="123825" cy="123825"/>
    <xdr:pic>
      <xdr:nvPicPr>
        <xdr:cNvPr id="211" name="Picture 210">
          <a:extLst>
            <a:ext uri="{FF2B5EF4-FFF2-40B4-BE49-F238E27FC236}">
              <a16:creationId xmlns:a16="http://schemas.microsoft.com/office/drawing/2014/main" id="{544F86C9-6FAE-480A-BA38-49C2A999840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80032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598</xdr:row>
      <xdr:rowOff>47625</xdr:rowOff>
    </xdr:from>
    <xdr:ext cx="123825" cy="123825"/>
    <xdr:pic>
      <xdr:nvPicPr>
        <xdr:cNvPr id="212" name="Picture 211">
          <a:extLst>
            <a:ext uri="{FF2B5EF4-FFF2-40B4-BE49-F238E27FC236}">
              <a16:creationId xmlns:a16="http://schemas.microsoft.com/office/drawing/2014/main" id="{E7680ECA-0BB4-45C6-9F84-2FF4550461E3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802608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599</xdr:row>
      <xdr:rowOff>47625</xdr:rowOff>
    </xdr:from>
    <xdr:to>
      <xdr:col>22</xdr:col>
      <xdr:colOff>57150</xdr:colOff>
      <xdr:row>599</xdr:row>
      <xdr:rowOff>47625</xdr:rowOff>
    </xdr:to>
    <xdr:cxnSp macro="">
      <xdr:nvCxnSpPr>
        <xdr:cNvPr id="213" name="Straight Connector 212">
          <a:extLst>
            <a:ext uri="{FF2B5EF4-FFF2-40B4-BE49-F238E27FC236}">
              <a16:creationId xmlns:a16="http://schemas.microsoft.com/office/drawing/2014/main" id="{D8421632-D2AB-4F94-9962-67B7ED0D31AD}"/>
            </a:ext>
          </a:extLst>
        </xdr:cNvPr>
        <xdr:cNvCxnSpPr/>
      </xdr:nvCxnSpPr>
      <xdr:spPr>
        <a:xfrm>
          <a:off x="0" y="804703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606</xdr:row>
      <xdr:rowOff>47625</xdr:rowOff>
    </xdr:from>
    <xdr:ext cx="123825" cy="123825"/>
    <xdr:pic>
      <xdr:nvPicPr>
        <xdr:cNvPr id="214" name="Picture 213">
          <a:extLst>
            <a:ext uri="{FF2B5EF4-FFF2-40B4-BE49-F238E27FC236}">
              <a16:creationId xmlns:a16="http://schemas.microsoft.com/office/drawing/2014/main" id="{6A472370-E882-413C-9B74-E04D85C9F60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81448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608</xdr:row>
      <xdr:rowOff>47625</xdr:rowOff>
    </xdr:from>
    <xdr:ext cx="123825" cy="123825"/>
    <xdr:pic>
      <xdr:nvPicPr>
        <xdr:cNvPr id="215" name="Picture 214">
          <a:extLst>
            <a:ext uri="{FF2B5EF4-FFF2-40B4-BE49-F238E27FC236}">
              <a16:creationId xmlns:a16="http://schemas.microsoft.com/office/drawing/2014/main" id="{37B62CA4-F72A-4C40-B13C-0697B615BDC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81676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610</xdr:row>
      <xdr:rowOff>47625</xdr:rowOff>
    </xdr:from>
    <xdr:ext cx="123825" cy="123825"/>
    <xdr:pic>
      <xdr:nvPicPr>
        <xdr:cNvPr id="216" name="Picture 215">
          <a:extLst>
            <a:ext uri="{FF2B5EF4-FFF2-40B4-BE49-F238E27FC236}">
              <a16:creationId xmlns:a16="http://schemas.microsoft.com/office/drawing/2014/main" id="{280D2BBA-43BB-4DE8-8CAA-1B76DAFB8E4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81905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612</xdr:row>
      <xdr:rowOff>47625</xdr:rowOff>
    </xdr:from>
    <xdr:ext cx="123825" cy="123825"/>
    <xdr:pic>
      <xdr:nvPicPr>
        <xdr:cNvPr id="217" name="Picture 216">
          <a:extLst>
            <a:ext uri="{FF2B5EF4-FFF2-40B4-BE49-F238E27FC236}">
              <a16:creationId xmlns:a16="http://schemas.microsoft.com/office/drawing/2014/main" id="{93BEFF19-4D6F-432D-820A-20E1BBF3E9C3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821340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613</xdr:row>
      <xdr:rowOff>47625</xdr:rowOff>
    </xdr:from>
    <xdr:to>
      <xdr:col>22</xdr:col>
      <xdr:colOff>57150</xdr:colOff>
      <xdr:row>613</xdr:row>
      <xdr:rowOff>47625</xdr:rowOff>
    </xdr:to>
    <xdr:cxnSp macro="">
      <xdr:nvCxnSpPr>
        <xdr:cNvPr id="218" name="Straight Connector 217">
          <a:extLst>
            <a:ext uri="{FF2B5EF4-FFF2-40B4-BE49-F238E27FC236}">
              <a16:creationId xmlns:a16="http://schemas.microsoft.com/office/drawing/2014/main" id="{F1978A43-F9AB-43B0-8490-CE15AE384C27}"/>
            </a:ext>
          </a:extLst>
        </xdr:cNvPr>
        <xdr:cNvCxnSpPr/>
      </xdr:nvCxnSpPr>
      <xdr:spPr>
        <a:xfrm>
          <a:off x="0" y="823436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620</xdr:row>
      <xdr:rowOff>47625</xdr:rowOff>
    </xdr:from>
    <xdr:ext cx="123825" cy="123825"/>
    <xdr:pic>
      <xdr:nvPicPr>
        <xdr:cNvPr id="219" name="Picture 218">
          <a:extLst>
            <a:ext uri="{FF2B5EF4-FFF2-40B4-BE49-F238E27FC236}">
              <a16:creationId xmlns:a16="http://schemas.microsoft.com/office/drawing/2014/main" id="{13C0CB7B-C300-4E5E-94A1-500BCB08AC9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83315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622</xdr:row>
      <xdr:rowOff>47625</xdr:rowOff>
    </xdr:from>
    <xdr:ext cx="123825" cy="123825"/>
    <xdr:pic>
      <xdr:nvPicPr>
        <xdr:cNvPr id="220" name="Picture 219">
          <a:extLst>
            <a:ext uri="{FF2B5EF4-FFF2-40B4-BE49-F238E27FC236}">
              <a16:creationId xmlns:a16="http://schemas.microsoft.com/office/drawing/2014/main" id="{91BBF203-4493-4B16-A40A-D5637008B95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83543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624</xdr:row>
      <xdr:rowOff>47625</xdr:rowOff>
    </xdr:from>
    <xdr:ext cx="123825" cy="123825"/>
    <xdr:pic>
      <xdr:nvPicPr>
        <xdr:cNvPr id="221" name="Picture 220">
          <a:extLst>
            <a:ext uri="{FF2B5EF4-FFF2-40B4-BE49-F238E27FC236}">
              <a16:creationId xmlns:a16="http://schemas.microsoft.com/office/drawing/2014/main" id="{1B5E0940-14CE-4D35-B254-074160281862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837723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625</xdr:row>
      <xdr:rowOff>47625</xdr:rowOff>
    </xdr:from>
    <xdr:to>
      <xdr:col>22</xdr:col>
      <xdr:colOff>57150</xdr:colOff>
      <xdr:row>625</xdr:row>
      <xdr:rowOff>47625</xdr:rowOff>
    </xdr:to>
    <xdr:cxnSp macro="">
      <xdr:nvCxnSpPr>
        <xdr:cNvPr id="222" name="Straight Connector 221">
          <a:extLst>
            <a:ext uri="{FF2B5EF4-FFF2-40B4-BE49-F238E27FC236}">
              <a16:creationId xmlns:a16="http://schemas.microsoft.com/office/drawing/2014/main" id="{BCCF714B-180B-4863-A4F7-638372583A2A}"/>
            </a:ext>
          </a:extLst>
        </xdr:cNvPr>
        <xdr:cNvCxnSpPr/>
      </xdr:nvCxnSpPr>
      <xdr:spPr>
        <a:xfrm>
          <a:off x="0" y="839819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632</xdr:row>
      <xdr:rowOff>47625</xdr:rowOff>
    </xdr:from>
    <xdr:ext cx="123825" cy="123825"/>
    <xdr:pic>
      <xdr:nvPicPr>
        <xdr:cNvPr id="223" name="Picture 222">
          <a:extLst>
            <a:ext uri="{FF2B5EF4-FFF2-40B4-BE49-F238E27FC236}">
              <a16:creationId xmlns:a16="http://schemas.microsoft.com/office/drawing/2014/main" id="{F39B5E72-7CBE-4F9C-A5C8-01E8CCF1AFB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84947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634</xdr:row>
      <xdr:rowOff>47625</xdr:rowOff>
    </xdr:from>
    <xdr:ext cx="123825" cy="123825"/>
    <xdr:pic>
      <xdr:nvPicPr>
        <xdr:cNvPr id="224" name="Picture 223">
          <a:extLst>
            <a:ext uri="{FF2B5EF4-FFF2-40B4-BE49-F238E27FC236}">
              <a16:creationId xmlns:a16="http://schemas.microsoft.com/office/drawing/2014/main" id="{26BF9B46-1959-42EB-BBD2-8B85562B96E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85175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636</xdr:row>
      <xdr:rowOff>47625</xdr:rowOff>
    </xdr:from>
    <xdr:ext cx="123825" cy="123825"/>
    <xdr:pic>
      <xdr:nvPicPr>
        <xdr:cNvPr id="225" name="Picture 224">
          <a:extLst>
            <a:ext uri="{FF2B5EF4-FFF2-40B4-BE49-F238E27FC236}">
              <a16:creationId xmlns:a16="http://schemas.microsoft.com/office/drawing/2014/main" id="{42E383F7-DE2A-4997-BA13-57F060F28A4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85404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638</xdr:row>
      <xdr:rowOff>47625</xdr:rowOff>
    </xdr:from>
    <xdr:ext cx="123825" cy="123825"/>
    <xdr:pic>
      <xdr:nvPicPr>
        <xdr:cNvPr id="226" name="Picture 225">
          <a:extLst>
            <a:ext uri="{FF2B5EF4-FFF2-40B4-BE49-F238E27FC236}">
              <a16:creationId xmlns:a16="http://schemas.microsoft.com/office/drawing/2014/main" id="{08DC947B-719D-4F2D-95EF-DD81E5BEFFD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85632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640</xdr:row>
      <xdr:rowOff>47625</xdr:rowOff>
    </xdr:from>
    <xdr:ext cx="123825" cy="123825"/>
    <xdr:pic>
      <xdr:nvPicPr>
        <xdr:cNvPr id="227" name="Picture 226">
          <a:extLst>
            <a:ext uri="{FF2B5EF4-FFF2-40B4-BE49-F238E27FC236}">
              <a16:creationId xmlns:a16="http://schemas.microsoft.com/office/drawing/2014/main" id="{820A47A4-D044-4604-93DB-E9752C16B070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858615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641</xdr:row>
      <xdr:rowOff>47625</xdr:rowOff>
    </xdr:from>
    <xdr:to>
      <xdr:col>22</xdr:col>
      <xdr:colOff>57150</xdr:colOff>
      <xdr:row>641</xdr:row>
      <xdr:rowOff>47625</xdr:rowOff>
    </xdr:to>
    <xdr:cxnSp macro="">
      <xdr:nvCxnSpPr>
        <xdr:cNvPr id="228" name="Straight Connector 227">
          <a:extLst>
            <a:ext uri="{FF2B5EF4-FFF2-40B4-BE49-F238E27FC236}">
              <a16:creationId xmlns:a16="http://schemas.microsoft.com/office/drawing/2014/main" id="{2510BC09-4B49-4399-8693-A9F185904967}"/>
            </a:ext>
          </a:extLst>
        </xdr:cNvPr>
        <xdr:cNvCxnSpPr/>
      </xdr:nvCxnSpPr>
      <xdr:spPr>
        <a:xfrm>
          <a:off x="0" y="860710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648</xdr:row>
      <xdr:rowOff>47625</xdr:rowOff>
    </xdr:from>
    <xdr:ext cx="123825" cy="123825"/>
    <xdr:pic>
      <xdr:nvPicPr>
        <xdr:cNvPr id="229" name="Picture 228">
          <a:extLst>
            <a:ext uri="{FF2B5EF4-FFF2-40B4-BE49-F238E27FC236}">
              <a16:creationId xmlns:a16="http://schemas.microsoft.com/office/drawing/2014/main" id="{C849D499-B51E-44BC-B49E-6E47BE6D430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87036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650</xdr:row>
      <xdr:rowOff>47625</xdr:rowOff>
    </xdr:from>
    <xdr:ext cx="123825" cy="123825"/>
    <xdr:pic>
      <xdr:nvPicPr>
        <xdr:cNvPr id="230" name="Picture 229">
          <a:extLst>
            <a:ext uri="{FF2B5EF4-FFF2-40B4-BE49-F238E27FC236}">
              <a16:creationId xmlns:a16="http://schemas.microsoft.com/office/drawing/2014/main" id="{5145A1CB-3300-442A-B6DA-4B0180ADAD5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87264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652</xdr:row>
      <xdr:rowOff>47625</xdr:rowOff>
    </xdr:from>
    <xdr:ext cx="123825" cy="123825"/>
    <xdr:pic>
      <xdr:nvPicPr>
        <xdr:cNvPr id="231" name="Picture 230">
          <a:extLst>
            <a:ext uri="{FF2B5EF4-FFF2-40B4-BE49-F238E27FC236}">
              <a16:creationId xmlns:a16="http://schemas.microsoft.com/office/drawing/2014/main" id="{0A7E5151-4639-423B-8CEB-AB3B9B6BACF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87493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654</xdr:row>
      <xdr:rowOff>47625</xdr:rowOff>
    </xdr:from>
    <xdr:ext cx="123825" cy="123825"/>
    <xdr:pic>
      <xdr:nvPicPr>
        <xdr:cNvPr id="232" name="Picture 231">
          <a:extLst>
            <a:ext uri="{FF2B5EF4-FFF2-40B4-BE49-F238E27FC236}">
              <a16:creationId xmlns:a16="http://schemas.microsoft.com/office/drawing/2014/main" id="{9EAC1BF1-32CD-414A-938A-C0B53B67425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877220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655</xdr:row>
      <xdr:rowOff>47625</xdr:rowOff>
    </xdr:from>
    <xdr:to>
      <xdr:col>22</xdr:col>
      <xdr:colOff>57150</xdr:colOff>
      <xdr:row>655</xdr:row>
      <xdr:rowOff>47625</xdr:rowOff>
    </xdr:to>
    <xdr:cxnSp macro="">
      <xdr:nvCxnSpPr>
        <xdr:cNvPr id="233" name="Straight Connector 232">
          <a:extLst>
            <a:ext uri="{FF2B5EF4-FFF2-40B4-BE49-F238E27FC236}">
              <a16:creationId xmlns:a16="http://schemas.microsoft.com/office/drawing/2014/main" id="{906AC883-29A8-4570-BEBD-879386A3D8B9}"/>
            </a:ext>
          </a:extLst>
        </xdr:cNvPr>
        <xdr:cNvCxnSpPr/>
      </xdr:nvCxnSpPr>
      <xdr:spPr>
        <a:xfrm>
          <a:off x="0" y="879316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662</xdr:row>
      <xdr:rowOff>47625</xdr:rowOff>
    </xdr:from>
    <xdr:ext cx="123825" cy="123825"/>
    <xdr:pic>
      <xdr:nvPicPr>
        <xdr:cNvPr id="234" name="Picture 233">
          <a:extLst>
            <a:ext uri="{FF2B5EF4-FFF2-40B4-BE49-F238E27FC236}">
              <a16:creationId xmlns:a16="http://schemas.microsoft.com/office/drawing/2014/main" id="{9F3C0FCE-9C4B-4CE8-A7C6-1EEA6C42D67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88896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664</xdr:row>
      <xdr:rowOff>47625</xdr:rowOff>
    </xdr:from>
    <xdr:ext cx="123825" cy="123825"/>
    <xdr:pic>
      <xdr:nvPicPr>
        <xdr:cNvPr id="235" name="Picture 234">
          <a:extLst>
            <a:ext uri="{FF2B5EF4-FFF2-40B4-BE49-F238E27FC236}">
              <a16:creationId xmlns:a16="http://schemas.microsoft.com/office/drawing/2014/main" id="{E3C1468B-0EB8-415E-8AC3-E040E2A5300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89125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666</xdr:row>
      <xdr:rowOff>47625</xdr:rowOff>
    </xdr:from>
    <xdr:ext cx="123825" cy="123825"/>
    <xdr:pic>
      <xdr:nvPicPr>
        <xdr:cNvPr id="236" name="Picture 235">
          <a:extLst>
            <a:ext uri="{FF2B5EF4-FFF2-40B4-BE49-F238E27FC236}">
              <a16:creationId xmlns:a16="http://schemas.microsoft.com/office/drawing/2014/main" id="{E3E6356F-1A34-4DA9-ABF3-D414C37F4067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893540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667</xdr:row>
      <xdr:rowOff>47625</xdr:rowOff>
    </xdr:from>
    <xdr:to>
      <xdr:col>22</xdr:col>
      <xdr:colOff>57150</xdr:colOff>
      <xdr:row>667</xdr:row>
      <xdr:rowOff>47625</xdr:rowOff>
    </xdr:to>
    <xdr:cxnSp macro="">
      <xdr:nvCxnSpPr>
        <xdr:cNvPr id="237" name="Straight Connector 236">
          <a:extLst>
            <a:ext uri="{FF2B5EF4-FFF2-40B4-BE49-F238E27FC236}">
              <a16:creationId xmlns:a16="http://schemas.microsoft.com/office/drawing/2014/main" id="{BF100086-90D9-420B-B4A9-F72A8C724D15}"/>
            </a:ext>
          </a:extLst>
        </xdr:cNvPr>
        <xdr:cNvCxnSpPr/>
      </xdr:nvCxnSpPr>
      <xdr:spPr>
        <a:xfrm>
          <a:off x="0" y="895635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674</xdr:row>
      <xdr:rowOff>47625</xdr:rowOff>
    </xdr:from>
    <xdr:ext cx="123825" cy="123825"/>
    <xdr:pic>
      <xdr:nvPicPr>
        <xdr:cNvPr id="238" name="Picture 237">
          <a:extLst>
            <a:ext uri="{FF2B5EF4-FFF2-40B4-BE49-F238E27FC236}">
              <a16:creationId xmlns:a16="http://schemas.microsoft.com/office/drawing/2014/main" id="{F14E52E7-1D5C-46F8-9A35-E02A9FA4BA3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90541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676</xdr:row>
      <xdr:rowOff>47625</xdr:rowOff>
    </xdr:from>
    <xdr:ext cx="123825" cy="123825"/>
    <xdr:pic>
      <xdr:nvPicPr>
        <xdr:cNvPr id="239" name="Picture 238">
          <a:extLst>
            <a:ext uri="{FF2B5EF4-FFF2-40B4-BE49-F238E27FC236}">
              <a16:creationId xmlns:a16="http://schemas.microsoft.com/office/drawing/2014/main" id="{565646A0-E6DA-43B7-A710-B0F037FCDD1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90770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678</xdr:row>
      <xdr:rowOff>47625</xdr:rowOff>
    </xdr:from>
    <xdr:ext cx="123825" cy="123825"/>
    <xdr:pic>
      <xdr:nvPicPr>
        <xdr:cNvPr id="240" name="Picture 239">
          <a:extLst>
            <a:ext uri="{FF2B5EF4-FFF2-40B4-BE49-F238E27FC236}">
              <a16:creationId xmlns:a16="http://schemas.microsoft.com/office/drawing/2014/main" id="{793E1076-6C3B-4EBD-A2F7-4671D4999AA2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909986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679</xdr:row>
      <xdr:rowOff>47625</xdr:rowOff>
    </xdr:from>
    <xdr:to>
      <xdr:col>22</xdr:col>
      <xdr:colOff>57150</xdr:colOff>
      <xdr:row>679</xdr:row>
      <xdr:rowOff>47625</xdr:rowOff>
    </xdr:to>
    <xdr:cxnSp macro="">
      <xdr:nvCxnSpPr>
        <xdr:cNvPr id="241" name="Straight Connector 240">
          <a:extLst>
            <a:ext uri="{FF2B5EF4-FFF2-40B4-BE49-F238E27FC236}">
              <a16:creationId xmlns:a16="http://schemas.microsoft.com/office/drawing/2014/main" id="{38CE9DF2-9AFF-4DE7-B690-C822DDFD386E}"/>
            </a:ext>
          </a:extLst>
        </xdr:cNvPr>
        <xdr:cNvCxnSpPr/>
      </xdr:nvCxnSpPr>
      <xdr:spPr>
        <a:xfrm>
          <a:off x="0" y="912082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686</xdr:row>
      <xdr:rowOff>47625</xdr:rowOff>
    </xdr:from>
    <xdr:ext cx="123825" cy="123825"/>
    <xdr:pic>
      <xdr:nvPicPr>
        <xdr:cNvPr id="242" name="Picture 241">
          <a:extLst>
            <a:ext uri="{FF2B5EF4-FFF2-40B4-BE49-F238E27FC236}">
              <a16:creationId xmlns:a16="http://schemas.microsoft.com/office/drawing/2014/main" id="{A60643F4-FFDB-4FEA-AC34-F07F50136B6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92179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688</xdr:row>
      <xdr:rowOff>47625</xdr:rowOff>
    </xdr:from>
    <xdr:ext cx="123825" cy="123825"/>
    <xdr:pic>
      <xdr:nvPicPr>
        <xdr:cNvPr id="243" name="Picture 242">
          <a:extLst>
            <a:ext uri="{FF2B5EF4-FFF2-40B4-BE49-F238E27FC236}">
              <a16:creationId xmlns:a16="http://schemas.microsoft.com/office/drawing/2014/main" id="{B1ECFA42-CDF8-4220-B20C-5734AF6FEE5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92408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690</xdr:row>
      <xdr:rowOff>47625</xdr:rowOff>
    </xdr:from>
    <xdr:ext cx="123825" cy="123825"/>
    <xdr:pic>
      <xdr:nvPicPr>
        <xdr:cNvPr id="244" name="Picture 243">
          <a:extLst>
            <a:ext uri="{FF2B5EF4-FFF2-40B4-BE49-F238E27FC236}">
              <a16:creationId xmlns:a16="http://schemas.microsoft.com/office/drawing/2014/main" id="{9AEA4414-25BB-4B98-928E-00D64CBA4E2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92636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692</xdr:row>
      <xdr:rowOff>47625</xdr:rowOff>
    </xdr:from>
    <xdr:ext cx="123825" cy="123825"/>
    <xdr:pic>
      <xdr:nvPicPr>
        <xdr:cNvPr id="245" name="Picture 244">
          <a:extLst>
            <a:ext uri="{FF2B5EF4-FFF2-40B4-BE49-F238E27FC236}">
              <a16:creationId xmlns:a16="http://schemas.microsoft.com/office/drawing/2014/main" id="{0285E3AA-D3D4-480A-AB48-DC82805F077B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928655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693</xdr:row>
      <xdr:rowOff>47625</xdr:rowOff>
    </xdr:from>
    <xdr:to>
      <xdr:col>22</xdr:col>
      <xdr:colOff>57150</xdr:colOff>
      <xdr:row>693</xdr:row>
      <xdr:rowOff>47625</xdr:rowOff>
    </xdr:to>
    <xdr:cxnSp macro="">
      <xdr:nvCxnSpPr>
        <xdr:cNvPr id="246" name="Straight Connector 245">
          <a:extLst>
            <a:ext uri="{FF2B5EF4-FFF2-40B4-BE49-F238E27FC236}">
              <a16:creationId xmlns:a16="http://schemas.microsoft.com/office/drawing/2014/main" id="{4A638A65-260C-46D4-ACCE-2D50720C495C}"/>
            </a:ext>
          </a:extLst>
        </xdr:cNvPr>
        <xdr:cNvCxnSpPr/>
      </xdr:nvCxnSpPr>
      <xdr:spPr>
        <a:xfrm>
          <a:off x="0" y="930751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700</xdr:row>
      <xdr:rowOff>47625</xdr:rowOff>
    </xdr:from>
    <xdr:ext cx="123825" cy="123825"/>
    <xdr:pic>
      <xdr:nvPicPr>
        <xdr:cNvPr id="247" name="Picture 246">
          <a:extLst>
            <a:ext uri="{FF2B5EF4-FFF2-40B4-BE49-F238E27FC236}">
              <a16:creationId xmlns:a16="http://schemas.microsoft.com/office/drawing/2014/main" id="{7525311F-29E7-4AF8-9225-EF1447326E2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94040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702</xdr:row>
      <xdr:rowOff>47625</xdr:rowOff>
    </xdr:from>
    <xdr:ext cx="123825" cy="123825"/>
    <xdr:pic>
      <xdr:nvPicPr>
        <xdr:cNvPr id="248" name="Picture 247">
          <a:extLst>
            <a:ext uri="{FF2B5EF4-FFF2-40B4-BE49-F238E27FC236}">
              <a16:creationId xmlns:a16="http://schemas.microsoft.com/office/drawing/2014/main" id="{66C043CB-00C2-49DC-B20C-B07BC26FCF9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94268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704</xdr:row>
      <xdr:rowOff>47625</xdr:rowOff>
    </xdr:from>
    <xdr:ext cx="123825" cy="123825"/>
    <xdr:pic>
      <xdr:nvPicPr>
        <xdr:cNvPr id="249" name="Picture 248">
          <a:extLst>
            <a:ext uri="{FF2B5EF4-FFF2-40B4-BE49-F238E27FC236}">
              <a16:creationId xmlns:a16="http://schemas.microsoft.com/office/drawing/2014/main" id="{76B98A01-2998-49E0-8C2D-BA2A06CF1EA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94497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706</xdr:row>
      <xdr:rowOff>47625</xdr:rowOff>
    </xdr:from>
    <xdr:ext cx="123825" cy="123825"/>
    <xdr:pic>
      <xdr:nvPicPr>
        <xdr:cNvPr id="250" name="Picture 249">
          <a:extLst>
            <a:ext uri="{FF2B5EF4-FFF2-40B4-BE49-F238E27FC236}">
              <a16:creationId xmlns:a16="http://schemas.microsoft.com/office/drawing/2014/main" id="{637630CF-BA8E-4556-9511-50360809ED37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947261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707</xdr:row>
      <xdr:rowOff>47625</xdr:rowOff>
    </xdr:from>
    <xdr:to>
      <xdr:col>22</xdr:col>
      <xdr:colOff>57150</xdr:colOff>
      <xdr:row>707</xdr:row>
      <xdr:rowOff>47625</xdr:rowOff>
    </xdr:to>
    <xdr:cxnSp macro="">
      <xdr:nvCxnSpPr>
        <xdr:cNvPr id="251" name="Straight Connector 250">
          <a:extLst>
            <a:ext uri="{FF2B5EF4-FFF2-40B4-BE49-F238E27FC236}">
              <a16:creationId xmlns:a16="http://schemas.microsoft.com/office/drawing/2014/main" id="{B8ABD004-80BF-407B-9EE3-9120BFBAB219}"/>
            </a:ext>
          </a:extLst>
        </xdr:cNvPr>
        <xdr:cNvCxnSpPr/>
      </xdr:nvCxnSpPr>
      <xdr:spPr>
        <a:xfrm>
          <a:off x="0" y="949356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714</xdr:row>
      <xdr:rowOff>47625</xdr:rowOff>
    </xdr:from>
    <xdr:ext cx="123825" cy="123825"/>
    <xdr:pic>
      <xdr:nvPicPr>
        <xdr:cNvPr id="252" name="Picture 251">
          <a:extLst>
            <a:ext uri="{FF2B5EF4-FFF2-40B4-BE49-F238E27FC236}">
              <a16:creationId xmlns:a16="http://schemas.microsoft.com/office/drawing/2014/main" id="{40321B65-BB26-43D6-B759-EF6E0C32605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95900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716</xdr:row>
      <xdr:rowOff>47625</xdr:rowOff>
    </xdr:from>
    <xdr:ext cx="123825" cy="123825"/>
    <xdr:pic>
      <xdr:nvPicPr>
        <xdr:cNvPr id="253" name="Picture 252">
          <a:extLst>
            <a:ext uri="{FF2B5EF4-FFF2-40B4-BE49-F238E27FC236}">
              <a16:creationId xmlns:a16="http://schemas.microsoft.com/office/drawing/2014/main" id="{638B771E-9397-415D-BDAF-188D3582CD3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96129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718</xdr:row>
      <xdr:rowOff>47625</xdr:rowOff>
    </xdr:from>
    <xdr:ext cx="123825" cy="123825"/>
    <xdr:pic>
      <xdr:nvPicPr>
        <xdr:cNvPr id="254" name="Picture 253">
          <a:extLst>
            <a:ext uri="{FF2B5EF4-FFF2-40B4-BE49-F238E27FC236}">
              <a16:creationId xmlns:a16="http://schemas.microsoft.com/office/drawing/2014/main" id="{A76B80DF-7AFD-4448-9177-7DF7B219F09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96358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720</xdr:row>
      <xdr:rowOff>47625</xdr:rowOff>
    </xdr:from>
    <xdr:ext cx="123825" cy="123825"/>
    <xdr:pic>
      <xdr:nvPicPr>
        <xdr:cNvPr id="255" name="Picture 254">
          <a:extLst>
            <a:ext uri="{FF2B5EF4-FFF2-40B4-BE49-F238E27FC236}">
              <a16:creationId xmlns:a16="http://schemas.microsoft.com/office/drawing/2014/main" id="{B2FB73BE-6840-4A0D-A90A-1B3BB24AE56D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965866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721</xdr:row>
      <xdr:rowOff>47625</xdr:rowOff>
    </xdr:from>
    <xdr:to>
      <xdr:col>22</xdr:col>
      <xdr:colOff>57150</xdr:colOff>
      <xdr:row>721</xdr:row>
      <xdr:rowOff>47625</xdr:rowOff>
    </xdr:to>
    <xdr:cxnSp macro="">
      <xdr:nvCxnSpPr>
        <xdr:cNvPr id="256" name="Straight Connector 255">
          <a:extLst>
            <a:ext uri="{FF2B5EF4-FFF2-40B4-BE49-F238E27FC236}">
              <a16:creationId xmlns:a16="http://schemas.microsoft.com/office/drawing/2014/main" id="{6B6F7D82-B8FB-4D88-8D92-005DBB3F76FC}"/>
            </a:ext>
          </a:extLst>
        </xdr:cNvPr>
        <xdr:cNvCxnSpPr/>
      </xdr:nvCxnSpPr>
      <xdr:spPr>
        <a:xfrm>
          <a:off x="0" y="967962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728</xdr:row>
      <xdr:rowOff>47625</xdr:rowOff>
    </xdr:from>
    <xdr:ext cx="123825" cy="123825"/>
    <xdr:pic>
      <xdr:nvPicPr>
        <xdr:cNvPr id="257" name="Picture 256">
          <a:extLst>
            <a:ext uri="{FF2B5EF4-FFF2-40B4-BE49-F238E27FC236}">
              <a16:creationId xmlns:a16="http://schemas.microsoft.com/office/drawing/2014/main" id="{A3A37903-C715-4835-BA11-7F7F6DC7163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97761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730</xdr:row>
      <xdr:rowOff>47625</xdr:rowOff>
    </xdr:from>
    <xdr:ext cx="123825" cy="123825"/>
    <xdr:pic>
      <xdr:nvPicPr>
        <xdr:cNvPr id="258" name="Picture 257">
          <a:extLst>
            <a:ext uri="{FF2B5EF4-FFF2-40B4-BE49-F238E27FC236}">
              <a16:creationId xmlns:a16="http://schemas.microsoft.com/office/drawing/2014/main" id="{04531A7E-1832-4518-8A97-D44348D18A3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97990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732</xdr:row>
      <xdr:rowOff>47625</xdr:rowOff>
    </xdr:from>
    <xdr:ext cx="123825" cy="123825"/>
    <xdr:pic>
      <xdr:nvPicPr>
        <xdr:cNvPr id="259" name="Picture 258">
          <a:extLst>
            <a:ext uri="{FF2B5EF4-FFF2-40B4-BE49-F238E27FC236}">
              <a16:creationId xmlns:a16="http://schemas.microsoft.com/office/drawing/2014/main" id="{C4B8108B-1972-4604-98A6-92E0307ABA5E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982186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733</xdr:row>
      <xdr:rowOff>47625</xdr:rowOff>
    </xdr:from>
    <xdr:to>
      <xdr:col>22</xdr:col>
      <xdr:colOff>57150</xdr:colOff>
      <xdr:row>733</xdr:row>
      <xdr:rowOff>47625</xdr:rowOff>
    </xdr:to>
    <xdr:cxnSp macro="">
      <xdr:nvCxnSpPr>
        <xdr:cNvPr id="260" name="Straight Connector 259">
          <a:extLst>
            <a:ext uri="{FF2B5EF4-FFF2-40B4-BE49-F238E27FC236}">
              <a16:creationId xmlns:a16="http://schemas.microsoft.com/office/drawing/2014/main" id="{D30BFB98-FEFC-403F-A5CC-6E6B6FDC61D7}"/>
            </a:ext>
          </a:extLst>
        </xdr:cNvPr>
        <xdr:cNvCxnSpPr/>
      </xdr:nvCxnSpPr>
      <xdr:spPr>
        <a:xfrm>
          <a:off x="0" y="984281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740</xdr:row>
      <xdr:rowOff>47625</xdr:rowOff>
    </xdr:from>
    <xdr:ext cx="123825" cy="123825"/>
    <xdr:pic>
      <xdr:nvPicPr>
        <xdr:cNvPr id="261" name="Picture 260">
          <a:extLst>
            <a:ext uri="{FF2B5EF4-FFF2-40B4-BE49-F238E27FC236}">
              <a16:creationId xmlns:a16="http://schemas.microsoft.com/office/drawing/2014/main" id="{0492E22E-9040-4F11-9CFD-C5B44B67B4E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99406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742</xdr:row>
      <xdr:rowOff>47625</xdr:rowOff>
    </xdr:from>
    <xdr:ext cx="123825" cy="123825"/>
    <xdr:pic>
      <xdr:nvPicPr>
        <xdr:cNvPr id="262" name="Picture 261">
          <a:extLst>
            <a:ext uri="{FF2B5EF4-FFF2-40B4-BE49-F238E27FC236}">
              <a16:creationId xmlns:a16="http://schemas.microsoft.com/office/drawing/2014/main" id="{0C32988D-B4B1-4096-8005-68CD5F60586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99634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744</xdr:row>
      <xdr:rowOff>47625</xdr:rowOff>
    </xdr:from>
    <xdr:ext cx="123825" cy="123825"/>
    <xdr:pic>
      <xdr:nvPicPr>
        <xdr:cNvPr id="263" name="Picture 262">
          <a:extLst>
            <a:ext uri="{FF2B5EF4-FFF2-40B4-BE49-F238E27FC236}">
              <a16:creationId xmlns:a16="http://schemas.microsoft.com/office/drawing/2014/main" id="{CD8C8E96-6A98-40FB-BA7D-4F1D57A1C708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998632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745</xdr:row>
      <xdr:rowOff>47625</xdr:rowOff>
    </xdr:from>
    <xdr:to>
      <xdr:col>22</xdr:col>
      <xdr:colOff>57150</xdr:colOff>
      <xdr:row>745</xdr:row>
      <xdr:rowOff>47625</xdr:rowOff>
    </xdr:to>
    <xdr:cxnSp macro="">
      <xdr:nvCxnSpPr>
        <xdr:cNvPr id="264" name="Straight Connector 263">
          <a:extLst>
            <a:ext uri="{FF2B5EF4-FFF2-40B4-BE49-F238E27FC236}">
              <a16:creationId xmlns:a16="http://schemas.microsoft.com/office/drawing/2014/main" id="{3F0A02C2-9250-4FD7-B551-FF02CB3ACE21}"/>
            </a:ext>
          </a:extLst>
        </xdr:cNvPr>
        <xdr:cNvCxnSpPr/>
      </xdr:nvCxnSpPr>
      <xdr:spPr>
        <a:xfrm>
          <a:off x="0" y="1000728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752</xdr:row>
      <xdr:rowOff>47625</xdr:rowOff>
    </xdr:from>
    <xdr:ext cx="123825" cy="123825"/>
    <xdr:pic>
      <xdr:nvPicPr>
        <xdr:cNvPr id="265" name="Picture 264">
          <a:extLst>
            <a:ext uri="{FF2B5EF4-FFF2-40B4-BE49-F238E27FC236}">
              <a16:creationId xmlns:a16="http://schemas.microsoft.com/office/drawing/2014/main" id="{13B2054A-CCC2-402D-B62A-B87B4BD51FA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01044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754</xdr:row>
      <xdr:rowOff>47625</xdr:rowOff>
    </xdr:from>
    <xdr:ext cx="123825" cy="123825"/>
    <xdr:pic>
      <xdr:nvPicPr>
        <xdr:cNvPr id="266" name="Picture 265">
          <a:extLst>
            <a:ext uri="{FF2B5EF4-FFF2-40B4-BE49-F238E27FC236}">
              <a16:creationId xmlns:a16="http://schemas.microsoft.com/office/drawing/2014/main" id="{C06E0350-C734-4662-84B4-B3A53EF158F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01272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756</xdr:row>
      <xdr:rowOff>47625</xdr:rowOff>
    </xdr:from>
    <xdr:ext cx="123825" cy="123825"/>
    <xdr:pic>
      <xdr:nvPicPr>
        <xdr:cNvPr id="267" name="Picture 266">
          <a:extLst>
            <a:ext uri="{FF2B5EF4-FFF2-40B4-BE49-F238E27FC236}">
              <a16:creationId xmlns:a16="http://schemas.microsoft.com/office/drawing/2014/main" id="{F0DAC5F8-8A2A-4944-8D6C-1F1F543FDF47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1015015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757</xdr:row>
      <xdr:rowOff>47625</xdr:rowOff>
    </xdr:from>
    <xdr:to>
      <xdr:col>22</xdr:col>
      <xdr:colOff>57150</xdr:colOff>
      <xdr:row>757</xdr:row>
      <xdr:rowOff>47625</xdr:rowOff>
    </xdr:to>
    <xdr:cxnSp macro="">
      <xdr:nvCxnSpPr>
        <xdr:cNvPr id="268" name="Straight Connector 267">
          <a:extLst>
            <a:ext uri="{FF2B5EF4-FFF2-40B4-BE49-F238E27FC236}">
              <a16:creationId xmlns:a16="http://schemas.microsoft.com/office/drawing/2014/main" id="{22EE1AC1-6230-4ACF-BFE6-01E99C2AFAE2}"/>
            </a:ext>
          </a:extLst>
        </xdr:cNvPr>
        <xdr:cNvCxnSpPr/>
      </xdr:nvCxnSpPr>
      <xdr:spPr>
        <a:xfrm>
          <a:off x="0" y="1017111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766</xdr:row>
      <xdr:rowOff>47625</xdr:rowOff>
    </xdr:from>
    <xdr:ext cx="123825" cy="123825"/>
    <xdr:pic>
      <xdr:nvPicPr>
        <xdr:cNvPr id="269" name="Picture 268">
          <a:extLst>
            <a:ext uri="{FF2B5EF4-FFF2-40B4-BE49-F238E27FC236}">
              <a16:creationId xmlns:a16="http://schemas.microsoft.com/office/drawing/2014/main" id="{E9E56224-5F1C-4434-BDEF-C0A377074E3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03038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768</xdr:row>
      <xdr:rowOff>47625</xdr:rowOff>
    </xdr:from>
    <xdr:ext cx="123825" cy="123825"/>
    <xdr:pic>
      <xdr:nvPicPr>
        <xdr:cNvPr id="270" name="Picture 269">
          <a:extLst>
            <a:ext uri="{FF2B5EF4-FFF2-40B4-BE49-F238E27FC236}">
              <a16:creationId xmlns:a16="http://schemas.microsoft.com/office/drawing/2014/main" id="{59A76291-6389-419F-A91E-72954458A2F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03266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770</xdr:row>
      <xdr:rowOff>47625</xdr:rowOff>
    </xdr:from>
    <xdr:ext cx="123825" cy="123825"/>
    <xdr:pic>
      <xdr:nvPicPr>
        <xdr:cNvPr id="271" name="Picture 270">
          <a:extLst>
            <a:ext uri="{FF2B5EF4-FFF2-40B4-BE49-F238E27FC236}">
              <a16:creationId xmlns:a16="http://schemas.microsoft.com/office/drawing/2014/main" id="{AB518147-DE2D-4D7C-BCC0-2E5C9D6964F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034954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771</xdr:row>
      <xdr:rowOff>47625</xdr:rowOff>
    </xdr:from>
    <xdr:to>
      <xdr:col>22</xdr:col>
      <xdr:colOff>57150</xdr:colOff>
      <xdr:row>771</xdr:row>
      <xdr:rowOff>47625</xdr:rowOff>
    </xdr:to>
    <xdr:cxnSp macro="">
      <xdr:nvCxnSpPr>
        <xdr:cNvPr id="272" name="Straight Connector 271">
          <a:extLst>
            <a:ext uri="{FF2B5EF4-FFF2-40B4-BE49-F238E27FC236}">
              <a16:creationId xmlns:a16="http://schemas.microsoft.com/office/drawing/2014/main" id="{CEFF5377-8109-4812-AECC-611282C45251}"/>
            </a:ext>
          </a:extLst>
        </xdr:cNvPr>
        <xdr:cNvCxnSpPr/>
      </xdr:nvCxnSpPr>
      <xdr:spPr>
        <a:xfrm>
          <a:off x="0" y="1037050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778</xdr:row>
      <xdr:rowOff>47625</xdr:rowOff>
    </xdr:from>
    <xdr:ext cx="123825" cy="123825"/>
    <xdr:pic>
      <xdr:nvPicPr>
        <xdr:cNvPr id="273" name="Picture 272">
          <a:extLst>
            <a:ext uri="{FF2B5EF4-FFF2-40B4-BE49-F238E27FC236}">
              <a16:creationId xmlns:a16="http://schemas.microsoft.com/office/drawing/2014/main" id="{CF204992-5860-42DB-A062-47F1F8E21C0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04682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780</xdr:row>
      <xdr:rowOff>47625</xdr:rowOff>
    </xdr:from>
    <xdr:ext cx="123825" cy="123825"/>
    <xdr:pic>
      <xdr:nvPicPr>
        <xdr:cNvPr id="274" name="Picture 273">
          <a:extLst>
            <a:ext uri="{FF2B5EF4-FFF2-40B4-BE49-F238E27FC236}">
              <a16:creationId xmlns:a16="http://schemas.microsoft.com/office/drawing/2014/main" id="{A2AE4421-67A9-4615-A1F2-EC66F238FA9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04911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782</xdr:row>
      <xdr:rowOff>47625</xdr:rowOff>
    </xdr:from>
    <xdr:ext cx="123825" cy="123825"/>
    <xdr:pic>
      <xdr:nvPicPr>
        <xdr:cNvPr id="275" name="Picture 274">
          <a:extLst>
            <a:ext uri="{FF2B5EF4-FFF2-40B4-BE49-F238E27FC236}">
              <a16:creationId xmlns:a16="http://schemas.microsoft.com/office/drawing/2014/main" id="{7DB98D11-FE18-42F2-89E2-AABC1A8A6C7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051401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783</xdr:row>
      <xdr:rowOff>47625</xdr:rowOff>
    </xdr:from>
    <xdr:to>
      <xdr:col>22</xdr:col>
      <xdr:colOff>57150</xdr:colOff>
      <xdr:row>783</xdr:row>
      <xdr:rowOff>47625</xdr:rowOff>
    </xdr:to>
    <xdr:cxnSp macro="">
      <xdr:nvCxnSpPr>
        <xdr:cNvPr id="276" name="Straight Connector 275">
          <a:extLst>
            <a:ext uri="{FF2B5EF4-FFF2-40B4-BE49-F238E27FC236}">
              <a16:creationId xmlns:a16="http://schemas.microsoft.com/office/drawing/2014/main" id="{A750E2EE-8525-40F0-A027-4023474E1159}"/>
            </a:ext>
          </a:extLst>
        </xdr:cNvPr>
        <xdr:cNvCxnSpPr/>
      </xdr:nvCxnSpPr>
      <xdr:spPr>
        <a:xfrm>
          <a:off x="0" y="1053496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790</xdr:row>
      <xdr:rowOff>47625</xdr:rowOff>
    </xdr:from>
    <xdr:ext cx="123825" cy="123825"/>
    <xdr:pic>
      <xdr:nvPicPr>
        <xdr:cNvPr id="277" name="Picture 276">
          <a:extLst>
            <a:ext uri="{FF2B5EF4-FFF2-40B4-BE49-F238E27FC236}">
              <a16:creationId xmlns:a16="http://schemas.microsoft.com/office/drawing/2014/main" id="{3E0E00A4-CA56-4939-9567-53A9C8D8861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06321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792</xdr:row>
      <xdr:rowOff>47625</xdr:rowOff>
    </xdr:from>
    <xdr:ext cx="123825" cy="123825"/>
    <xdr:pic>
      <xdr:nvPicPr>
        <xdr:cNvPr id="278" name="Picture 277">
          <a:extLst>
            <a:ext uri="{FF2B5EF4-FFF2-40B4-BE49-F238E27FC236}">
              <a16:creationId xmlns:a16="http://schemas.microsoft.com/office/drawing/2014/main" id="{1E6AD6A6-2480-44D8-8F5F-28FFE36F51F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06549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794</xdr:row>
      <xdr:rowOff>47625</xdr:rowOff>
    </xdr:from>
    <xdr:ext cx="123825" cy="123825"/>
    <xdr:pic>
      <xdr:nvPicPr>
        <xdr:cNvPr id="279" name="Picture 278">
          <a:extLst>
            <a:ext uri="{FF2B5EF4-FFF2-40B4-BE49-F238E27FC236}">
              <a16:creationId xmlns:a16="http://schemas.microsoft.com/office/drawing/2014/main" id="{1B15BFD3-8406-44EF-9617-FB754BABA85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067784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795</xdr:row>
      <xdr:rowOff>47625</xdr:rowOff>
    </xdr:from>
    <xdr:to>
      <xdr:col>22</xdr:col>
      <xdr:colOff>57150</xdr:colOff>
      <xdr:row>795</xdr:row>
      <xdr:rowOff>47625</xdr:rowOff>
    </xdr:to>
    <xdr:cxnSp macro="">
      <xdr:nvCxnSpPr>
        <xdr:cNvPr id="280" name="Straight Connector 279">
          <a:extLst>
            <a:ext uri="{FF2B5EF4-FFF2-40B4-BE49-F238E27FC236}">
              <a16:creationId xmlns:a16="http://schemas.microsoft.com/office/drawing/2014/main" id="{96113592-66E8-4B30-AC77-F80A348217B1}"/>
            </a:ext>
          </a:extLst>
        </xdr:cNvPr>
        <xdr:cNvCxnSpPr/>
      </xdr:nvCxnSpPr>
      <xdr:spPr>
        <a:xfrm>
          <a:off x="0" y="1069879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802</xdr:row>
      <xdr:rowOff>47625</xdr:rowOff>
    </xdr:from>
    <xdr:ext cx="123825" cy="123825"/>
    <xdr:pic>
      <xdr:nvPicPr>
        <xdr:cNvPr id="281" name="Picture 280">
          <a:extLst>
            <a:ext uri="{FF2B5EF4-FFF2-40B4-BE49-F238E27FC236}">
              <a16:creationId xmlns:a16="http://schemas.microsoft.com/office/drawing/2014/main" id="{30931AE0-895C-4FC5-B147-B473B31C37A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07953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804</xdr:row>
      <xdr:rowOff>47625</xdr:rowOff>
    </xdr:from>
    <xdr:ext cx="123825" cy="123825"/>
    <xdr:pic>
      <xdr:nvPicPr>
        <xdr:cNvPr id="282" name="Picture 281">
          <a:extLst>
            <a:ext uri="{FF2B5EF4-FFF2-40B4-BE49-F238E27FC236}">
              <a16:creationId xmlns:a16="http://schemas.microsoft.com/office/drawing/2014/main" id="{B03FC853-00CE-438D-851A-90B28508E85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08181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806</xdr:row>
      <xdr:rowOff>47625</xdr:rowOff>
    </xdr:from>
    <xdr:ext cx="123825" cy="123825"/>
    <xdr:pic>
      <xdr:nvPicPr>
        <xdr:cNvPr id="283" name="Picture 282">
          <a:extLst>
            <a:ext uri="{FF2B5EF4-FFF2-40B4-BE49-F238E27FC236}">
              <a16:creationId xmlns:a16="http://schemas.microsoft.com/office/drawing/2014/main" id="{649C08C8-3208-4640-AFBF-A050FFBA8C8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084103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807</xdr:row>
      <xdr:rowOff>47625</xdr:rowOff>
    </xdr:from>
    <xdr:to>
      <xdr:col>22</xdr:col>
      <xdr:colOff>57150</xdr:colOff>
      <xdr:row>807</xdr:row>
      <xdr:rowOff>47625</xdr:rowOff>
    </xdr:to>
    <xdr:cxnSp macro="">
      <xdr:nvCxnSpPr>
        <xdr:cNvPr id="284" name="Straight Connector 283">
          <a:extLst>
            <a:ext uri="{FF2B5EF4-FFF2-40B4-BE49-F238E27FC236}">
              <a16:creationId xmlns:a16="http://schemas.microsoft.com/office/drawing/2014/main" id="{14FAAD1B-521F-4D1B-9AF3-966F685E37F4}"/>
            </a:ext>
          </a:extLst>
        </xdr:cNvPr>
        <xdr:cNvCxnSpPr/>
      </xdr:nvCxnSpPr>
      <xdr:spPr>
        <a:xfrm>
          <a:off x="0" y="1086199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814</xdr:row>
      <xdr:rowOff>47625</xdr:rowOff>
    </xdr:from>
    <xdr:ext cx="123825" cy="123825"/>
    <xdr:pic>
      <xdr:nvPicPr>
        <xdr:cNvPr id="285" name="Picture 284">
          <a:extLst>
            <a:ext uri="{FF2B5EF4-FFF2-40B4-BE49-F238E27FC236}">
              <a16:creationId xmlns:a16="http://schemas.microsoft.com/office/drawing/2014/main" id="{F711D398-903D-4D20-B135-8506B0B913B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09585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816</xdr:row>
      <xdr:rowOff>47625</xdr:rowOff>
    </xdr:from>
    <xdr:ext cx="123825" cy="123825"/>
    <xdr:pic>
      <xdr:nvPicPr>
        <xdr:cNvPr id="286" name="Picture 285">
          <a:extLst>
            <a:ext uri="{FF2B5EF4-FFF2-40B4-BE49-F238E27FC236}">
              <a16:creationId xmlns:a16="http://schemas.microsoft.com/office/drawing/2014/main" id="{2EC44AD8-6EAD-4C9B-8DDD-79411F0D2FF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098137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817</xdr:row>
      <xdr:rowOff>47625</xdr:rowOff>
    </xdr:from>
    <xdr:to>
      <xdr:col>22</xdr:col>
      <xdr:colOff>57150</xdr:colOff>
      <xdr:row>817</xdr:row>
      <xdr:rowOff>47625</xdr:rowOff>
    </xdr:to>
    <xdr:cxnSp macro="">
      <xdr:nvCxnSpPr>
        <xdr:cNvPr id="287" name="Straight Connector 286">
          <a:extLst>
            <a:ext uri="{FF2B5EF4-FFF2-40B4-BE49-F238E27FC236}">
              <a16:creationId xmlns:a16="http://schemas.microsoft.com/office/drawing/2014/main" id="{287CE496-1E10-45D5-BD01-B8EE3D8032D3}"/>
            </a:ext>
          </a:extLst>
        </xdr:cNvPr>
        <xdr:cNvCxnSpPr/>
      </xdr:nvCxnSpPr>
      <xdr:spPr>
        <a:xfrm>
          <a:off x="0" y="1100232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824</xdr:row>
      <xdr:rowOff>47625</xdr:rowOff>
    </xdr:from>
    <xdr:ext cx="123825" cy="123825"/>
    <xdr:pic>
      <xdr:nvPicPr>
        <xdr:cNvPr id="288" name="Picture 287">
          <a:extLst>
            <a:ext uri="{FF2B5EF4-FFF2-40B4-BE49-F238E27FC236}">
              <a16:creationId xmlns:a16="http://schemas.microsoft.com/office/drawing/2014/main" id="{8CC2B596-6720-4ADB-BE22-CEE7A34C1C3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10988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826</xdr:row>
      <xdr:rowOff>47625</xdr:rowOff>
    </xdr:from>
    <xdr:ext cx="123825" cy="123825"/>
    <xdr:pic>
      <xdr:nvPicPr>
        <xdr:cNvPr id="289" name="Picture 288">
          <a:extLst>
            <a:ext uri="{FF2B5EF4-FFF2-40B4-BE49-F238E27FC236}">
              <a16:creationId xmlns:a16="http://schemas.microsoft.com/office/drawing/2014/main" id="{B8A01693-711F-446A-8E70-5385D0B03BB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112170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827</xdr:row>
      <xdr:rowOff>47625</xdr:rowOff>
    </xdr:from>
    <xdr:to>
      <xdr:col>22</xdr:col>
      <xdr:colOff>57150</xdr:colOff>
      <xdr:row>827</xdr:row>
      <xdr:rowOff>47625</xdr:rowOff>
    </xdr:to>
    <xdr:cxnSp macro="">
      <xdr:nvCxnSpPr>
        <xdr:cNvPr id="290" name="Straight Connector 289">
          <a:extLst>
            <a:ext uri="{FF2B5EF4-FFF2-40B4-BE49-F238E27FC236}">
              <a16:creationId xmlns:a16="http://schemas.microsoft.com/office/drawing/2014/main" id="{549559A9-E353-42A7-AE1C-72BA9E4D6DA8}"/>
            </a:ext>
          </a:extLst>
        </xdr:cNvPr>
        <xdr:cNvCxnSpPr/>
      </xdr:nvCxnSpPr>
      <xdr:spPr>
        <a:xfrm>
          <a:off x="0" y="1114266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834</xdr:row>
      <xdr:rowOff>47625</xdr:rowOff>
    </xdr:from>
    <xdr:ext cx="123825" cy="123825"/>
    <xdr:pic>
      <xdr:nvPicPr>
        <xdr:cNvPr id="291" name="Picture 290">
          <a:extLst>
            <a:ext uri="{FF2B5EF4-FFF2-40B4-BE49-F238E27FC236}">
              <a16:creationId xmlns:a16="http://schemas.microsoft.com/office/drawing/2014/main" id="{BC0ED254-CE8F-461B-BF64-5A89D706C60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12404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836</xdr:row>
      <xdr:rowOff>47625</xdr:rowOff>
    </xdr:from>
    <xdr:ext cx="123825" cy="123825"/>
    <xdr:pic>
      <xdr:nvPicPr>
        <xdr:cNvPr id="292" name="Picture 291">
          <a:extLst>
            <a:ext uri="{FF2B5EF4-FFF2-40B4-BE49-F238E27FC236}">
              <a16:creationId xmlns:a16="http://schemas.microsoft.com/office/drawing/2014/main" id="{A476B1BC-6616-438C-B083-313AFB052FD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12633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838</xdr:row>
      <xdr:rowOff>47625</xdr:rowOff>
    </xdr:from>
    <xdr:ext cx="123825" cy="123825"/>
    <xdr:pic>
      <xdr:nvPicPr>
        <xdr:cNvPr id="293" name="Picture 292">
          <a:extLst>
            <a:ext uri="{FF2B5EF4-FFF2-40B4-BE49-F238E27FC236}">
              <a16:creationId xmlns:a16="http://schemas.microsoft.com/office/drawing/2014/main" id="{3184E86A-FF59-4872-BFBA-7975587424F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128617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839</xdr:row>
      <xdr:rowOff>47625</xdr:rowOff>
    </xdr:from>
    <xdr:to>
      <xdr:col>22</xdr:col>
      <xdr:colOff>57150</xdr:colOff>
      <xdr:row>839</xdr:row>
      <xdr:rowOff>47625</xdr:rowOff>
    </xdr:to>
    <xdr:cxnSp macro="">
      <xdr:nvCxnSpPr>
        <xdr:cNvPr id="294" name="Straight Connector 293">
          <a:extLst>
            <a:ext uri="{FF2B5EF4-FFF2-40B4-BE49-F238E27FC236}">
              <a16:creationId xmlns:a16="http://schemas.microsoft.com/office/drawing/2014/main" id="{635BEAA6-E613-4239-901C-8C5A1ABFCBEC}"/>
            </a:ext>
          </a:extLst>
        </xdr:cNvPr>
        <xdr:cNvCxnSpPr/>
      </xdr:nvCxnSpPr>
      <xdr:spPr>
        <a:xfrm>
          <a:off x="0" y="1130712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846</xdr:row>
      <xdr:rowOff>47625</xdr:rowOff>
    </xdr:from>
    <xdr:ext cx="123825" cy="123825"/>
    <xdr:pic>
      <xdr:nvPicPr>
        <xdr:cNvPr id="295" name="Picture 294">
          <a:extLst>
            <a:ext uri="{FF2B5EF4-FFF2-40B4-BE49-F238E27FC236}">
              <a16:creationId xmlns:a16="http://schemas.microsoft.com/office/drawing/2014/main" id="{9B5E53F2-AAD4-4474-8434-2EBBB537F1A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14042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848</xdr:row>
      <xdr:rowOff>47625</xdr:rowOff>
    </xdr:from>
    <xdr:ext cx="123825" cy="123825"/>
    <xdr:pic>
      <xdr:nvPicPr>
        <xdr:cNvPr id="296" name="Picture 295">
          <a:extLst>
            <a:ext uri="{FF2B5EF4-FFF2-40B4-BE49-F238E27FC236}">
              <a16:creationId xmlns:a16="http://schemas.microsoft.com/office/drawing/2014/main" id="{1BE9B708-7E2D-4107-A9DE-8346E9EDEA7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14271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850</xdr:row>
      <xdr:rowOff>47625</xdr:rowOff>
    </xdr:from>
    <xdr:ext cx="123825" cy="123825"/>
    <xdr:pic>
      <xdr:nvPicPr>
        <xdr:cNvPr id="297" name="Picture 296">
          <a:extLst>
            <a:ext uri="{FF2B5EF4-FFF2-40B4-BE49-F238E27FC236}">
              <a16:creationId xmlns:a16="http://schemas.microsoft.com/office/drawing/2014/main" id="{34D83399-6CCD-4E2F-BFA1-0F961F38190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145000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851</xdr:row>
      <xdr:rowOff>47625</xdr:rowOff>
    </xdr:from>
    <xdr:to>
      <xdr:col>22</xdr:col>
      <xdr:colOff>57150</xdr:colOff>
      <xdr:row>851</xdr:row>
      <xdr:rowOff>47625</xdr:rowOff>
    </xdr:to>
    <xdr:cxnSp macro="">
      <xdr:nvCxnSpPr>
        <xdr:cNvPr id="298" name="Straight Connector 297">
          <a:extLst>
            <a:ext uri="{FF2B5EF4-FFF2-40B4-BE49-F238E27FC236}">
              <a16:creationId xmlns:a16="http://schemas.microsoft.com/office/drawing/2014/main" id="{8DC5F38F-2B84-4114-A2CC-0BB9E75D3EC0}"/>
            </a:ext>
          </a:extLst>
        </xdr:cNvPr>
        <xdr:cNvCxnSpPr/>
      </xdr:nvCxnSpPr>
      <xdr:spPr>
        <a:xfrm>
          <a:off x="0" y="1147095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858</xdr:row>
      <xdr:rowOff>47625</xdr:rowOff>
    </xdr:from>
    <xdr:ext cx="123825" cy="123825"/>
    <xdr:pic>
      <xdr:nvPicPr>
        <xdr:cNvPr id="299" name="Picture 298">
          <a:extLst>
            <a:ext uri="{FF2B5EF4-FFF2-40B4-BE49-F238E27FC236}">
              <a16:creationId xmlns:a16="http://schemas.microsoft.com/office/drawing/2014/main" id="{A2275B16-2557-46A6-BBB5-86679D956B6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15674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860</xdr:row>
      <xdr:rowOff>47625</xdr:rowOff>
    </xdr:from>
    <xdr:ext cx="123825" cy="123825"/>
    <xdr:pic>
      <xdr:nvPicPr>
        <xdr:cNvPr id="300" name="Picture 299">
          <a:extLst>
            <a:ext uri="{FF2B5EF4-FFF2-40B4-BE49-F238E27FC236}">
              <a16:creationId xmlns:a16="http://schemas.microsoft.com/office/drawing/2014/main" id="{449FF56F-3465-4321-9FCA-95909E98743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159033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861</xdr:row>
      <xdr:rowOff>47625</xdr:rowOff>
    </xdr:from>
    <xdr:to>
      <xdr:col>22</xdr:col>
      <xdr:colOff>57150</xdr:colOff>
      <xdr:row>861</xdr:row>
      <xdr:rowOff>47625</xdr:rowOff>
    </xdr:to>
    <xdr:cxnSp macro="">
      <xdr:nvCxnSpPr>
        <xdr:cNvPr id="301" name="Straight Connector 300">
          <a:extLst>
            <a:ext uri="{FF2B5EF4-FFF2-40B4-BE49-F238E27FC236}">
              <a16:creationId xmlns:a16="http://schemas.microsoft.com/office/drawing/2014/main" id="{7646C90B-4EC7-457B-852C-43597B81C818}"/>
            </a:ext>
          </a:extLst>
        </xdr:cNvPr>
        <xdr:cNvCxnSpPr/>
      </xdr:nvCxnSpPr>
      <xdr:spPr>
        <a:xfrm>
          <a:off x="0" y="1161129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868</xdr:row>
      <xdr:rowOff>47625</xdr:rowOff>
    </xdr:from>
    <xdr:ext cx="123825" cy="123825"/>
    <xdr:pic>
      <xdr:nvPicPr>
        <xdr:cNvPr id="302" name="Picture 301">
          <a:extLst>
            <a:ext uri="{FF2B5EF4-FFF2-40B4-BE49-F238E27FC236}">
              <a16:creationId xmlns:a16="http://schemas.microsoft.com/office/drawing/2014/main" id="{A204BECA-8155-47C3-A339-5554C416DD5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17078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870</xdr:row>
      <xdr:rowOff>47625</xdr:rowOff>
    </xdr:from>
    <xdr:ext cx="123825" cy="123825"/>
    <xdr:pic>
      <xdr:nvPicPr>
        <xdr:cNvPr id="303" name="Picture 302">
          <a:extLst>
            <a:ext uri="{FF2B5EF4-FFF2-40B4-BE49-F238E27FC236}">
              <a16:creationId xmlns:a16="http://schemas.microsoft.com/office/drawing/2014/main" id="{0AA57AA1-E8CA-4C1E-BFD2-8F97015A5BD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17306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872</xdr:row>
      <xdr:rowOff>47625</xdr:rowOff>
    </xdr:from>
    <xdr:ext cx="123825" cy="123825"/>
    <xdr:pic>
      <xdr:nvPicPr>
        <xdr:cNvPr id="304" name="Picture 303">
          <a:extLst>
            <a:ext uri="{FF2B5EF4-FFF2-40B4-BE49-F238E27FC236}">
              <a16:creationId xmlns:a16="http://schemas.microsoft.com/office/drawing/2014/main" id="{2E7B9A54-8134-482C-A12E-14A277FE1A0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175353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873</xdr:row>
      <xdr:rowOff>47625</xdr:rowOff>
    </xdr:from>
    <xdr:to>
      <xdr:col>22</xdr:col>
      <xdr:colOff>57150</xdr:colOff>
      <xdr:row>873</xdr:row>
      <xdr:rowOff>47625</xdr:rowOff>
    </xdr:to>
    <xdr:cxnSp macro="">
      <xdr:nvCxnSpPr>
        <xdr:cNvPr id="305" name="Straight Connector 304">
          <a:extLst>
            <a:ext uri="{FF2B5EF4-FFF2-40B4-BE49-F238E27FC236}">
              <a16:creationId xmlns:a16="http://schemas.microsoft.com/office/drawing/2014/main" id="{32EC2EDB-CC0E-4565-8CCD-0EA64DDFD56D}"/>
            </a:ext>
          </a:extLst>
        </xdr:cNvPr>
        <xdr:cNvCxnSpPr/>
      </xdr:nvCxnSpPr>
      <xdr:spPr>
        <a:xfrm>
          <a:off x="0" y="1177448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880</xdr:row>
      <xdr:rowOff>47625</xdr:rowOff>
    </xdr:from>
    <xdr:ext cx="123825" cy="123825"/>
    <xdr:pic>
      <xdr:nvPicPr>
        <xdr:cNvPr id="306" name="Picture 305">
          <a:extLst>
            <a:ext uri="{FF2B5EF4-FFF2-40B4-BE49-F238E27FC236}">
              <a16:creationId xmlns:a16="http://schemas.microsoft.com/office/drawing/2014/main" id="{92DABB67-10E0-46D8-91CD-28D1F649E9D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18710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882</xdr:row>
      <xdr:rowOff>47625</xdr:rowOff>
    </xdr:from>
    <xdr:ext cx="123825" cy="123825"/>
    <xdr:pic>
      <xdr:nvPicPr>
        <xdr:cNvPr id="307" name="Picture 306">
          <a:extLst>
            <a:ext uri="{FF2B5EF4-FFF2-40B4-BE49-F238E27FC236}">
              <a16:creationId xmlns:a16="http://schemas.microsoft.com/office/drawing/2014/main" id="{4095D2A6-120C-475B-A2EE-0F154065296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18938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884</xdr:row>
      <xdr:rowOff>47625</xdr:rowOff>
    </xdr:from>
    <xdr:ext cx="123825" cy="123825"/>
    <xdr:pic>
      <xdr:nvPicPr>
        <xdr:cNvPr id="308" name="Picture 307">
          <a:extLst>
            <a:ext uri="{FF2B5EF4-FFF2-40B4-BE49-F238E27FC236}">
              <a16:creationId xmlns:a16="http://schemas.microsoft.com/office/drawing/2014/main" id="{A72919D0-A418-4B64-B049-400D3F5DC58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191672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885</xdr:row>
      <xdr:rowOff>47625</xdr:rowOff>
    </xdr:from>
    <xdr:to>
      <xdr:col>22</xdr:col>
      <xdr:colOff>57150</xdr:colOff>
      <xdr:row>885</xdr:row>
      <xdr:rowOff>47625</xdr:rowOff>
    </xdr:to>
    <xdr:cxnSp macro="">
      <xdr:nvCxnSpPr>
        <xdr:cNvPr id="309" name="Straight Connector 308">
          <a:extLst>
            <a:ext uri="{FF2B5EF4-FFF2-40B4-BE49-F238E27FC236}">
              <a16:creationId xmlns:a16="http://schemas.microsoft.com/office/drawing/2014/main" id="{568EEA09-0100-415E-8526-D3CE11696BFE}"/>
            </a:ext>
          </a:extLst>
        </xdr:cNvPr>
        <xdr:cNvCxnSpPr/>
      </xdr:nvCxnSpPr>
      <xdr:spPr>
        <a:xfrm>
          <a:off x="0" y="1193768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892</xdr:row>
      <xdr:rowOff>47625</xdr:rowOff>
    </xdr:from>
    <xdr:ext cx="123825" cy="123825"/>
    <xdr:pic>
      <xdr:nvPicPr>
        <xdr:cNvPr id="310" name="Picture 309">
          <a:extLst>
            <a:ext uri="{FF2B5EF4-FFF2-40B4-BE49-F238E27FC236}">
              <a16:creationId xmlns:a16="http://schemas.microsoft.com/office/drawing/2014/main" id="{9368F48E-A940-4E19-BFBB-2C88373254C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20354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894</xdr:row>
      <xdr:rowOff>47625</xdr:rowOff>
    </xdr:from>
    <xdr:ext cx="123825" cy="123825"/>
    <xdr:pic>
      <xdr:nvPicPr>
        <xdr:cNvPr id="311" name="Picture 310">
          <a:extLst>
            <a:ext uri="{FF2B5EF4-FFF2-40B4-BE49-F238E27FC236}">
              <a16:creationId xmlns:a16="http://schemas.microsoft.com/office/drawing/2014/main" id="{6F310AD7-CEC7-45E7-AE43-F88E1A02711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20583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896</xdr:row>
      <xdr:rowOff>47625</xdr:rowOff>
    </xdr:from>
    <xdr:ext cx="123825" cy="123825"/>
    <xdr:pic>
      <xdr:nvPicPr>
        <xdr:cNvPr id="312" name="Picture 311">
          <a:extLst>
            <a:ext uri="{FF2B5EF4-FFF2-40B4-BE49-F238E27FC236}">
              <a16:creationId xmlns:a16="http://schemas.microsoft.com/office/drawing/2014/main" id="{2C502912-45DA-4B78-9210-3D13135B190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208119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897</xdr:row>
      <xdr:rowOff>47625</xdr:rowOff>
    </xdr:from>
    <xdr:to>
      <xdr:col>22</xdr:col>
      <xdr:colOff>57150</xdr:colOff>
      <xdr:row>897</xdr:row>
      <xdr:rowOff>47625</xdr:rowOff>
    </xdr:to>
    <xdr:cxnSp macro="">
      <xdr:nvCxnSpPr>
        <xdr:cNvPr id="313" name="Straight Connector 312">
          <a:extLst>
            <a:ext uri="{FF2B5EF4-FFF2-40B4-BE49-F238E27FC236}">
              <a16:creationId xmlns:a16="http://schemas.microsoft.com/office/drawing/2014/main" id="{0E4E1052-684F-4A04-AEE8-58EAD68B4C69}"/>
            </a:ext>
          </a:extLst>
        </xdr:cNvPr>
        <xdr:cNvCxnSpPr/>
      </xdr:nvCxnSpPr>
      <xdr:spPr>
        <a:xfrm>
          <a:off x="0" y="1210214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904</xdr:row>
      <xdr:rowOff>47625</xdr:rowOff>
    </xdr:from>
    <xdr:ext cx="123825" cy="123825"/>
    <xdr:pic>
      <xdr:nvPicPr>
        <xdr:cNvPr id="314" name="Picture 313">
          <a:extLst>
            <a:ext uri="{FF2B5EF4-FFF2-40B4-BE49-F238E27FC236}">
              <a16:creationId xmlns:a16="http://schemas.microsoft.com/office/drawing/2014/main" id="{8AA50845-CC0C-46EE-BBEA-96F6193DE48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21993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906</xdr:row>
      <xdr:rowOff>47625</xdr:rowOff>
    </xdr:from>
    <xdr:ext cx="123825" cy="123825"/>
    <xdr:pic>
      <xdr:nvPicPr>
        <xdr:cNvPr id="315" name="Picture 314">
          <a:extLst>
            <a:ext uri="{FF2B5EF4-FFF2-40B4-BE49-F238E27FC236}">
              <a16:creationId xmlns:a16="http://schemas.microsoft.com/office/drawing/2014/main" id="{C2432BBA-C323-4061-9644-58CC3FD7996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22221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908</xdr:row>
      <xdr:rowOff>47625</xdr:rowOff>
    </xdr:from>
    <xdr:ext cx="123825" cy="123825"/>
    <xdr:pic>
      <xdr:nvPicPr>
        <xdr:cNvPr id="316" name="Picture 315">
          <a:extLst>
            <a:ext uri="{FF2B5EF4-FFF2-40B4-BE49-F238E27FC236}">
              <a16:creationId xmlns:a16="http://schemas.microsoft.com/office/drawing/2014/main" id="{87C5F018-4C09-4CED-8337-12BE4B761B1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224502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909</xdr:row>
      <xdr:rowOff>47625</xdr:rowOff>
    </xdr:from>
    <xdr:to>
      <xdr:col>22</xdr:col>
      <xdr:colOff>57150</xdr:colOff>
      <xdr:row>909</xdr:row>
      <xdr:rowOff>47625</xdr:rowOff>
    </xdr:to>
    <xdr:cxnSp macro="">
      <xdr:nvCxnSpPr>
        <xdr:cNvPr id="317" name="Straight Connector 316">
          <a:extLst>
            <a:ext uri="{FF2B5EF4-FFF2-40B4-BE49-F238E27FC236}">
              <a16:creationId xmlns:a16="http://schemas.microsoft.com/office/drawing/2014/main" id="{3611AFED-68CD-4EE2-806B-5A505E7B6419}"/>
            </a:ext>
          </a:extLst>
        </xdr:cNvPr>
        <xdr:cNvCxnSpPr/>
      </xdr:nvCxnSpPr>
      <xdr:spPr>
        <a:xfrm>
          <a:off x="0" y="1226597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916</xdr:row>
      <xdr:rowOff>47625</xdr:rowOff>
    </xdr:from>
    <xdr:ext cx="123825" cy="123825"/>
    <xdr:pic>
      <xdr:nvPicPr>
        <xdr:cNvPr id="318" name="Picture 317">
          <a:extLst>
            <a:ext uri="{FF2B5EF4-FFF2-40B4-BE49-F238E27FC236}">
              <a16:creationId xmlns:a16="http://schemas.microsoft.com/office/drawing/2014/main" id="{B112AAFE-BE88-4F83-9C21-95BC5B754C4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236249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917</xdr:row>
      <xdr:rowOff>47625</xdr:rowOff>
    </xdr:from>
    <xdr:to>
      <xdr:col>22</xdr:col>
      <xdr:colOff>57150</xdr:colOff>
      <xdr:row>917</xdr:row>
      <xdr:rowOff>47625</xdr:rowOff>
    </xdr:to>
    <xdr:cxnSp macro="">
      <xdr:nvCxnSpPr>
        <xdr:cNvPr id="319" name="Straight Connector 318">
          <a:extLst>
            <a:ext uri="{FF2B5EF4-FFF2-40B4-BE49-F238E27FC236}">
              <a16:creationId xmlns:a16="http://schemas.microsoft.com/office/drawing/2014/main" id="{835BD39A-88F7-49BA-90D5-FBF1DFE6500D}"/>
            </a:ext>
          </a:extLst>
        </xdr:cNvPr>
        <xdr:cNvCxnSpPr/>
      </xdr:nvCxnSpPr>
      <xdr:spPr>
        <a:xfrm>
          <a:off x="0" y="1238345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924</xdr:row>
      <xdr:rowOff>47625</xdr:rowOff>
    </xdr:from>
    <xdr:ext cx="123825" cy="123825"/>
    <xdr:pic>
      <xdr:nvPicPr>
        <xdr:cNvPr id="320" name="Picture 319">
          <a:extLst>
            <a:ext uri="{FF2B5EF4-FFF2-40B4-BE49-F238E27FC236}">
              <a16:creationId xmlns:a16="http://schemas.microsoft.com/office/drawing/2014/main" id="{4ECA7DDF-66D3-4E1D-9AD6-137A27FEF0D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247997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925</xdr:row>
      <xdr:rowOff>47625</xdr:rowOff>
    </xdr:from>
    <xdr:to>
      <xdr:col>22</xdr:col>
      <xdr:colOff>57150</xdr:colOff>
      <xdr:row>925</xdr:row>
      <xdr:rowOff>47625</xdr:rowOff>
    </xdr:to>
    <xdr:cxnSp macro="">
      <xdr:nvCxnSpPr>
        <xdr:cNvPr id="321" name="Straight Connector 320">
          <a:extLst>
            <a:ext uri="{FF2B5EF4-FFF2-40B4-BE49-F238E27FC236}">
              <a16:creationId xmlns:a16="http://schemas.microsoft.com/office/drawing/2014/main" id="{50354D4A-66AA-425D-AC79-9C043807D95A}"/>
            </a:ext>
          </a:extLst>
        </xdr:cNvPr>
        <xdr:cNvCxnSpPr/>
      </xdr:nvCxnSpPr>
      <xdr:spPr>
        <a:xfrm>
          <a:off x="0" y="1250092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932</xdr:row>
      <xdr:rowOff>47625</xdr:rowOff>
    </xdr:from>
    <xdr:ext cx="123825" cy="123825"/>
    <xdr:pic>
      <xdr:nvPicPr>
        <xdr:cNvPr id="322" name="Picture 321">
          <a:extLst>
            <a:ext uri="{FF2B5EF4-FFF2-40B4-BE49-F238E27FC236}">
              <a16:creationId xmlns:a16="http://schemas.microsoft.com/office/drawing/2014/main" id="{3CB1F354-A2B3-43B2-92E7-BCF6099DBCD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25974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934</xdr:row>
      <xdr:rowOff>47625</xdr:rowOff>
    </xdr:from>
    <xdr:ext cx="123825" cy="123825"/>
    <xdr:pic>
      <xdr:nvPicPr>
        <xdr:cNvPr id="323" name="Picture 322">
          <a:extLst>
            <a:ext uri="{FF2B5EF4-FFF2-40B4-BE49-F238E27FC236}">
              <a16:creationId xmlns:a16="http://schemas.microsoft.com/office/drawing/2014/main" id="{8AEA5297-59F2-4A8F-BDEA-77834D31CF8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262030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935</xdr:row>
      <xdr:rowOff>47625</xdr:rowOff>
    </xdr:from>
    <xdr:to>
      <xdr:col>22</xdr:col>
      <xdr:colOff>57150</xdr:colOff>
      <xdr:row>935</xdr:row>
      <xdr:rowOff>47625</xdr:rowOff>
    </xdr:to>
    <xdr:cxnSp macro="">
      <xdr:nvCxnSpPr>
        <xdr:cNvPr id="324" name="Straight Connector 323">
          <a:extLst>
            <a:ext uri="{FF2B5EF4-FFF2-40B4-BE49-F238E27FC236}">
              <a16:creationId xmlns:a16="http://schemas.microsoft.com/office/drawing/2014/main" id="{DB9416A2-2F85-4680-B1EC-15319004A5DE}"/>
            </a:ext>
          </a:extLst>
        </xdr:cNvPr>
        <xdr:cNvCxnSpPr/>
      </xdr:nvCxnSpPr>
      <xdr:spPr>
        <a:xfrm>
          <a:off x="0" y="1264126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942</xdr:row>
      <xdr:rowOff>47625</xdr:rowOff>
    </xdr:from>
    <xdr:ext cx="123825" cy="123825"/>
    <xdr:pic>
      <xdr:nvPicPr>
        <xdr:cNvPr id="325" name="Picture 324">
          <a:extLst>
            <a:ext uri="{FF2B5EF4-FFF2-40B4-BE49-F238E27FC236}">
              <a16:creationId xmlns:a16="http://schemas.microsoft.com/office/drawing/2014/main" id="{F7670E95-A137-48F3-ADC1-7CB74E72199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27390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944</xdr:row>
      <xdr:rowOff>47625</xdr:rowOff>
    </xdr:from>
    <xdr:ext cx="123825" cy="123825"/>
    <xdr:pic>
      <xdr:nvPicPr>
        <xdr:cNvPr id="326" name="Picture 325">
          <a:extLst>
            <a:ext uri="{FF2B5EF4-FFF2-40B4-BE49-F238E27FC236}">
              <a16:creationId xmlns:a16="http://schemas.microsoft.com/office/drawing/2014/main" id="{126EF7A6-1A05-498D-8F89-A949111CFE1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276191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945</xdr:row>
      <xdr:rowOff>47625</xdr:rowOff>
    </xdr:from>
    <xdr:to>
      <xdr:col>22</xdr:col>
      <xdr:colOff>57150</xdr:colOff>
      <xdr:row>945</xdr:row>
      <xdr:rowOff>47625</xdr:rowOff>
    </xdr:to>
    <xdr:cxnSp macro="">
      <xdr:nvCxnSpPr>
        <xdr:cNvPr id="327" name="Straight Connector 326">
          <a:extLst>
            <a:ext uri="{FF2B5EF4-FFF2-40B4-BE49-F238E27FC236}">
              <a16:creationId xmlns:a16="http://schemas.microsoft.com/office/drawing/2014/main" id="{B5DF3376-652F-41ED-8DF7-EFC5FC97299D}"/>
            </a:ext>
          </a:extLst>
        </xdr:cNvPr>
        <xdr:cNvCxnSpPr/>
      </xdr:nvCxnSpPr>
      <xdr:spPr>
        <a:xfrm>
          <a:off x="0" y="1278286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952</xdr:row>
      <xdr:rowOff>47625</xdr:rowOff>
    </xdr:from>
    <xdr:ext cx="123825" cy="123825"/>
    <xdr:pic>
      <xdr:nvPicPr>
        <xdr:cNvPr id="328" name="Picture 327">
          <a:extLst>
            <a:ext uri="{FF2B5EF4-FFF2-40B4-BE49-F238E27FC236}">
              <a16:creationId xmlns:a16="http://schemas.microsoft.com/office/drawing/2014/main" id="{4645B460-8F4F-4A9F-859D-670E79B40BC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28800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954</xdr:row>
      <xdr:rowOff>47625</xdr:rowOff>
    </xdr:from>
    <xdr:ext cx="123825" cy="123825"/>
    <xdr:pic>
      <xdr:nvPicPr>
        <xdr:cNvPr id="329" name="Picture 328">
          <a:extLst>
            <a:ext uri="{FF2B5EF4-FFF2-40B4-BE49-F238E27FC236}">
              <a16:creationId xmlns:a16="http://schemas.microsoft.com/office/drawing/2014/main" id="{E44DB936-BFA9-411D-8B77-CBA17690E28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29028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956</xdr:row>
      <xdr:rowOff>47625</xdr:rowOff>
    </xdr:from>
    <xdr:ext cx="123825" cy="123825"/>
    <xdr:pic>
      <xdr:nvPicPr>
        <xdr:cNvPr id="330" name="Picture 329">
          <a:extLst>
            <a:ext uri="{FF2B5EF4-FFF2-40B4-BE49-F238E27FC236}">
              <a16:creationId xmlns:a16="http://schemas.microsoft.com/office/drawing/2014/main" id="{74ACDEE5-9BB1-417D-9D88-E6C46B72519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29257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958</xdr:row>
      <xdr:rowOff>47625</xdr:rowOff>
    </xdr:from>
    <xdr:ext cx="123825" cy="123825"/>
    <xdr:pic>
      <xdr:nvPicPr>
        <xdr:cNvPr id="331" name="Picture 330">
          <a:extLst>
            <a:ext uri="{FF2B5EF4-FFF2-40B4-BE49-F238E27FC236}">
              <a16:creationId xmlns:a16="http://schemas.microsoft.com/office/drawing/2014/main" id="{1504DA86-0C72-49DF-B9E5-8881BDD3338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294860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959</xdr:row>
      <xdr:rowOff>47625</xdr:rowOff>
    </xdr:from>
    <xdr:to>
      <xdr:col>22</xdr:col>
      <xdr:colOff>57150</xdr:colOff>
      <xdr:row>959</xdr:row>
      <xdr:rowOff>47625</xdr:rowOff>
    </xdr:to>
    <xdr:cxnSp macro="">
      <xdr:nvCxnSpPr>
        <xdr:cNvPr id="332" name="Straight Connector 331">
          <a:extLst>
            <a:ext uri="{FF2B5EF4-FFF2-40B4-BE49-F238E27FC236}">
              <a16:creationId xmlns:a16="http://schemas.microsoft.com/office/drawing/2014/main" id="{BED17662-2BFF-4939-9755-D04B93E14497}"/>
            </a:ext>
          </a:extLst>
        </xdr:cNvPr>
        <xdr:cNvCxnSpPr/>
      </xdr:nvCxnSpPr>
      <xdr:spPr>
        <a:xfrm>
          <a:off x="0" y="1296955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966</xdr:row>
      <xdr:rowOff>47625</xdr:rowOff>
    </xdr:from>
    <xdr:ext cx="123825" cy="123825"/>
    <xdr:pic>
      <xdr:nvPicPr>
        <xdr:cNvPr id="333" name="Picture 332">
          <a:extLst>
            <a:ext uri="{FF2B5EF4-FFF2-40B4-BE49-F238E27FC236}">
              <a16:creationId xmlns:a16="http://schemas.microsoft.com/office/drawing/2014/main" id="{BA2A29AB-55B3-4D2F-B507-D0A5A05A34D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30660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968</xdr:row>
      <xdr:rowOff>47625</xdr:rowOff>
    </xdr:from>
    <xdr:ext cx="123825" cy="123825"/>
    <xdr:pic>
      <xdr:nvPicPr>
        <xdr:cNvPr id="334" name="Picture 333">
          <a:extLst>
            <a:ext uri="{FF2B5EF4-FFF2-40B4-BE49-F238E27FC236}">
              <a16:creationId xmlns:a16="http://schemas.microsoft.com/office/drawing/2014/main" id="{B58C868C-167A-4E45-AB64-ABCFF0C9FF4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30889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970</xdr:row>
      <xdr:rowOff>47625</xdr:rowOff>
    </xdr:from>
    <xdr:ext cx="123825" cy="123825"/>
    <xdr:pic>
      <xdr:nvPicPr>
        <xdr:cNvPr id="335" name="Picture 334">
          <a:extLst>
            <a:ext uri="{FF2B5EF4-FFF2-40B4-BE49-F238E27FC236}">
              <a16:creationId xmlns:a16="http://schemas.microsoft.com/office/drawing/2014/main" id="{1AA2A8E0-B9DC-4E6C-8B05-DF060B59E58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31117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972</xdr:row>
      <xdr:rowOff>47625</xdr:rowOff>
    </xdr:from>
    <xdr:ext cx="123825" cy="123825"/>
    <xdr:pic>
      <xdr:nvPicPr>
        <xdr:cNvPr id="336" name="Picture 335">
          <a:extLst>
            <a:ext uri="{FF2B5EF4-FFF2-40B4-BE49-F238E27FC236}">
              <a16:creationId xmlns:a16="http://schemas.microsoft.com/office/drawing/2014/main" id="{C00CA37F-4790-45A2-8D5B-FFBC891D111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313465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973</xdr:row>
      <xdr:rowOff>47625</xdr:rowOff>
    </xdr:from>
    <xdr:to>
      <xdr:col>22</xdr:col>
      <xdr:colOff>57150</xdr:colOff>
      <xdr:row>973</xdr:row>
      <xdr:rowOff>47625</xdr:rowOff>
    </xdr:to>
    <xdr:cxnSp macro="">
      <xdr:nvCxnSpPr>
        <xdr:cNvPr id="337" name="Straight Connector 336">
          <a:extLst>
            <a:ext uri="{FF2B5EF4-FFF2-40B4-BE49-F238E27FC236}">
              <a16:creationId xmlns:a16="http://schemas.microsoft.com/office/drawing/2014/main" id="{B365A000-CC7F-4AAF-AA0F-C4D5F77FC2B2}"/>
            </a:ext>
          </a:extLst>
        </xdr:cNvPr>
        <xdr:cNvCxnSpPr/>
      </xdr:nvCxnSpPr>
      <xdr:spPr>
        <a:xfrm>
          <a:off x="0" y="1315561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980</xdr:row>
      <xdr:rowOff>47625</xdr:rowOff>
    </xdr:from>
    <xdr:ext cx="123825" cy="123825"/>
    <xdr:pic>
      <xdr:nvPicPr>
        <xdr:cNvPr id="338" name="Picture 337">
          <a:extLst>
            <a:ext uri="{FF2B5EF4-FFF2-40B4-BE49-F238E27FC236}">
              <a16:creationId xmlns:a16="http://schemas.microsoft.com/office/drawing/2014/main" id="{089D1234-1FCC-40F9-99D3-5D46601B2AF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32521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982</xdr:row>
      <xdr:rowOff>47625</xdr:rowOff>
    </xdr:from>
    <xdr:ext cx="123825" cy="123825"/>
    <xdr:pic>
      <xdr:nvPicPr>
        <xdr:cNvPr id="339" name="Picture 338">
          <a:extLst>
            <a:ext uri="{FF2B5EF4-FFF2-40B4-BE49-F238E27FC236}">
              <a16:creationId xmlns:a16="http://schemas.microsoft.com/office/drawing/2014/main" id="{97B46706-DC9A-4F0F-8AA5-C11FB0F4E42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327499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983</xdr:row>
      <xdr:rowOff>47625</xdr:rowOff>
    </xdr:from>
    <xdr:to>
      <xdr:col>22</xdr:col>
      <xdr:colOff>57150</xdr:colOff>
      <xdr:row>983</xdr:row>
      <xdr:rowOff>47625</xdr:rowOff>
    </xdr:to>
    <xdr:cxnSp macro="">
      <xdr:nvCxnSpPr>
        <xdr:cNvPr id="340" name="Straight Connector 339">
          <a:extLst>
            <a:ext uri="{FF2B5EF4-FFF2-40B4-BE49-F238E27FC236}">
              <a16:creationId xmlns:a16="http://schemas.microsoft.com/office/drawing/2014/main" id="{8340DDC5-7FEA-48D5-9775-9A8E1F8638C6}"/>
            </a:ext>
          </a:extLst>
        </xdr:cNvPr>
        <xdr:cNvCxnSpPr/>
      </xdr:nvCxnSpPr>
      <xdr:spPr>
        <a:xfrm>
          <a:off x="0" y="1329594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990</xdr:row>
      <xdr:rowOff>47625</xdr:rowOff>
    </xdr:from>
    <xdr:ext cx="123825" cy="123825"/>
    <xdr:pic>
      <xdr:nvPicPr>
        <xdr:cNvPr id="341" name="Picture 340">
          <a:extLst>
            <a:ext uri="{FF2B5EF4-FFF2-40B4-BE49-F238E27FC236}">
              <a16:creationId xmlns:a16="http://schemas.microsoft.com/office/drawing/2014/main" id="{9CFF0F15-1CB9-4AD8-95AF-8FCD7740E06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33924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992</xdr:row>
      <xdr:rowOff>47625</xdr:rowOff>
    </xdr:from>
    <xdr:ext cx="123825" cy="123825"/>
    <xdr:pic>
      <xdr:nvPicPr>
        <xdr:cNvPr id="342" name="Picture 341">
          <a:extLst>
            <a:ext uri="{FF2B5EF4-FFF2-40B4-BE49-F238E27FC236}">
              <a16:creationId xmlns:a16="http://schemas.microsoft.com/office/drawing/2014/main" id="{6B2171F1-1576-4D82-A1A1-6C7C6BDE85B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341532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993</xdr:row>
      <xdr:rowOff>47625</xdr:rowOff>
    </xdr:from>
    <xdr:to>
      <xdr:col>22</xdr:col>
      <xdr:colOff>57150</xdr:colOff>
      <xdr:row>993</xdr:row>
      <xdr:rowOff>47625</xdr:rowOff>
    </xdr:to>
    <xdr:cxnSp macro="">
      <xdr:nvCxnSpPr>
        <xdr:cNvPr id="343" name="Straight Connector 342">
          <a:extLst>
            <a:ext uri="{FF2B5EF4-FFF2-40B4-BE49-F238E27FC236}">
              <a16:creationId xmlns:a16="http://schemas.microsoft.com/office/drawing/2014/main" id="{9092637B-72F6-4599-9726-9AB9A679B990}"/>
            </a:ext>
          </a:extLst>
        </xdr:cNvPr>
        <xdr:cNvCxnSpPr/>
      </xdr:nvCxnSpPr>
      <xdr:spPr>
        <a:xfrm>
          <a:off x="0" y="1343628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1000</xdr:row>
      <xdr:rowOff>47625</xdr:rowOff>
    </xdr:from>
    <xdr:ext cx="123825" cy="123825"/>
    <xdr:pic>
      <xdr:nvPicPr>
        <xdr:cNvPr id="344" name="Picture 343">
          <a:extLst>
            <a:ext uri="{FF2B5EF4-FFF2-40B4-BE49-F238E27FC236}">
              <a16:creationId xmlns:a16="http://schemas.microsoft.com/office/drawing/2014/main" id="{5AFD8F4D-4D03-4E7E-8841-A84D8ED0077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35340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1002</xdr:row>
      <xdr:rowOff>47625</xdr:rowOff>
    </xdr:from>
    <xdr:ext cx="123825" cy="123825"/>
    <xdr:pic>
      <xdr:nvPicPr>
        <xdr:cNvPr id="345" name="Picture 344">
          <a:extLst>
            <a:ext uri="{FF2B5EF4-FFF2-40B4-BE49-F238E27FC236}">
              <a16:creationId xmlns:a16="http://schemas.microsoft.com/office/drawing/2014/main" id="{75666DDA-5D87-4A2B-BEA6-D953E0CFBA1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355693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1003</xdr:row>
      <xdr:rowOff>47625</xdr:rowOff>
    </xdr:from>
    <xdr:to>
      <xdr:col>22</xdr:col>
      <xdr:colOff>57150</xdr:colOff>
      <xdr:row>1003</xdr:row>
      <xdr:rowOff>47625</xdr:rowOff>
    </xdr:to>
    <xdr:cxnSp macro="">
      <xdr:nvCxnSpPr>
        <xdr:cNvPr id="346" name="Straight Connector 345">
          <a:extLst>
            <a:ext uri="{FF2B5EF4-FFF2-40B4-BE49-F238E27FC236}">
              <a16:creationId xmlns:a16="http://schemas.microsoft.com/office/drawing/2014/main" id="{BCF229AE-7D73-45BE-A4D2-52BA38EE8B67}"/>
            </a:ext>
          </a:extLst>
        </xdr:cNvPr>
        <xdr:cNvCxnSpPr/>
      </xdr:nvCxnSpPr>
      <xdr:spPr>
        <a:xfrm>
          <a:off x="0" y="1357788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1010</xdr:row>
      <xdr:rowOff>47625</xdr:rowOff>
    </xdr:from>
    <xdr:ext cx="123825" cy="123825"/>
    <xdr:pic>
      <xdr:nvPicPr>
        <xdr:cNvPr id="347" name="Picture 346">
          <a:extLst>
            <a:ext uri="{FF2B5EF4-FFF2-40B4-BE49-F238E27FC236}">
              <a16:creationId xmlns:a16="http://schemas.microsoft.com/office/drawing/2014/main" id="{5552E7E1-CC8E-46B4-9A20-79965711DDE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36750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1012</xdr:row>
      <xdr:rowOff>47625</xdr:rowOff>
    </xdr:from>
    <xdr:ext cx="123825" cy="123825"/>
    <xdr:pic>
      <xdr:nvPicPr>
        <xdr:cNvPr id="348" name="Picture 347">
          <a:extLst>
            <a:ext uri="{FF2B5EF4-FFF2-40B4-BE49-F238E27FC236}">
              <a16:creationId xmlns:a16="http://schemas.microsoft.com/office/drawing/2014/main" id="{8BADC24A-CC5F-4F2F-AB89-56B0942122D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369790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1013</xdr:row>
      <xdr:rowOff>47625</xdr:rowOff>
    </xdr:from>
    <xdr:to>
      <xdr:col>22</xdr:col>
      <xdr:colOff>57150</xdr:colOff>
      <xdr:row>1013</xdr:row>
      <xdr:rowOff>47625</xdr:rowOff>
    </xdr:to>
    <xdr:cxnSp macro="">
      <xdr:nvCxnSpPr>
        <xdr:cNvPr id="349" name="Straight Connector 348">
          <a:extLst>
            <a:ext uri="{FF2B5EF4-FFF2-40B4-BE49-F238E27FC236}">
              <a16:creationId xmlns:a16="http://schemas.microsoft.com/office/drawing/2014/main" id="{D94C6D9E-C3DF-455C-A873-41D60D88A892}"/>
            </a:ext>
          </a:extLst>
        </xdr:cNvPr>
        <xdr:cNvCxnSpPr/>
      </xdr:nvCxnSpPr>
      <xdr:spPr>
        <a:xfrm>
          <a:off x="0" y="1371885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1020</xdr:row>
      <xdr:rowOff>47625</xdr:rowOff>
    </xdr:from>
    <xdr:ext cx="123825" cy="123825"/>
    <xdr:pic>
      <xdr:nvPicPr>
        <xdr:cNvPr id="350" name="Picture 349">
          <a:extLst>
            <a:ext uri="{FF2B5EF4-FFF2-40B4-BE49-F238E27FC236}">
              <a16:creationId xmlns:a16="http://schemas.microsoft.com/office/drawing/2014/main" id="{9EF18957-6E62-42FF-B708-8885A625892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38153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1022</xdr:row>
      <xdr:rowOff>47625</xdr:rowOff>
    </xdr:from>
    <xdr:ext cx="123825" cy="123825"/>
    <xdr:pic>
      <xdr:nvPicPr>
        <xdr:cNvPr id="351" name="Picture 350">
          <a:extLst>
            <a:ext uri="{FF2B5EF4-FFF2-40B4-BE49-F238E27FC236}">
              <a16:creationId xmlns:a16="http://schemas.microsoft.com/office/drawing/2014/main" id="{8BB8494B-07FE-493F-89C0-E621194CC15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38382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1024</xdr:row>
      <xdr:rowOff>47625</xdr:rowOff>
    </xdr:from>
    <xdr:ext cx="123825" cy="123825"/>
    <xdr:pic>
      <xdr:nvPicPr>
        <xdr:cNvPr id="352" name="Picture 351">
          <a:extLst>
            <a:ext uri="{FF2B5EF4-FFF2-40B4-BE49-F238E27FC236}">
              <a16:creationId xmlns:a16="http://schemas.microsoft.com/office/drawing/2014/main" id="{33DBEED0-6903-48FF-919B-2B7AC57E431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38610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1026</xdr:row>
      <xdr:rowOff>47625</xdr:rowOff>
    </xdr:from>
    <xdr:ext cx="123825" cy="123825"/>
    <xdr:pic>
      <xdr:nvPicPr>
        <xdr:cNvPr id="353" name="Picture 352">
          <a:extLst>
            <a:ext uri="{FF2B5EF4-FFF2-40B4-BE49-F238E27FC236}">
              <a16:creationId xmlns:a16="http://schemas.microsoft.com/office/drawing/2014/main" id="{D9CB8EFD-2F60-4FDC-9344-F8A7490FAFD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388395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1027</xdr:row>
      <xdr:rowOff>47625</xdr:rowOff>
    </xdr:from>
    <xdr:to>
      <xdr:col>22</xdr:col>
      <xdr:colOff>57150</xdr:colOff>
      <xdr:row>1027</xdr:row>
      <xdr:rowOff>47625</xdr:rowOff>
    </xdr:to>
    <xdr:cxnSp macro="">
      <xdr:nvCxnSpPr>
        <xdr:cNvPr id="354" name="Straight Connector 353">
          <a:extLst>
            <a:ext uri="{FF2B5EF4-FFF2-40B4-BE49-F238E27FC236}">
              <a16:creationId xmlns:a16="http://schemas.microsoft.com/office/drawing/2014/main" id="{827A34D0-2E65-4C20-8F43-BB7E621EED29}"/>
            </a:ext>
          </a:extLst>
        </xdr:cNvPr>
        <xdr:cNvCxnSpPr/>
      </xdr:nvCxnSpPr>
      <xdr:spPr>
        <a:xfrm>
          <a:off x="0" y="1390491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1034</xdr:row>
      <xdr:rowOff>47625</xdr:rowOff>
    </xdr:from>
    <xdr:ext cx="123825" cy="123825"/>
    <xdr:pic>
      <xdr:nvPicPr>
        <xdr:cNvPr id="355" name="Picture 354">
          <a:extLst>
            <a:ext uri="{FF2B5EF4-FFF2-40B4-BE49-F238E27FC236}">
              <a16:creationId xmlns:a16="http://schemas.microsoft.com/office/drawing/2014/main" id="{B7EBA71C-685A-476E-A8D7-22142E2C9FA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40014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1036</xdr:row>
      <xdr:rowOff>47625</xdr:rowOff>
    </xdr:from>
    <xdr:ext cx="123825" cy="123825"/>
    <xdr:pic>
      <xdr:nvPicPr>
        <xdr:cNvPr id="356" name="Picture 355">
          <a:extLst>
            <a:ext uri="{FF2B5EF4-FFF2-40B4-BE49-F238E27FC236}">
              <a16:creationId xmlns:a16="http://schemas.microsoft.com/office/drawing/2014/main" id="{CB8B4721-CAF6-4225-B586-684B2200315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40242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1038</xdr:row>
      <xdr:rowOff>47625</xdr:rowOff>
    </xdr:from>
    <xdr:ext cx="123825" cy="123825"/>
    <xdr:pic>
      <xdr:nvPicPr>
        <xdr:cNvPr id="357" name="Picture 356">
          <a:extLst>
            <a:ext uri="{FF2B5EF4-FFF2-40B4-BE49-F238E27FC236}">
              <a16:creationId xmlns:a16="http://schemas.microsoft.com/office/drawing/2014/main" id="{2B306BC3-7783-4C2A-8A4F-35BB1DA0978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40471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1040</xdr:row>
      <xdr:rowOff>47625</xdr:rowOff>
    </xdr:from>
    <xdr:ext cx="123825" cy="123825"/>
    <xdr:pic>
      <xdr:nvPicPr>
        <xdr:cNvPr id="358" name="Picture 357">
          <a:extLst>
            <a:ext uri="{FF2B5EF4-FFF2-40B4-BE49-F238E27FC236}">
              <a16:creationId xmlns:a16="http://schemas.microsoft.com/office/drawing/2014/main" id="{82683B6B-362C-4E11-9DCE-1738E9E5415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407001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1041</xdr:row>
      <xdr:rowOff>47625</xdr:rowOff>
    </xdr:from>
    <xdr:to>
      <xdr:col>22</xdr:col>
      <xdr:colOff>57150</xdr:colOff>
      <xdr:row>1041</xdr:row>
      <xdr:rowOff>47625</xdr:rowOff>
    </xdr:to>
    <xdr:cxnSp macro="">
      <xdr:nvCxnSpPr>
        <xdr:cNvPr id="359" name="Straight Connector 358">
          <a:extLst>
            <a:ext uri="{FF2B5EF4-FFF2-40B4-BE49-F238E27FC236}">
              <a16:creationId xmlns:a16="http://schemas.microsoft.com/office/drawing/2014/main" id="{1FEE45D8-50D9-44BD-85C1-8CF6521645F6}"/>
            </a:ext>
          </a:extLst>
        </xdr:cNvPr>
        <xdr:cNvCxnSpPr/>
      </xdr:nvCxnSpPr>
      <xdr:spPr>
        <a:xfrm>
          <a:off x="0" y="1409096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1048</xdr:row>
      <xdr:rowOff>47625</xdr:rowOff>
    </xdr:from>
    <xdr:ext cx="123825" cy="123825"/>
    <xdr:pic>
      <xdr:nvPicPr>
        <xdr:cNvPr id="360" name="Picture 359">
          <a:extLst>
            <a:ext uri="{FF2B5EF4-FFF2-40B4-BE49-F238E27FC236}">
              <a16:creationId xmlns:a16="http://schemas.microsoft.com/office/drawing/2014/main" id="{E323A886-67D8-4058-9D70-46D0154C481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41874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1050</xdr:row>
      <xdr:rowOff>47625</xdr:rowOff>
    </xdr:from>
    <xdr:ext cx="123825" cy="123825"/>
    <xdr:pic>
      <xdr:nvPicPr>
        <xdr:cNvPr id="361" name="Picture 360">
          <a:extLst>
            <a:ext uri="{FF2B5EF4-FFF2-40B4-BE49-F238E27FC236}">
              <a16:creationId xmlns:a16="http://schemas.microsoft.com/office/drawing/2014/main" id="{130772E7-28D3-49CE-BED2-7407601963D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421034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1051</xdr:row>
      <xdr:rowOff>47625</xdr:rowOff>
    </xdr:from>
    <xdr:to>
      <xdr:col>22</xdr:col>
      <xdr:colOff>57150</xdr:colOff>
      <xdr:row>1051</xdr:row>
      <xdr:rowOff>47625</xdr:rowOff>
    </xdr:to>
    <xdr:cxnSp macro="">
      <xdr:nvCxnSpPr>
        <xdr:cNvPr id="362" name="Straight Connector 361">
          <a:extLst>
            <a:ext uri="{FF2B5EF4-FFF2-40B4-BE49-F238E27FC236}">
              <a16:creationId xmlns:a16="http://schemas.microsoft.com/office/drawing/2014/main" id="{7BD33879-D438-438F-B998-628D253E504A}"/>
            </a:ext>
          </a:extLst>
        </xdr:cNvPr>
        <xdr:cNvCxnSpPr/>
      </xdr:nvCxnSpPr>
      <xdr:spPr>
        <a:xfrm>
          <a:off x="0" y="1423130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1058</xdr:row>
      <xdr:rowOff>47625</xdr:rowOff>
    </xdr:from>
    <xdr:ext cx="123825" cy="123825"/>
    <xdr:pic>
      <xdr:nvPicPr>
        <xdr:cNvPr id="363" name="Picture 362">
          <a:extLst>
            <a:ext uri="{FF2B5EF4-FFF2-40B4-BE49-F238E27FC236}">
              <a16:creationId xmlns:a16="http://schemas.microsoft.com/office/drawing/2014/main" id="{09E81C6E-AFC0-4052-895F-8C9A78E64C7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43290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1060</xdr:row>
      <xdr:rowOff>47625</xdr:rowOff>
    </xdr:from>
    <xdr:ext cx="123825" cy="123825"/>
    <xdr:pic>
      <xdr:nvPicPr>
        <xdr:cNvPr id="364" name="Picture 363">
          <a:extLst>
            <a:ext uri="{FF2B5EF4-FFF2-40B4-BE49-F238E27FC236}">
              <a16:creationId xmlns:a16="http://schemas.microsoft.com/office/drawing/2014/main" id="{1857E545-6626-431D-AAE2-8A80A7A1977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435195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1061</xdr:row>
      <xdr:rowOff>47625</xdr:rowOff>
    </xdr:from>
    <xdr:to>
      <xdr:col>22</xdr:col>
      <xdr:colOff>57150</xdr:colOff>
      <xdr:row>1061</xdr:row>
      <xdr:rowOff>47625</xdr:rowOff>
    </xdr:to>
    <xdr:cxnSp macro="">
      <xdr:nvCxnSpPr>
        <xdr:cNvPr id="365" name="Straight Connector 364">
          <a:extLst>
            <a:ext uri="{FF2B5EF4-FFF2-40B4-BE49-F238E27FC236}">
              <a16:creationId xmlns:a16="http://schemas.microsoft.com/office/drawing/2014/main" id="{3B3635BA-28DD-4E0E-AD5D-609B5B58AFB9}"/>
            </a:ext>
          </a:extLst>
        </xdr:cNvPr>
        <xdr:cNvCxnSpPr/>
      </xdr:nvCxnSpPr>
      <xdr:spPr>
        <a:xfrm>
          <a:off x="0" y="1437290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1068</xdr:row>
      <xdr:rowOff>47625</xdr:rowOff>
    </xdr:from>
    <xdr:ext cx="123825" cy="123825"/>
    <xdr:pic>
      <xdr:nvPicPr>
        <xdr:cNvPr id="366" name="Picture 365">
          <a:extLst>
            <a:ext uri="{FF2B5EF4-FFF2-40B4-BE49-F238E27FC236}">
              <a16:creationId xmlns:a16="http://schemas.microsoft.com/office/drawing/2014/main" id="{76827047-6D4E-48CA-BFFE-A300D272BFD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44700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1070</xdr:row>
      <xdr:rowOff>47625</xdr:rowOff>
    </xdr:from>
    <xdr:ext cx="123825" cy="123825"/>
    <xdr:pic>
      <xdr:nvPicPr>
        <xdr:cNvPr id="367" name="Picture 366">
          <a:extLst>
            <a:ext uri="{FF2B5EF4-FFF2-40B4-BE49-F238E27FC236}">
              <a16:creationId xmlns:a16="http://schemas.microsoft.com/office/drawing/2014/main" id="{E555285F-FF9C-4929-80DB-E5EE76FFFDD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449292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1071</xdr:row>
      <xdr:rowOff>47625</xdr:rowOff>
    </xdr:from>
    <xdr:to>
      <xdr:col>22</xdr:col>
      <xdr:colOff>57150</xdr:colOff>
      <xdr:row>1071</xdr:row>
      <xdr:rowOff>47625</xdr:rowOff>
    </xdr:to>
    <xdr:cxnSp macro="">
      <xdr:nvCxnSpPr>
        <xdr:cNvPr id="368" name="Straight Connector 367">
          <a:extLst>
            <a:ext uri="{FF2B5EF4-FFF2-40B4-BE49-F238E27FC236}">
              <a16:creationId xmlns:a16="http://schemas.microsoft.com/office/drawing/2014/main" id="{92B5E3B4-73B2-4C06-861C-816F12426EDB}"/>
            </a:ext>
          </a:extLst>
        </xdr:cNvPr>
        <xdr:cNvCxnSpPr/>
      </xdr:nvCxnSpPr>
      <xdr:spPr>
        <a:xfrm>
          <a:off x="0" y="1451387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1078</xdr:row>
      <xdr:rowOff>47625</xdr:rowOff>
    </xdr:from>
    <xdr:ext cx="123825" cy="123825"/>
    <xdr:pic>
      <xdr:nvPicPr>
        <xdr:cNvPr id="369" name="Picture 368">
          <a:extLst>
            <a:ext uri="{FF2B5EF4-FFF2-40B4-BE49-F238E27FC236}">
              <a16:creationId xmlns:a16="http://schemas.microsoft.com/office/drawing/2014/main" id="{B2944616-CDBE-4EF3-91DB-BEC8D0C2F39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46103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1080</xdr:row>
      <xdr:rowOff>47625</xdr:rowOff>
    </xdr:from>
    <xdr:ext cx="123825" cy="123825"/>
    <xdr:pic>
      <xdr:nvPicPr>
        <xdr:cNvPr id="370" name="Picture 369">
          <a:extLst>
            <a:ext uri="{FF2B5EF4-FFF2-40B4-BE49-F238E27FC236}">
              <a16:creationId xmlns:a16="http://schemas.microsoft.com/office/drawing/2014/main" id="{66764131-980C-4F4C-A8D2-8BAAAD1E563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463325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1081</xdr:row>
      <xdr:rowOff>47625</xdr:rowOff>
    </xdr:from>
    <xdr:to>
      <xdr:col>22</xdr:col>
      <xdr:colOff>57150</xdr:colOff>
      <xdr:row>1081</xdr:row>
      <xdr:rowOff>47625</xdr:rowOff>
    </xdr:to>
    <xdr:cxnSp macro="">
      <xdr:nvCxnSpPr>
        <xdr:cNvPr id="371" name="Straight Connector 370">
          <a:extLst>
            <a:ext uri="{FF2B5EF4-FFF2-40B4-BE49-F238E27FC236}">
              <a16:creationId xmlns:a16="http://schemas.microsoft.com/office/drawing/2014/main" id="{AA792FA0-6AC2-4666-B25F-7E5ADABEE5C0}"/>
            </a:ext>
          </a:extLst>
        </xdr:cNvPr>
        <xdr:cNvCxnSpPr/>
      </xdr:nvCxnSpPr>
      <xdr:spPr>
        <a:xfrm>
          <a:off x="0" y="1465421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1088</xdr:row>
      <xdr:rowOff>47625</xdr:rowOff>
    </xdr:from>
    <xdr:ext cx="123825" cy="123825"/>
    <xdr:pic>
      <xdr:nvPicPr>
        <xdr:cNvPr id="372" name="Picture 371">
          <a:extLst>
            <a:ext uri="{FF2B5EF4-FFF2-40B4-BE49-F238E27FC236}">
              <a16:creationId xmlns:a16="http://schemas.microsoft.com/office/drawing/2014/main" id="{E6D20A1B-49F4-4473-9500-99E3FF0B8C0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475073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1089</xdr:row>
      <xdr:rowOff>47625</xdr:rowOff>
    </xdr:from>
    <xdr:to>
      <xdr:col>22</xdr:col>
      <xdr:colOff>57150</xdr:colOff>
      <xdr:row>1089</xdr:row>
      <xdr:rowOff>47625</xdr:rowOff>
    </xdr:to>
    <xdr:cxnSp macro="">
      <xdr:nvCxnSpPr>
        <xdr:cNvPr id="373" name="Straight Connector 372">
          <a:extLst>
            <a:ext uri="{FF2B5EF4-FFF2-40B4-BE49-F238E27FC236}">
              <a16:creationId xmlns:a16="http://schemas.microsoft.com/office/drawing/2014/main" id="{B6A1CCD6-0B4F-411A-9795-7C7C9A3FD8D7}"/>
            </a:ext>
          </a:extLst>
        </xdr:cNvPr>
        <xdr:cNvCxnSpPr/>
      </xdr:nvCxnSpPr>
      <xdr:spPr>
        <a:xfrm>
          <a:off x="0" y="1477168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1096</xdr:row>
      <xdr:rowOff>47625</xdr:rowOff>
    </xdr:from>
    <xdr:ext cx="123825" cy="123825"/>
    <xdr:pic>
      <xdr:nvPicPr>
        <xdr:cNvPr id="374" name="Picture 373">
          <a:extLst>
            <a:ext uri="{FF2B5EF4-FFF2-40B4-BE49-F238E27FC236}">
              <a16:creationId xmlns:a16="http://schemas.microsoft.com/office/drawing/2014/main" id="{C665AFA1-422A-4B9E-9EF2-E1EFBCBD93F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486820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1097</xdr:row>
      <xdr:rowOff>47625</xdr:rowOff>
    </xdr:from>
    <xdr:to>
      <xdr:col>22</xdr:col>
      <xdr:colOff>57150</xdr:colOff>
      <xdr:row>1097</xdr:row>
      <xdr:rowOff>47625</xdr:rowOff>
    </xdr:to>
    <xdr:cxnSp macro="">
      <xdr:nvCxnSpPr>
        <xdr:cNvPr id="375" name="Straight Connector 374">
          <a:extLst>
            <a:ext uri="{FF2B5EF4-FFF2-40B4-BE49-F238E27FC236}">
              <a16:creationId xmlns:a16="http://schemas.microsoft.com/office/drawing/2014/main" id="{7EB197F1-28BA-4D06-A3C3-02AB394D0A64}"/>
            </a:ext>
          </a:extLst>
        </xdr:cNvPr>
        <xdr:cNvCxnSpPr/>
      </xdr:nvCxnSpPr>
      <xdr:spPr>
        <a:xfrm>
          <a:off x="0" y="1488916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1104</xdr:row>
      <xdr:rowOff>47625</xdr:rowOff>
    </xdr:from>
    <xdr:ext cx="123825" cy="123825"/>
    <xdr:pic>
      <xdr:nvPicPr>
        <xdr:cNvPr id="376" name="Picture 375">
          <a:extLst>
            <a:ext uri="{FF2B5EF4-FFF2-40B4-BE49-F238E27FC236}">
              <a16:creationId xmlns:a16="http://schemas.microsoft.com/office/drawing/2014/main" id="{5373E35F-B007-42FA-80E5-2757E7296AD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49869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1106</xdr:row>
      <xdr:rowOff>47625</xdr:rowOff>
    </xdr:from>
    <xdr:ext cx="123825" cy="123825"/>
    <xdr:pic>
      <xdr:nvPicPr>
        <xdr:cNvPr id="377" name="Picture 376">
          <a:extLst>
            <a:ext uri="{FF2B5EF4-FFF2-40B4-BE49-F238E27FC236}">
              <a16:creationId xmlns:a16="http://schemas.microsoft.com/office/drawing/2014/main" id="{330AD6C9-764C-423B-B518-F00E7325289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500981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1107</xdr:row>
      <xdr:rowOff>47625</xdr:rowOff>
    </xdr:from>
    <xdr:to>
      <xdr:col>22</xdr:col>
      <xdr:colOff>57150</xdr:colOff>
      <xdr:row>1107</xdr:row>
      <xdr:rowOff>47625</xdr:rowOff>
    </xdr:to>
    <xdr:cxnSp macro="">
      <xdr:nvCxnSpPr>
        <xdr:cNvPr id="378" name="Straight Connector 377">
          <a:extLst>
            <a:ext uri="{FF2B5EF4-FFF2-40B4-BE49-F238E27FC236}">
              <a16:creationId xmlns:a16="http://schemas.microsoft.com/office/drawing/2014/main" id="{999001FD-DC5F-4CAB-891A-F671446E31D4}"/>
            </a:ext>
          </a:extLst>
        </xdr:cNvPr>
        <xdr:cNvCxnSpPr/>
      </xdr:nvCxnSpPr>
      <xdr:spPr>
        <a:xfrm>
          <a:off x="0" y="1503076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1114</xdr:row>
      <xdr:rowOff>47625</xdr:rowOff>
    </xdr:from>
    <xdr:ext cx="123825" cy="123825"/>
    <xdr:pic>
      <xdr:nvPicPr>
        <xdr:cNvPr id="379" name="Picture 378">
          <a:extLst>
            <a:ext uri="{FF2B5EF4-FFF2-40B4-BE49-F238E27FC236}">
              <a16:creationId xmlns:a16="http://schemas.microsoft.com/office/drawing/2014/main" id="{BC7761F6-7CC9-4C79-B832-0BE2D7C4C7F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51279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1116</xdr:row>
      <xdr:rowOff>47625</xdr:rowOff>
    </xdr:from>
    <xdr:ext cx="123825" cy="123825"/>
    <xdr:pic>
      <xdr:nvPicPr>
        <xdr:cNvPr id="380" name="Picture 379">
          <a:extLst>
            <a:ext uri="{FF2B5EF4-FFF2-40B4-BE49-F238E27FC236}">
              <a16:creationId xmlns:a16="http://schemas.microsoft.com/office/drawing/2014/main" id="{F7204AA3-2415-41B7-A430-5B497CD2FBA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51507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1118</xdr:row>
      <xdr:rowOff>47625</xdr:rowOff>
    </xdr:from>
    <xdr:ext cx="123825" cy="123825"/>
    <xdr:pic>
      <xdr:nvPicPr>
        <xdr:cNvPr id="381" name="Picture 380">
          <a:extLst>
            <a:ext uri="{FF2B5EF4-FFF2-40B4-BE49-F238E27FC236}">
              <a16:creationId xmlns:a16="http://schemas.microsoft.com/office/drawing/2014/main" id="{2A3C1C4A-2335-45F7-BBB8-53994ABABBE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517364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1119</xdr:row>
      <xdr:rowOff>47625</xdr:rowOff>
    </xdr:from>
    <xdr:to>
      <xdr:col>22</xdr:col>
      <xdr:colOff>57150</xdr:colOff>
      <xdr:row>1119</xdr:row>
      <xdr:rowOff>47625</xdr:rowOff>
    </xdr:to>
    <xdr:cxnSp macro="">
      <xdr:nvCxnSpPr>
        <xdr:cNvPr id="382" name="Straight Connector 381">
          <a:extLst>
            <a:ext uri="{FF2B5EF4-FFF2-40B4-BE49-F238E27FC236}">
              <a16:creationId xmlns:a16="http://schemas.microsoft.com/office/drawing/2014/main" id="{14A00305-7408-496F-B0E5-B020F6EE3034}"/>
            </a:ext>
          </a:extLst>
        </xdr:cNvPr>
        <xdr:cNvCxnSpPr/>
      </xdr:nvCxnSpPr>
      <xdr:spPr>
        <a:xfrm>
          <a:off x="0" y="1519459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1126</xdr:row>
      <xdr:rowOff>47625</xdr:rowOff>
    </xdr:from>
    <xdr:ext cx="123825" cy="123825"/>
    <xdr:pic>
      <xdr:nvPicPr>
        <xdr:cNvPr id="383" name="Picture 382">
          <a:extLst>
            <a:ext uri="{FF2B5EF4-FFF2-40B4-BE49-F238E27FC236}">
              <a16:creationId xmlns:a16="http://schemas.microsoft.com/office/drawing/2014/main" id="{8C97107E-B1E8-4CD5-9538-8B508E689AC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52911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1128</xdr:row>
      <xdr:rowOff>47625</xdr:rowOff>
    </xdr:from>
    <xdr:ext cx="123825" cy="123825"/>
    <xdr:pic>
      <xdr:nvPicPr>
        <xdr:cNvPr id="384" name="Picture 383">
          <a:extLst>
            <a:ext uri="{FF2B5EF4-FFF2-40B4-BE49-F238E27FC236}">
              <a16:creationId xmlns:a16="http://schemas.microsoft.com/office/drawing/2014/main" id="{DF39A056-8B39-4761-995D-F71DC06344B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53139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1130</xdr:row>
      <xdr:rowOff>47625</xdr:rowOff>
    </xdr:from>
    <xdr:ext cx="123825" cy="123825"/>
    <xdr:pic>
      <xdr:nvPicPr>
        <xdr:cNvPr id="385" name="Picture 384">
          <a:extLst>
            <a:ext uri="{FF2B5EF4-FFF2-40B4-BE49-F238E27FC236}">
              <a16:creationId xmlns:a16="http://schemas.microsoft.com/office/drawing/2014/main" id="{E30F9102-F51D-470D-B28E-152443905B9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533683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1131</xdr:row>
      <xdr:rowOff>47625</xdr:rowOff>
    </xdr:from>
    <xdr:to>
      <xdr:col>22</xdr:col>
      <xdr:colOff>57150</xdr:colOff>
      <xdr:row>1131</xdr:row>
      <xdr:rowOff>47625</xdr:rowOff>
    </xdr:to>
    <xdr:cxnSp macro="">
      <xdr:nvCxnSpPr>
        <xdr:cNvPr id="386" name="Straight Connector 385">
          <a:extLst>
            <a:ext uri="{FF2B5EF4-FFF2-40B4-BE49-F238E27FC236}">
              <a16:creationId xmlns:a16="http://schemas.microsoft.com/office/drawing/2014/main" id="{C35B2640-F6C4-46A4-82A3-8748AF76594D}"/>
            </a:ext>
          </a:extLst>
        </xdr:cNvPr>
        <xdr:cNvCxnSpPr/>
      </xdr:nvCxnSpPr>
      <xdr:spPr>
        <a:xfrm>
          <a:off x="0" y="1535779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1138</xdr:row>
      <xdr:rowOff>47625</xdr:rowOff>
    </xdr:from>
    <xdr:ext cx="123825" cy="123825"/>
    <xdr:pic>
      <xdr:nvPicPr>
        <xdr:cNvPr id="387" name="Picture 386">
          <a:extLst>
            <a:ext uri="{FF2B5EF4-FFF2-40B4-BE49-F238E27FC236}">
              <a16:creationId xmlns:a16="http://schemas.microsoft.com/office/drawing/2014/main" id="{9657044C-321F-4F4F-96C0-DB531BD865A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54543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1140</xdr:row>
      <xdr:rowOff>47625</xdr:rowOff>
    </xdr:from>
    <xdr:ext cx="123825" cy="123825"/>
    <xdr:pic>
      <xdr:nvPicPr>
        <xdr:cNvPr id="388" name="Picture 387">
          <a:extLst>
            <a:ext uri="{FF2B5EF4-FFF2-40B4-BE49-F238E27FC236}">
              <a16:creationId xmlns:a16="http://schemas.microsoft.com/office/drawing/2014/main" id="{D0BF8B94-4CA2-41B0-8CD3-FA01410FC10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54771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1142</xdr:row>
      <xdr:rowOff>47625</xdr:rowOff>
    </xdr:from>
    <xdr:ext cx="123825" cy="123825"/>
    <xdr:pic>
      <xdr:nvPicPr>
        <xdr:cNvPr id="389" name="Picture 388">
          <a:extLst>
            <a:ext uri="{FF2B5EF4-FFF2-40B4-BE49-F238E27FC236}">
              <a16:creationId xmlns:a16="http://schemas.microsoft.com/office/drawing/2014/main" id="{2FC04F18-8E89-4248-9FFD-FF0BC8FA535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550003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1143</xdr:row>
      <xdr:rowOff>47625</xdr:rowOff>
    </xdr:from>
    <xdr:to>
      <xdr:col>22</xdr:col>
      <xdr:colOff>57150</xdr:colOff>
      <xdr:row>1143</xdr:row>
      <xdr:rowOff>47625</xdr:rowOff>
    </xdr:to>
    <xdr:cxnSp macro="">
      <xdr:nvCxnSpPr>
        <xdr:cNvPr id="390" name="Straight Connector 389">
          <a:extLst>
            <a:ext uri="{FF2B5EF4-FFF2-40B4-BE49-F238E27FC236}">
              <a16:creationId xmlns:a16="http://schemas.microsoft.com/office/drawing/2014/main" id="{AF7F1BDD-F886-4388-AA19-5F26BFE916D9}"/>
            </a:ext>
          </a:extLst>
        </xdr:cNvPr>
        <xdr:cNvCxnSpPr/>
      </xdr:nvCxnSpPr>
      <xdr:spPr>
        <a:xfrm>
          <a:off x="0" y="1552098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1150</xdr:row>
      <xdr:rowOff>47625</xdr:rowOff>
    </xdr:from>
    <xdr:ext cx="123825" cy="123825"/>
    <xdr:pic>
      <xdr:nvPicPr>
        <xdr:cNvPr id="391" name="Picture 390">
          <a:extLst>
            <a:ext uri="{FF2B5EF4-FFF2-40B4-BE49-F238E27FC236}">
              <a16:creationId xmlns:a16="http://schemas.microsoft.com/office/drawing/2014/main" id="{770B405A-8398-4B63-A4C8-53F98C65DEE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56175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1152</xdr:row>
      <xdr:rowOff>47625</xdr:rowOff>
    </xdr:from>
    <xdr:ext cx="123825" cy="123825"/>
    <xdr:pic>
      <xdr:nvPicPr>
        <xdr:cNvPr id="392" name="Picture 391">
          <a:extLst>
            <a:ext uri="{FF2B5EF4-FFF2-40B4-BE49-F238E27FC236}">
              <a16:creationId xmlns:a16="http://schemas.microsoft.com/office/drawing/2014/main" id="{C08959A6-077E-4ED4-8607-C3903DADBFB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56403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1154</xdr:row>
      <xdr:rowOff>47625</xdr:rowOff>
    </xdr:from>
    <xdr:ext cx="123825" cy="123825"/>
    <xdr:pic>
      <xdr:nvPicPr>
        <xdr:cNvPr id="393" name="Picture 392">
          <a:extLst>
            <a:ext uri="{FF2B5EF4-FFF2-40B4-BE49-F238E27FC236}">
              <a16:creationId xmlns:a16="http://schemas.microsoft.com/office/drawing/2014/main" id="{A572DE69-F217-4CAF-98AE-8971F29E36B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566322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1155</xdr:row>
      <xdr:rowOff>47625</xdr:rowOff>
    </xdr:from>
    <xdr:to>
      <xdr:col>22</xdr:col>
      <xdr:colOff>57150</xdr:colOff>
      <xdr:row>1155</xdr:row>
      <xdr:rowOff>47625</xdr:rowOff>
    </xdr:to>
    <xdr:cxnSp macro="">
      <xdr:nvCxnSpPr>
        <xdr:cNvPr id="394" name="Straight Connector 393">
          <a:extLst>
            <a:ext uri="{FF2B5EF4-FFF2-40B4-BE49-F238E27FC236}">
              <a16:creationId xmlns:a16="http://schemas.microsoft.com/office/drawing/2014/main" id="{A9C80141-22F3-4889-B658-38B68E662D5F}"/>
            </a:ext>
          </a:extLst>
        </xdr:cNvPr>
        <xdr:cNvCxnSpPr/>
      </xdr:nvCxnSpPr>
      <xdr:spPr>
        <a:xfrm>
          <a:off x="0" y="1568418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1162</xdr:row>
      <xdr:rowOff>47625</xdr:rowOff>
    </xdr:from>
    <xdr:ext cx="123825" cy="123825"/>
    <xdr:pic>
      <xdr:nvPicPr>
        <xdr:cNvPr id="395" name="Picture 394">
          <a:extLst>
            <a:ext uri="{FF2B5EF4-FFF2-40B4-BE49-F238E27FC236}">
              <a16:creationId xmlns:a16="http://schemas.microsoft.com/office/drawing/2014/main" id="{6B4C39B2-DA99-4133-A7E3-B4A2AAEA2DE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57819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1164</xdr:row>
      <xdr:rowOff>47625</xdr:rowOff>
    </xdr:from>
    <xdr:ext cx="123825" cy="123825"/>
    <xdr:pic>
      <xdr:nvPicPr>
        <xdr:cNvPr id="396" name="Picture 395">
          <a:extLst>
            <a:ext uri="{FF2B5EF4-FFF2-40B4-BE49-F238E27FC236}">
              <a16:creationId xmlns:a16="http://schemas.microsoft.com/office/drawing/2014/main" id="{1E642156-70E1-4383-B465-D23C08F2920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58048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1166</xdr:row>
      <xdr:rowOff>47625</xdr:rowOff>
    </xdr:from>
    <xdr:ext cx="123825" cy="123825"/>
    <xdr:pic>
      <xdr:nvPicPr>
        <xdr:cNvPr id="397" name="Picture 396">
          <a:extLst>
            <a:ext uri="{FF2B5EF4-FFF2-40B4-BE49-F238E27FC236}">
              <a16:creationId xmlns:a16="http://schemas.microsoft.com/office/drawing/2014/main" id="{1CD3656F-7515-487E-830E-1AC874844D2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58276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1168</xdr:row>
      <xdr:rowOff>47625</xdr:rowOff>
    </xdr:from>
    <xdr:ext cx="123825" cy="123825"/>
    <xdr:pic>
      <xdr:nvPicPr>
        <xdr:cNvPr id="398" name="Picture 397">
          <a:extLst>
            <a:ext uri="{FF2B5EF4-FFF2-40B4-BE49-F238E27FC236}">
              <a16:creationId xmlns:a16="http://schemas.microsoft.com/office/drawing/2014/main" id="{DB9E2695-EF5F-4A5F-A9D3-368B52EECF7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585055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1169</xdr:row>
      <xdr:rowOff>47625</xdr:rowOff>
    </xdr:from>
    <xdr:to>
      <xdr:col>22</xdr:col>
      <xdr:colOff>57150</xdr:colOff>
      <xdr:row>1169</xdr:row>
      <xdr:rowOff>47625</xdr:rowOff>
    </xdr:to>
    <xdr:cxnSp macro="">
      <xdr:nvCxnSpPr>
        <xdr:cNvPr id="399" name="Straight Connector 398">
          <a:extLst>
            <a:ext uri="{FF2B5EF4-FFF2-40B4-BE49-F238E27FC236}">
              <a16:creationId xmlns:a16="http://schemas.microsoft.com/office/drawing/2014/main" id="{62531A06-ED35-4731-8D0B-3E219EB4579A}"/>
            </a:ext>
          </a:extLst>
        </xdr:cNvPr>
        <xdr:cNvCxnSpPr/>
      </xdr:nvCxnSpPr>
      <xdr:spPr>
        <a:xfrm>
          <a:off x="0" y="1587150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1176</xdr:row>
      <xdr:rowOff>47625</xdr:rowOff>
    </xdr:from>
    <xdr:ext cx="123825" cy="123825"/>
    <xdr:pic>
      <xdr:nvPicPr>
        <xdr:cNvPr id="400" name="Picture 399">
          <a:extLst>
            <a:ext uri="{FF2B5EF4-FFF2-40B4-BE49-F238E27FC236}">
              <a16:creationId xmlns:a16="http://schemas.microsoft.com/office/drawing/2014/main" id="{A0D71B8E-BDAA-4A18-AE9E-45B38D8FAFD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59686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1178</xdr:row>
      <xdr:rowOff>47625</xdr:rowOff>
    </xdr:from>
    <xdr:ext cx="123825" cy="123825"/>
    <xdr:pic>
      <xdr:nvPicPr>
        <xdr:cNvPr id="401" name="Picture 400">
          <a:extLst>
            <a:ext uri="{FF2B5EF4-FFF2-40B4-BE49-F238E27FC236}">
              <a16:creationId xmlns:a16="http://schemas.microsoft.com/office/drawing/2014/main" id="{808220F8-BD4F-492F-A060-2EE99681494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59915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1180</xdr:row>
      <xdr:rowOff>47625</xdr:rowOff>
    </xdr:from>
    <xdr:ext cx="123825" cy="123825"/>
    <xdr:pic>
      <xdr:nvPicPr>
        <xdr:cNvPr id="402" name="Picture 401">
          <a:extLst>
            <a:ext uri="{FF2B5EF4-FFF2-40B4-BE49-F238E27FC236}">
              <a16:creationId xmlns:a16="http://schemas.microsoft.com/office/drawing/2014/main" id="{DDE5B78F-CD9C-4587-9903-7D04B1665B8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60143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1182</xdr:row>
      <xdr:rowOff>47625</xdr:rowOff>
    </xdr:from>
    <xdr:ext cx="123825" cy="123825"/>
    <xdr:pic>
      <xdr:nvPicPr>
        <xdr:cNvPr id="403" name="Picture 402">
          <a:extLst>
            <a:ext uri="{FF2B5EF4-FFF2-40B4-BE49-F238E27FC236}">
              <a16:creationId xmlns:a16="http://schemas.microsoft.com/office/drawing/2014/main" id="{73977966-E194-4BB4-916C-D2669213D63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603724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1183</xdr:row>
      <xdr:rowOff>47625</xdr:rowOff>
    </xdr:from>
    <xdr:to>
      <xdr:col>22</xdr:col>
      <xdr:colOff>57150</xdr:colOff>
      <xdr:row>1183</xdr:row>
      <xdr:rowOff>47625</xdr:rowOff>
    </xdr:to>
    <xdr:cxnSp macro="">
      <xdr:nvCxnSpPr>
        <xdr:cNvPr id="404" name="Straight Connector 403">
          <a:extLst>
            <a:ext uri="{FF2B5EF4-FFF2-40B4-BE49-F238E27FC236}">
              <a16:creationId xmlns:a16="http://schemas.microsoft.com/office/drawing/2014/main" id="{3AE7501A-10E1-4E6C-BE2F-EC16E7F5E333}"/>
            </a:ext>
          </a:extLst>
        </xdr:cNvPr>
        <xdr:cNvCxnSpPr/>
      </xdr:nvCxnSpPr>
      <xdr:spPr>
        <a:xfrm>
          <a:off x="0" y="1605819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1190</xdr:row>
      <xdr:rowOff>47625</xdr:rowOff>
    </xdr:from>
    <xdr:ext cx="123825" cy="123825"/>
    <xdr:pic>
      <xdr:nvPicPr>
        <xdr:cNvPr id="405" name="Picture 404">
          <a:extLst>
            <a:ext uri="{FF2B5EF4-FFF2-40B4-BE49-F238E27FC236}">
              <a16:creationId xmlns:a16="http://schemas.microsoft.com/office/drawing/2014/main" id="{A6985E8C-8C1D-475F-BE14-02CD8F86380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61547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1192</xdr:row>
      <xdr:rowOff>47625</xdr:rowOff>
    </xdr:from>
    <xdr:ext cx="123825" cy="123825"/>
    <xdr:pic>
      <xdr:nvPicPr>
        <xdr:cNvPr id="406" name="Picture 405">
          <a:extLst>
            <a:ext uri="{FF2B5EF4-FFF2-40B4-BE49-F238E27FC236}">
              <a16:creationId xmlns:a16="http://schemas.microsoft.com/office/drawing/2014/main" id="{244F64E0-94A1-4833-9BC3-11888BEFF01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61775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1194</xdr:row>
      <xdr:rowOff>47625</xdr:rowOff>
    </xdr:from>
    <xdr:ext cx="123825" cy="123825"/>
    <xdr:pic>
      <xdr:nvPicPr>
        <xdr:cNvPr id="407" name="Picture 406">
          <a:extLst>
            <a:ext uri="{FF2B5EF4-FFF2-40B4-BE49-F238E27FC236}">
              <a16:creationId xmlns:a16="http://schemas.microsoft.com/office/drawing/2014/main" id="{422488AA-5653-4ACE-8B11-EF2CEC0337B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62004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1196</xdr:row>
      <xdr:rowOff>47625</xdr:rowOff>
    </xdr:from>
    <xdr:ext cx="123825" cy="123825"/>
    <xdr:pic>
      <xdr:nvPicPr>
        <xdr:cNvPr id="408" name="Picture 407">
          <a:extLst>
            <a:ext uri="{FF2B5EF4-FFF2-40B4-BE49-F238E27FC236}">
              <a16:creationId xmlns:a16="http://schemas.microsoft.com/office/drawing/2014/main" id="{16F36696-3A43-49A0-ADDA-937C4CE136D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622329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1197</xdr:row>
      <xdr:rowOff>47625</xdr:rowOff>
    </xdr:from>
    <xdr:to>
      <xdr:col>22</xdr:col>
      <xdr:colOff>57150</xdr:colOff>
      <xdr:row>1197</xdr:row>
      <xdr:rowOff>47625</xdr:rowOff>
    </xdr:to>
    <xdr:cxnSp macro="">
      <xdr:nvCxnSpPr>
        <xdr:cNvPr id="409" name="Straight Connector 408">
          <a:extLst>
            <a:ext uri="{FF2B5EF4-FFF2-40B4-BE49-F238E27FC236}">
              <a16:creationId xmlns:a16="http://schemas.microsoft.com/office/drawing/2014/main" id="{585949FB-09AF-4D58-8AC7-D8C52E46BCDB}"/>
            </a:ext>
          </a:extLst>
        </xdr:cNvPr>
        <xdr:cNvCxnSpPr/>
      </xdr:nvCxnSpPr>
      <xdr:spPr>
        <a:xfrm>
          <a:off x="0" y="1624425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1204</xdr:row>
      <xdr:rowOff>47625</xdr:rowOff>
    </xdr:from>
    <xdr:ext cx="123825" cy="123825"/>
    <xdr:pic>
      <xdr:nvPicPr>
        <xdr:cNvPr id="410" name="Picture 409">
          <a:extLst>
            <a:ext uri="{FF2B5EF4-FFF2-40B4-BE49-F238E27FC236}">
              <a16:creationId xmlns:a16="http://schemas.microsoft.com/office/drawing/2014/main" id="{7F9FC61D-51F0-48AE-ACE2-A21AD5E0525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63407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1206</xdr:row>
      <xdr:rowOff>47625</xdr:rowOff>
    </xdr:from>
    <xdr:ext cx="123825" cy="123825"/>
    <xdr:pic>
      <xdr:nvPicPr>
        <xdr:cNvPr id="411" name="Picture 410">
          <a:extLst>
            <a:ext uri="{FF2B5EF4-FFF2-40B4-BE49-F238E27FC236}">
              <a16:creationId xmlns:a16="http://schemas.microsoft.com/office/drawing/2014/main" id="{613575E2-7D5A-4CFF-9B90-6B83A8153F3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63636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1208</xdr:row>
      <xdr:rowOff>47625</xdr:rowOff>
    </xdr:from>
    <xdr:ext cx="123825" cy="123825"/>
    <xdr:pic>
      <xdr:nvPicPr>
        <xdr:cNvPr id="412" name="Picture 411">
          <a:extLst>
            <a:ext uri="{FF2B5EF4-FFF2-40B4-BE49-F238E27FC236}">
              <a16:creationId xmlns:a16="http://schemas.microsoft.com/office/drawing/2014/main" id="{AA0A2F45-2EB5-462A-BF47-A97B21E3EFB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63864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1210</xdr:row>
      <xdr:rowOff>47625</xdr:rowOff>
    </xdr:from>
    <xdr:ext cx="123825" cy="123825"/>
    <xdr:pic>
      <xdr:nvPicPr>
        <xdr:cNvPr id="413" name="Picture 412">
          <a:extLst>
            <a:ext uri="{FF2B5EF4-FFF2-40B4-BE49-F238E27FC236}">
              <a16:creationId xmlns:a16="http://schemas.microsoft.com/office/drawing/2014/main" id="{F5041E25-FD7A-4DBE-9CE3-7E6E2A073E8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640935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1211</xdr:row>
      <xdr:rowOff>47625</xdr:rowOff>
    </xdr:from>
    <xdr:to>
      <xdr:col>22</xdr:col>
      <xdr:colOff>57150</xdr:colOff>
      <xdr:row>1211</xdr:row>
      <xdr:rowOff>47625</xdr:rowOff>
    </xdr:to>
    <xdr:cxnSp macro="">
      <xdr:nvCxnSpPr>
        <xdr:cNvPr id="414" name="Straight Connector 413">
          <a:extLst>
            <a:ext uri="{FF2B5EF4-FFF2-40B4-BE49-F238E27FC236}">
              <a16:creationId xmlns:a16="http://schemas.microsoft.com/office/drawing/2014/main" id="{011D2D32-5E0B-475E-BD31-973DEDBC580B}"/>
            </a:ext>
          </a:extLst>
        </xdr:cNvPr>
        <xdr:cNvCxnSpPr/>
      </xdr:nvCxnSpPr>
      <xdr:spPr>
        <a:xfrm>
          <a:off x="0" y="1643030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1218</xdr:row>
      <xdr:rowOff>47625</xdr:rowOff>
    </xdr:from>
    <xdr:ext cx="123825" cy="123825"/>
    <xdr:pic>
      <xdr:nvPicPr>
        <xdr:cNvPr id="415" name="Picture 414">
          <a:extLst>
            <a:ext uri="{FF2B5EF4-FFF2-40B4-BE49-F238E27FC236}">
              <a16:creationId xmlns:a16="http://schemas.microsoft.com/office/drawing/2014/main" id="{35F2EAB9-1FD1-47EC-8725-793F7918D3F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65268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1220</xdr:row>
      <xdr:rowOff>47625</xdr:rowOff>
    </xdr:from>
    <xdr:ext cx="123825" cy="123825"/>
    <xdr:pic>
      <xdr:nvPicPr>
        <xdr:cNvPr id="416" name="Picture 415">
          <a:extLst>
            <a:ext uri="{FF2B5EF4-FFF2-40B4-BE49-F238E27FC236}">
              <a16:creationId xmlns:a16="http://schemas.microsoft.com/office/drawing/2014/main" id="{3A7B172D-6279-4F8A-9F5F-E14C1E6B524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65496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1221</xdr:row>
      <xdr:rowOff>47625</xdr:rowOff>
    </xdr:from>
    <xdr:to>
      <xdr:col>22</xdr:col>
      <xdr:colOff>57150</xdr:colOff>
      <xdr:row>1221</xdr:row>
      <xdr:rowOff>47625</xdr:rowOff>
    </xdr:to>
    <xdr:cxnSp macro="">
      <xdr:nvCxnSpPr>
        <xdr:cNvPr id="417" name="Straight Connector 416">
          <a:extLst>
            <a:ext uri="{FF2B5EF4-FFF2-40B4-BE49-F238E27FC236}">
              <a16:creationId xmlns:a16="http://schemas.microsoft.com/office/drawing/2014/main" id="{745964C9-F027-404F-AE2A-B3BA1470C8E2}"/>
            </a:ext>
          </a:extLst>
        </xdr:cNvPr>
        <xdr:cNvCxnSpPr/>
      </xdr:nvCxnSpPr>
      <xdr:spPr>
        <a:xfrm>
          <a:off x="0" y="1657064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1228</xdr:row>
      <xdr:rowOff>47625</xdr:rowOff>
    </xdr:from>
    <xdr:ext cx="123825" cy="123825"/>
    <xdr:pic>
      <xdr:nvPicPr>
        <xdr:cNvPr id="418" name="Picture 417">
          <a:extLst>
            <a:ext uri="{FF2B5EF4-FFF2-40B4-BE49-F238E27FC236}">
              <a16:creationId xmlns:a16="http://schemas.microsoft.com/office/drawing/2014/main" id="{626DEA2F-BABB-4F32-AFB7-AA6880341EC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66684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1230</xdr:row>
      <xdr:rowOff>47625</xdr:rowOff>
    </xdr:from>
    <xdr:ext cx="123825" cy="123825"/>
    <xdr:pic>
      <xdr:nvPicPr>
        <xdr:cNvPr id="419" name="Picture 418">
          <a:extLst>
            <a:ext uri="{FF2B5EF4-FFF2-40B4-BE49-F238E27FC236}">
              <a16:creationId xmlns:a16="http://schemas.microsoft.com/office/drawing/2014/main" id="{C388524C-85D1-4760-B522-7A097377EDF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669129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1231</xdr:row>
      <xdr:rowOff>47625</xdr:rowOff>
    </xdr:from>
    <xdr:to>
      <xdr:col>22</xdr:col>
      <xdr:colOff>57150</xdr:colOff>
      <xdr:row>1231</xdr:row>
      <xdr:rowOff>47625</xdr:rowOff>
    </xdr:to>
    <xdr:cxnSp macro="">
      <xdr:nvCxnSpPr>
        <xdr:cNvPr id="420" name="Straight Connector 419">
          <a:extLst>
            <a:ext uri="{FF2B5EF4-FFF2-40B4-BE49-F238E27FC236}">
              <a16:creationId xmlns:a16="http://schemas.microsoft.com/office/drawing/2014/main" id="{7202BC22-9BC0-40FE-95E2-604F8F052066}"/>
            </a:ext>
          </a:extLst>
        </xdr:cNvPr>
        <xdr:cNvCxnSpPr/>
      </xdr:nvCxnSpPr>
      <xdr:spPr>
        <a:xfrm>
          <a:off x="0" y="1671224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1238</xdr:row>
      <xdr:rowOff>47625</xdr:rowOff>
    </xdr:from>
    <xdr:ext cx="123825" cy="123825"/>
    <xdr:pic>
      <xdr:nvPicPr>
        <xdr:cNvPr id="421" name="Picture 420">
          <a:extLst>
            <a:ext uri="{FF2B5EF4-FFF2-40B4-BE49-F238E27FC236}">
              <a16:creationId xmlns:a16="http://schemas.microsoft.com/office/drawing/2014/main" id="{E282F535-868E-4F87-8F81-5C4A3F27333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68094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1240</xdr:row>
      <xdr:rowOff>47625</xdr:rowOff>
    </xdr:from>
    <xdr:ext cx="123825" cy="123825"/>
    <xdr:pic>
      <xdr:nvPicPr>
        <xdr:cNvPr id="422" name="Picture 421">
          <a:extLst>
            <a:ext uri="{FF2B5EF4-FFF2-40B4-BE49-F238E27FC236}">
              <a16:creationId xmlns:a16="http://schemas.microsoft.com/office/drawing/2014/main" id="{3E42B8BC-4F59-41E2-8028-DB9046693C2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68322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1242</xdr:row>
      <xdr:rowOff>47625</xdr:rowOff>
    </xdr:from>
    <xdr:ext cx="123825" cy="123825"/>
    <xdr:pic>
      <xdr:nvPicPr>
        <xdr:cNvPr id="423" name="Picture 422">
          <a:extLst>
            <a:ext uri="{FF2B5EF4-FFF2-40B4-BE49-F238E27FC236}">
              <a16:creationId xmlns:a16="http://schemas.microsoft.com/office/drawing/2014/main" id="{66F331AC-4505-4B0B-88B5-43F795A206B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685512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1243</xdr:row>
      <xdr:rowOff>47625</xdr:rowOff>
    </xdr:from>
    <xdr:to>
      <xdr:col>22</xdr:col>
      <xdr:colOff>57150</xdr:colOff>
      <xdr:row>1243</xdr:row>
      <xdr:rowOff>47625</xdr:rowOff>
    </xdr:to>
    <xdr:cxnSp macro="">
      <xdr:nvCxnSpPr>
        <xdr:cNvPr id="424" name="Straight Connector 423">
          <a:extLst>
            <a:ext uri="{FF2B5EF4-FFF2-40B4-BE49-F238E27FC236}">
              <a16:creationId xmlns:a16="http://schemas.microsoft.com/office/drawing/2014/main" id="{5D443D1F-6DD4-4D27-98BB-C29F90DECE44}"/>
            </a:ext>
          </a:extLst>
        </xdr:cNvPr>
        <xdr:cNvCxnSpPr/>
      </xdr:nvCxnSpPr>
      <xdr:spPr>
        <a:xfrm>
          <a:off x="0" y="1687607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1250</xdr:row>
      <xdr:rowOff>47625</xdr:rowOff>
    </xdr:from>
    <xdr:ext cx="123825" cy="123825"/>
    <xdr:pic>
      <xdr:nvPicPr>
        <xdr:cNvPr id="425" name="Picture 424">
          <a:extLst>
            <a:ext uri="{FF2B5EF4-FFF2-40B4-BE49-F238E27FC236}">
              <a16:creationId xmlns:a16="http://schemas.microsoft.com/office/drawing/2014/main" id="{66216A3E-6E2F-4604-96E8-8871304D25C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69725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1252</xdr:row>
      <xdr:rowOff>47625</xdr:rowOff>
    </xdr:from>
    <xdr:ext cx="123825" cy="123825"/>
    <xdr:pic>
      <xdr:nvPicPr>
        <xdr:cNvPr id="426" name="Picture 425">
          <a:extLst>
            <a:ext uri="{FF2B5EF4-FFF2-40B4-BE49-F238E27FC236}">
              <a16:creationId xmlns:a16="http://schemas.microsoft.com/office/drawing/2014/main" id="{181F3ED1-0E11-4C4E-8C9E-BB3DFEE307A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69954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1254</xdr:row>
      <xdr:rowOff>47625</xdr:rowOff>
    </xdr:from>
    <xdr:ext cx="123825" cy="123825"/>
    <xdr:pic>
      <xdr:nvPicPr>
        <xdr:cNvPr id="427" name="Picture 426">
          <a:extLst>
            <a:ext uri="{FF2B5EF4-FFF2-40B4-BE49-F238E27FC236}">
              <a16:creationId xmlns:a16="http://schemas.microsoft.com/office/drawing/2014/main" id="{069122EF-48EC-42A4-B542-45108D6055A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701831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1255</xdr:row>
      <xdr:rowOff>47625</xdr:rowOff>
    </xdr:from>
    <xdr:to>
      <xdr:col>22</xdr:col>
      <xdr:colOff>57150</xdr:colOff>
      <xdr:row>1255</xdr:row>
      <xdr:rowOff>47625</xdr:rowOff>
    </xdr:to>
    <xdr:cxnSp macro="">
      <xdr:nvCxnSpPr>
        <xdr:cNvPr id="428" name="Straight Connector 427">
          <a:extLst>
            <a:ext uri="{FF2B5EF4-FFF2-40B4-BE49-F238E27FC236}">
              <a16:creationId xmlns:a16="http://schemas.microsoft.com/office/drawing/2014/main" id="{519AA5DB-BE3B-40B4-B7F0-1D17AEAD3D52}"/>
            </a:ext>
          </a:extLst>
        </xdr:cNvPr>
        <xdr:cNvCxnSpPr/>
      </xdr:nvCxnSpPr>
      <xdr:spPr>
        <a:xfrm>
          <a:off x="0" y="1703927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1262</xdr:row>
      <xdr:rowOff>47625</xdr:rowOff>
    </xdr:from>
    <xdr:ext cx="123825" cy="123825"/>
    <xdr:pic>
      <xdr:nvPicPr>
        <xdr:cNvPr id="429" name="Picture 428">
          <a:extLst>
            <a:ext uri="{FF2B5EF4-FFF2-40B4-BE49-F238E27FC236}">
              <a16:creationId xmlns:a16="http://schemas.microsoft.com/office/drawing/2014/main" id="{14A1BA6A-A1BB-480A-AD04-CD70A279D1E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71357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1264</xdr:row>
      <xdr:rowOff>47625</xdr:rowOff>
    </xdr:from>
    <xdr:ext cx="123825" cy="123825"/>
    <xdr:pic>
      <xdr:nvPicPr>
        <xdr:cNvPr id="430" name="Picture 429">
          <a:extLst>
            <a:ext uri="{FF2B5EF4-FFF2-40B4-BE49-F238E27FC236}">
              <a16:creationId xmlns:a16="http://schemas.microsoft.com/office/drawing/2014/main" id="{4FC5466B-1E3B-46CC-8644-462D135E527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71586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1266</xdr:row>
      <xdr:rowOff>47625</xdr:rowOff>
    </xdr:from>
    <xdr:ext cx="123825" cy="123825"/>
    <xdr:pic>
      <xdr:nvPicPr>
        <xdr:cNvPr id="431" name="Picture 430">
          <a:extLst>
            <a:ext uri="{FF2B5EF4-FFF2-40B4-BE49-F238E27FC236}">
              <a16:creationId xmlns:a16="http://schemas.microsoft.com/office/drawing/2014/main" id="{028069F9-0CE2-4CF9-860F-CE9E7D6EC40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71815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1268</xdr:row>
      <xdr:rowOff>47625</xdr:rowOff>
    </xdr:from>
    <xdr:ext cx="123825" cy="123825"/>
    <xdr:pic>
      <xdr:nvPicPr>
        <xdr:cNvPr id="432" name="Picture 431">
          <a:extLst>
            <a:ext uri="{FF2B5EF4-FFF2-40B4-BE49-F238E27FC236}">
              <a16:creationId xmlns:a16="http://schemas.microsoft.com/office/drawing/2014/main" id="{EAB893D5-A2E8-4061-9966-73472DEC733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720437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1269</xdr:row>
      <xdr:rowOff>47625</xdr:rowOff>
    </xdr:from>
    <xdr:to>
      <xdr:col>22</xdr:col>
      <xdr:colOff>57150</xdr:colOff>
      <xdr:row>1269</xdr:row>
      <xdr:rowOff>47625</xdr:rowOff>
    </xdr:to>
    <xdr:cxnSp macro="">
      <xdr:nvCxnSpPr>
        <xdr:cNvPr id="433" name="Straight Connector 432">
          <a:extLst>
            <a:ext uri="{FF2B5EF4-FFF2-40B4-BE49-F238E27FC236}">
              <a16:creationId xmlns:a16="http://schemas.microsoft.com/office/drawing/2014/main" id="{9A936D9A-DF0E-4039-97EA-E22C42D170D0}"/>
            </a:ext>
          </a:extLst>
        </xdr:cNvPr>
        <xdr:cNvCxnSpPr/>
      </xdr:nvCxnSpPr>
      <xdr:spPr>
        <a:xfrm>
          <a:off x="0" y="1722532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1276</xdr:row>
      <xdr:rowOff>47625</xdr:rowOff>
    </xdr:from>
    <xdr:ext cx="123825" cy="123825"/>
    <xdr:pic>
      <xdr:nvPicPr>
        <xdr:cNvPr id="434" name="Picture 433">
          <a:extLst>
            <a:ext uri="{FF2B5EF4-FFF2-40B4-BE49-F238E27FC236}">
              <a16:creationId xmlns:a16="http://schemas.microsoft.com/office/drawing/2014/main" id="{789BC5B5-DB5E-47A7-914A-EAD942FBF60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73218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1278</xdr:row>
      <xdr:rowOff>47625</xdr:rowOff>
    </xdr:from>
    <xdr:ext cx="123825" cy="123825"/>
    <xdr:pic>
      <xdr:nvPicPr>
        <xdr:cNvPr id="435" name="Picture 434">
          <a:extLst>
            <a:ext uri="{FF2B5EF4-FFF2-40B4-BE49-F238E27FC236}">
              <a16:creationId xmlns:a16="http://schemas.microsoft.com/office/drawing/2014/main" id="{02F2E484-7503-4E33-A321-7942517A655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73447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1280</xdr:row>
      <xdr:rowOff>47625</xdr:rowOff>
    </xdr:from>
    <xdr:ext cx="123825" cy="123825"/>
    <xdr:pic>
      <xdr:nvPicPr>
        <xdr:cNvPr id="436" name="Picture 435">
          <a:extLst>
            <a:ext uri="{FF2B5EF4-FFF2-40B4-BE49-F238E27FC236}">
              <a16:creationId xmlns:a16="http://schemas.microsoft.com/office/drawing/2014/main" id="{C974BFD0-410A-432C-A551-53182B95DB2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73675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1282</xdr:row>
      <xdr:rowOff>47625</xdr:rowOff>
    </xdr:from>
    <xdr:ext cx="123825" cy="123825"/>
    <xdr:pic>
      <xdr:nvPicPr>
        <xdr:cNvPr id="437" name="Picture 436">
          <a:extLst>
            <a:ext uri="{FF2B5EF4-FFF2-40B4-BE49-F238E27FC236}">
              <a16:creationId xmlns:a16="http://schemas.microsoft.com/office/drawing/2014/main" id="{B5A3361A-AA13-480B-AA8E-0D182C41CE7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739042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1283</xdr:row>
      <xdr:rowOff>47625</xdr:rowOff>
    </xdr:from>
    <xdr:to>
      <xdr:col>22</xdr:col>
      <xdr:colOff>57150</xdr:colOff>
      <xdr:row>1283</xdr:row>
      <xdr:rowOff>47625</xdr:rowOff>
    </xdr:to>
    <xdr:cxnSp macro="">
      <xdr:nvCxnSpPr>
        <xdr:cNvPr id="438" name="Straight Connector 437">
          <a:extLst>
            <a:ext uri="{FF2B5EF4-FFF2-40B4-BE49-F238E27FC236}">
              <a16:creationId xmlns:a16="http://schemas.microsoft.com/office/drawing/2014/main" id="{92903255-935A-4F02-95BB-202F296A2179}"/>
            </a:ext>
          </a:extLst>
        </xdr:cNvPr>
        <xdr:cNvCxnSpPr/>
      </xdr:nvCxnSpPr>
      <xdr:spPr>
        <a:xfrm>
          <a:off x="0" y="1741138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1290</xdr:row>
      <xdr:rowOff>47625</xdr:rowOff>
    </xdr:from>
    <xdr:ext cx="123825" cy="123825"/>
    <xdr:pic>
      <xdr:nvPicPr>
        <xdr:cNvPr id="439" name="Picture 438">
          <a:extLst>
            <a:ext uri="{FF2B5EF4-FFF2-40B4-BE49-F238E27FC236}">
              <a16:creationId xmlns:a16="http://schemas.microsoft.com/office/drawing/2014/main" id="{CCA95C79-3A33-4E7E-B688-60892A032F4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75091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1292</xdr:row>
      <xdr:rowOff>47625</xdr:rowOff>
    </xdr:from>
    <xdr:ext cx="123825" cy="123825"/>
    <xdr:pic>
      <xdr:nvPicPr>
        <xdr:cNvPr id="440" name="Picture 439">
          <a:extLst>
            <a:ext uri="{FF2B5EF4-FFF2-40B4-BE49-F238E27FC236}">
              <a16:creationId xmlns:a16="http://schemas.microsoft.com/office/drawing/2014/main" id="{C20E5B04-3AC4-4580-BD95-14E7C54672D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753203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1293</xdr:row>
      <xdr:rowOff>47625</xdr:rowOff>
    </xdr:from>
    <xdr:to>
      <xdr:col>22</xdr:col>
      <xdr:colOff>57150</xdr:colOff>
      <xdr:row>1293</xdr:row>
      <xdr:rowOff>47625</xdr:rowOff>
    </xdr:to>
    <xdr:cxnSp macro="">
      <xdr:nvCxnSpPr>
        <xdr:cNvPr id="441" name="Straight Connector 440">
          <a:extLst>
            <a:ext uri="{FF2B5EF4-FFF2-40B4-BE49-F238E27FC236}">
              <a16:creationId xmlns:a16="http://schemas.microsoft.com/office/drawing/2014/main" id="{04589302-4937-49FE-AA79-8DBDF7884DC4}"/>
            </a:ext>
          </a:extLst>
        </xdr:cNvPr>
        <xdr:cNvCxnSpPr/>
      </xdr:nvCxnSpPr>
      <xdr:spPr>
        <a:xfrm>
          <a:off x="0" y="1755298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1300</xdr:row>
      <xdr:rowOff>47625</xdr:rowOff>
    </xdr:from>
    <xdr:ext cx="123825" cy="123825"/>
    <xdr:pic>
      <xdr:nvPicPr>
        <xdr:cNvPr id="442" name="Picture 441">
          <a:extLst>
            <a:ext uri="{FF2B5EF4-FFF2-40B4-BE49-F238E27FC236}">
              <a16:creationId xmlns:a16="http://schemas.microsoft.com/office/drawing/2014/main" id="{A635C314-077B-4CB8-B8D5-5288B914DFF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76501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1302</xdr:row>
      <xdr:rowOff>47625</xdr:rowOff>
    </xdr:from>
    <xdr:ext cx="123825" cy="123825"/>
    <xdr:pic>
      <xdr:nvPicPr>
        <xdr:cNvPr id="443" name="Picture 442">
          <a:extLst>
            <a:ext uri="{FF2B5EF4-FFF2-40B4-BE49-F238E27FC236}">
              <a16:creationId xmlns:a16="http://schemas.microsoft.com/office/drawing/2014/main" id="{3F4DA30D-FB1A-4A86-B9A2-B3A950F9DAC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767300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1303</xdr:row>
      <xdr:rowOff>47625</xdr:rowOff>
    </xdr:from>
    <xdr:to>
      <xdr:col>22</xdr:col>
      <xdr:colOff>57150</xdr:colOff>
      <xdr:row>1303</xdr:row>
      <xdr:rowOff>47625</xdr:rowOff>
    </xdr:to>
    <xdr:cxnSp macro="">
      <xdr:nvCxnSpPr>
        <xdr:cNvPr id="444" name="Straight Connector 443">
          <a:extLst>
            <a:ext uri="{FF2B5EF4-FFF2-40B4-BE49-F238E27FC236}">
              <a16:creationId xmlns:a16="http://schemas.microsoft.com/office/drawing/2014/main" id="{9FE74969-3CE9-4FCD-8089-CDBA858D1D64}"/>
            </a:ext>
          </a:extLst>
        </xdr:cNvPr>
        <xdr:cNvCxnSpPr/>
      </xdr:nvCxnSpPr>
      <xdr:spPr>
        <a:xfrm>
          <a:off x="0" y="1769395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1310</xdr:row>
      <xdr:rowOff>47625</xdr:rowOff>
    </xdr:from>
    <xdr:ext cx="123825" cy="123825"/>
    <xdr:pic>
      <xdr:nvPicPr>
        <xdr:cNvPr id="445" name="Picture 444">
          <a:extLst>
            <a:ext uri="{FF2B5EF4-FFF2-40B4-BE49-F238E27FC236}">
              <a16:creationId xmlns:a16="http://schemas.microsoft.com/office/drawing/2014/main" id="{0EE97365-4219-49EF-9CF6-8B682916D65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77904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1312</xdr:row>
      <xdr:rowOff>47625</xdr:rowOff>
    </xdr:from>
    <xdr:ext cx="123825" cy="123825"/>
    <xdr:pic>
      <xdr:nvPicPr>
        <xdr:cNvPr id="446" name="Picture 445">
          <a:extLst>
            <a:ext uri="{FF2B5EF4-FFF2-40B4-BE49-F238E27FC236}">
              <a16:creationId xmlns:a16="http://schemas.microsoft.com/office/drawing/2014/main" id="{4C876955-AE26-49D2-9428-9D693E33335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78133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1314</xdr:row>
      <xdr:rowOff>47625</xdr:rowOff>
    </xdr:from>
    <xdr:ext cx="123825" cy="123825"/>
    <xdr:pic>
      <xdr:nvPicPr>
        <xdr:cNvPr id="447" name="Picture 446">
          <a:extLst>
            <a:ext uri="{FF2B5EF4-FFF2-40B4-BE49-F238E27FC236}">
              <a16:creationId xmlns:a16="http://schemas.microsoft.com/office/drawing/2014/main" id="{8E91FB01-5327-489E-9A56-728A1041D09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783619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1315</xdr:row>
      <xdr:rowOff>47625</xdr:rowOff>
    </xdr:from>
    <xdr:to>
      <xdr:col>22</xdr:col>
      <xdr:colOff>57150</xdr:colOff>
      <xdr:row>1315</xdr:row>
      <xdr:rowOff>47625</xdr:rowOff>
    </xdr:to>
    <xdr:cxnSp macro="">
      <xdr:nvCxnSpPr>
        <xdr:cNvPr id="448" name="Straight Connector 447">
          <a:extLst>
            <a:ext uri="{FF2B5EF4-FFF2-40B4-BE49-F238E27FC236}">
              <a16:creationId xmlns:a16="http://schemas.microsoft.com/office/drawing/2014/main" id="{A1D878C8-850C-4FCA-8D7C-EF403E0E3C9E}"/>
            </a:ext>
          </a:extLst>
        </xdr:cNvPr>
        <xdr:cNvCxnSpPr/>
      </xdr:nvCxnSpPr>
      <xdr:spPr>
        <a:xfrm>
          <a:off x="0" y="1785715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1322</xdr:row>
      <xdr:rowOff>47625</xdr:rowOff>
    </xdr:from>
    <xdr:ext cx="123825" cy="123825"/>
    <xdr:pic>
      <xdr:nvPicPr>
        <xdr:cNvPr id="449" name="Picture 448">
          <a:extLst>
            <a:ext uri="{FF2B5EF4-FFF2-40B4-BE49-F238E27FC236}">
              <a16:creationId xmlns:a16="http://schemas.microsoft.com/office/drawing/2014/main" id="{AA83D995-AAA9-4D2E-A092-450A0716416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79536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1324</xdr:row>
      <xdr:rowOff>47625</xdr:rowOff>
    </xdr:from>
    <xdr:ext cx="123825" cy="123825"/>
    <xdr:pic>
      <xdr:nvPicPr>
        <xdr:cNvPr id="450" name="Picture 449">
          <a:extLst>
            <a:ext uri="{FF2B5EF4-FFF2-40B4-BE49-F238E27FC236}">
              <a16:creationId xmlns:a16="http://schemas.microsoft.com/office/drawing/2014/main" id="{A7487BBD-E53F-4BF2-95B0-29517E46BE0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79765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1326</xdr:row>
      <xdr:rowOff>47625</xdr:rowOff>
    </xdr:from>
    <xdr:ext cx="123825" cy="123825"/>
    <xdr:pic>
      <xdr:nvPicPr>
        <xdr:cNvPr id="451" name="Picture 450">
          <a:extLst>
            <a:ext uri="{FF2B5EF4-FFF2-40B4-BE49-F238E27FC236}">
              <a16:creationId xmlns:a16="http://schemas.microsoft.com/office/drawing/2014/main" id="{AFAB2E54-3DD7-4E7C-8703-411D7659276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799939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1327</xdr:row>
      <xdr:rowOff>47625</xdr:rowOff>
    </xdr:from>
    <xdr:to>
      <xdr:col>22</xdr:col>
      <xdr:colOff>57150</xdr:colOff>
      <xdr:row>1327</xdr:row>
      <xdr:rowOff>47625</xdr:rowOff>
    </xdr:to>
    <xdr:cxnSp macro="">
      <xdr:nvCxnSpPr>
        <xdr:cNvPr id="452" name="Straight Connector 451">
          <a:extLst>
            <a:ext uri="{FF2B5EF4-FFF2-40B4-BE49-F238E27FC236}">
              <a16:creationId xmlns:a16="http://schemas.microsoft.com/office/drawing/2014/main" id="{F202E66C-A779-46A4-9AB3-9DDD61CCFE24}"/>
            </a:ext>
          </a:extLst>
        </xdr:cNvPr>
        <xdr:cNvCxnSpPr/>
      </xdr:nvCxnSpPr>
      <xdr:spPr>
        <a:xfrm>
          <a:off x="0" y="1802034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1334</xdr:row>
      <xdr:rowOff>47625</xdr:rowOff>
    </xdr:from>
    <xdr:ext cx="123825" cy="123825"/>
    <xdr:pic>
      <xdr:nvPicPr>
        <xdr:cNvPr id="453" name="Picture 452">
          <a:extLst>
            <a:ext uri="{FF2B5EF4-FFF2-40B4-BE49-F238E27FC236}">
              <a16:creationId xmlns:a16="http://schemas.microsoft.com/office/drawing/2014/main" id="{9BF46F46-25AF-44AE-AE40-6AE9F0E697B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811686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1335</xdr:row>
      <xdr:rowOff>47625</xdr:rowOff>
    </xdr:from>
    <xdr:to>
      <xdr:col>22</xdr:col>
      <xdr:colOff>57150</xdr:colOff>
      <xdr:row>1335</xdr:row>
      <xdr:rowOff>47625</xdr:rowOff>
    </xdr:to>
    <xdr:cxnSp macro="">
      <xdr:nvCxnSpPr>
        <xdr:cNvPr id="454" name="Straight Connector 453">
          <a:extLst>
            <a:ext uri="{FF2B5EF4-FFF2-40B4-BE49-F238E27FC236}">
              <a16:creationId xmlns:a16="http://schemas.microsoft.com/office/drawing/2014/main" id="{D8CF2FD1-451A-4FAE-AEF5-C4AD6B06D1F6}"/>
            </a:ext>
          </a:extLst>
        </xdr:cNvPr>
        <xdr:cNvCxnSpPr/>
      </xdr:nvCxnSpPr>
      <xdr:spPr>
        <a:xfrm>
          <a:off x="0" y="1813782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1342</xdr:row>
      <xdr:rowOff>47625</xdr:rowOff>
    </xdr:from>
    <xdr:ext cx="123825" cy="123825"/>
    <xdr:pic>
      <xdr:nvPicPr>
        <xdr:cNvPr id="455" name="Picture 454">
          <a:extLst>
            <a:ext uri="{FF2B5EF4-FFF2-40B4-BE49-F238E27FC236}">
              <a16:creationId xmlns:a16="http://schemas.microsoft.com/office/drawing/2014/main" id="{E8D4B588-E3B3-4066-82BD-622768AB2BA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823561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1343</xdr:row>
      <xdr:rowOff>47625</xdr:rowOff>
    </xdr:from>
    <xdr:to>
      <xdr:col>22</xdr:col>
      <xdr:colOff>57150</xdr:colOff>
      <xdr:row>1343</xdr:row>
      <xdr:rowOff>47625</xdr:rowOff>
    </xdr:to>
    <xdr:cxnSp macro="">
      <xdr:nvCxnSpPr>
        <xdr:cNvPr id="456" name="Straight Connector 455">
          <a:extLst>
            <a:ext uri="{FF2B5EF4-FFF2-40B4-BE49-F238E27FC236}">
              <a16:creationId xmlns:a16="http://schemas.microsoft.com/office/drawing/2014/main" id="{970D12FB-1754-4B86-B727-1A3D1C521973}"/>
            </a:ext>
          </a:extLst>
        </xdr:cNvPr>
        <xdr:cNvCxnSpPr/>
      </xdr:nvCxnSpPr>
      <xdr:spPr>
        <a:xfrm>
          <a:off x="0" y="1825656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1350</xdr:row>
      <xdr:rowOff>47625</xdr:rowOff>
    </xdr:from>
    <xdr:ext cx="123825" cy="123825"/>
    <xdr:pic>
      <xdr:nvPicPr>
        <xdr:cNvPr id="457" name="Picture 456">
          <a:extLst>
            <a:ext uri="{FF2B5EF4-FFF2-40B4-BE49-F238E27FC236}">
              <a16:creationId xmlns:a16="http://schemas.microsoft.com/office/drawing/2014/main" id="{1CAD7FED-A837-4ED3-8B18-F2DF67C5564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83537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1352</xdr:row>
      <xdr:rowOff>47625</xdr:rowOff>
    </xdr:from>
    <xdr:ext cx="123825" cy="123825"/>
    <xdr:pic>
      <xdr:nvPicPr>
        <xdr:cNvPr id="458" name="Picture 457">
          <a:extLst>
            <a:ext uri="{FF2B5EF4-FFF2-40B4-BE49-F238E27FC236}">
              <a16:creationId xmlns:a16="http://schemas.microsoft.com/office/drawing/2014/main" id="{56EA37C7-3498-4D06-B138-1344FF3E299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837658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1353</xdr:row>
      <xdr:rowOff>47625</xdr:rowOff>
    </xdr:from>
    <xdr:to>
      <xdr:col>22</xdr:col>
      <xdr:colOff>57150</xdr:colOff>
      <xdr:row>1353</xdr:row>
      <xdr:rowOff>47625</xdr:rowOff>
    </xdr:to>
    <xdr:cxnSp macro="">
      <xdr:nvCxnSpPr>
        <xdr:cNvPr id="459" name="Straight Connector 458">
          <a:extLst>
            <a:ext uri="{FF2B5EF4-FFF2-40B4-BE49-F238E27FC236}">
              <a16:creationId xmlns:a16="http://schemas.microsoft.com/office/drawing/2014/main" id="{9071A216-9A02-4464-ABD1-955A6ABD571B}"/>
            </a:ext>
          </a:extLst>
        </xdr:cNvPr>
        <xdr:cNvCxnSpPr/>
      </xdr:nvCxnSpPr>
      <xdr:spPr>
        <a:xfrm>
          <a:off x="0" y="1839753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1360</xdr:row>
      <xdr:rowOff>47625</xdr:rowOff>
    </xdr:from>
    <xdr:ext cx="123825" cy="123825"/>
    <xdr:pic>
      <xdr:nvPicPr>
        <xdr:cNvPr id="460" name="Picture 459">
          <a:extLst>
            <a:ext uri="{FF2B5EF4-FFF2-40B4-BE49-F238E27FC236}">
              <a16:creationId xmlns:a16="http://schemas.microsoft.com/office/drawing/2014/main" id="{D0862E25-0329-4BA0-8566-11E286CB470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84940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1362</xdr:row>
      <xdr:rowOff>47625</xdr:rowOff>
    </xdr:from>
    <xdr:ext cx="123825" cy="123825"/>
    <xdr:pic>
      <xdr:nvPicPr>
        <xdr:cNvPr id="461" name="Picture 460">
          <a:extLst>
            <a:ext uri="{FF2B5EF4-FFF2-40B4-BE49-F238E27FC236}">
              <a16:creationId xmlns:a16="http://schemas.microsoft.com/office/drawing/2014/main" id="{2DF5521A-733A-45BA-AC0D-5C6280B98F4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851691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1363</xdr:row>
      <xdr:rowOff>47625</xdr:rowOff>
    </xdr:from>
    <xdr:to>
      <xdr:col>22</xdr:col>
      <xdr:colOff>57150</xdr:colOff>
      <xdr:row>1363</xdr:row>
      <xdr:rowOff>47625</xdr:rowOff>
    </xdr:to>
    <xdr:cxnSp macro="">
      <xdr:nvCxnSpPr>
        <xdr:cNvPr id="462" name="Straight Connector 461">
          <a:extLst>
            <a:ext uri="{FF2B5EF4-FFF2-40B4-BE49-F238E27FC236}">
              <a16:creationId xmlns:a16="http://schemas.microsoft.com/office/drawing/2014/main" id="{F72D87D6-3A0F-474D-90AC-AC7959133262}"/>
            </a:ext>
          </a:extLst>
        </xdr:cNvPr>
        <xdr:cNvCxnSpPr/>
      </xdr:nvCxnSpPr>
      <xdr:spPr>
        <a:xfrm>
          <a:off x="0" y="1853787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1370</xdr:row>
      <xdr:rowOff>47625</xdr:rowOff>
    </xdr:from>
    <xdr:ext cx="123825" cy="123825"/>
    <xdr:pic>
      <xdr:nvPicPr>
        <xdr:cNvPr id="463" name="Picture 462">
          <a:extLst>
            <a:ext uri="{FF2B5EF4-FFF2-40B4-BE49-F238E27FC236}">
              <a16:creationId xmlns:a16="http://schemas.microsoft.com/office/drawing/2014/main" id="{C4AADEB3-C611-4E68-B906-1D888DFFA74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86343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1372</xdr:row>
      <xdr:rowOff>47625</xdr:rowOff>
    </xdr:from>
    <xdr:ext cx="123825" cy="123825"/>
    <xdr:pic>
      <xdr:nvPicPr>
        <xdr:cNvPr id="464" name="Picture 463">
          <a:extLst>
            <a:ext uri="{FF2B5EF4-FFF2-40B4-BE49-F238E27FC236}">
              <a16:creationId xmlns:a16="http://schemas.microsoft.com/office/drawing/2014/main" id="{3E7E5A45-006D-4784-8C29-31B34122638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865725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1373</xdr:row>
      <xdr:rowOff>47625</xdr:rowOff>
    </xdr:from>
    <xdr:to>
      <xdr:col>22</xdr:col>
      <xdr:colOff>57150</xdr:colOff>
      <xdr:row>1373</xdr:row>
      <xdr:rowOff>47625</xdr:rowOff>
    </xdr:to>
    <xdr:cxnSp macro="">
      <xdr:nvCxnSpPr>
        <xdr:cNvPr id="465" name="Straight Connector 464">
          <a:extLst>
            <a:ext uri="{FF2B5EF4-FFF2-40B4-BE49-F238E27FC236}">
              <a16:creationId xmlns:a16="http://schemas.microsoft.com/office/drawing/2014/main" id="{A3BBE09E-A0F6-4DFD-BAEE-F5758D09D937}"/>
            </a:ext>
          </a:extLst>
        </xdr:cNvPr>
        <xdr:cNvCxnSpPr/>
      </xdr:nvCxnSpPr>
      <xdr:spPr>
        <a:xfrm>
          <a:off x="0" y="1867820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1380</xdr:row>
      <xdr:rowOff>47625</xdr:rowOff>
    </xdr:from>
    <xdr:ext cx="123825" cy="123825"/>
    <xdr:pic>
      <xdr:nvPicPr>
        <xdr:cNvPr id="466" name="Picture 465">
          <a:extLst>
            <a:ext uri="{FF2B5EF4-FFF2-40B4-BE49-F238E27FC236}">
              <a16:creationId xmlns:a16="http://schemas.microsoft.com/office/drawing/2014/main" id="{A872A52C-3F18-40BC-AD3D-49459FA8DB2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87747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1382</xdr:row>
      <xdr:rowOff>47625</xdr:rowOff>
    </xdr:from>
    <xdr:ext cx="123825" cy="123825"/>
    <xdr:pic>
      <xdr:nvPicPr>
        <xdr:cNvPr id="467" name="Picture 466">
          <a:extLst>
            <a:ext uri="{FF2B5EF4-FFF2-40B4-BE49-F238E27FC236}">
              <a16:creationId xmlns:a16="http://schemas.microsoft.com/office/drawing/2014/main" id="{C944A383-90F6-4462-804B-B3B024D1BE0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87975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1383</xdr:row>
      <xdr:rowOff>47625</xdr:rowOff>
    </xdr:from>
    <xdr:to>
      <xdr:col>22</xdr:col>
      <xdr:colOff>57150</xdr:colOff>
      <xdr:row>1383</xdr:row>
      <xdr:rowOff>47625</xdr:rowOff>
    </xdr:to>
    <xdr:cxnSp macro="">
      <xdr:nvCxnSpPr>
        <xdr:cNvPr id="468" name="Straight Connector 467">
          <a:extLst>
            <a:ext uri="{FF2B5EF4-FFF2-40B4-BE49-F238E27FC236}">
              <a16:creationId xmlns:a16="http://schemas.microsoft.com/office/drawing/2014/main" id="{149C8D20-BCAF-4BDE-A3CF-44A301D9E0AD}"/>
            </a:ext>
          </a:extLst>
        </xdr:cNvPr>
        <xdr:cNvCxnSpPr/>
      </xdr:nvCxnSpPr>
      <xdr:spPr>
        <a:xfrm>
          <a:off x="0" y="1881854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1390</xdr:row>
      <xdr:rowOff>47625</xdr:rowOff>
    </xdr:from>
    <xdr:ext cx="123825" cy="123825"/>
    <xdr:pic>
      <xdr:nvPicPr>
        <xdr:cNvPr id="469" name="Picture 468">
          <a:extLst>
            <a:ext uri="{FF2B5EF4-FFF2-40B4-BE49-F238E27FC236}">
              <a16:creationId xmlns:a16="http://schemas.microsoft.com/office/drawing/2014/main" id="{B9E161A5-6C48-484A-A867-7836C7C0DE9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89163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1393</xdr:row>
      <xdr:rowOff>47625</xdr:rowOff>
    </xdr:from>
    <xdr:ext cx="123825" cy="123825"/>
    <xdr:pic>
      <xdr:nvPicPr>
        <xdr:cNvPr id="470" name="Picture 469">
          <a:extLst>
            <a:ext uri="{FF2B5EF4-FFF2-40B4-BE49-F238E27FC236}">
              <a16:creationId xmlns:a16="http://schemas.microsoft.com/office/drawing/2014/main" id="{62F73C0F-6605-4159-AEB7-576209B3CFA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894554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1394</xdr:row>
      <xdr:rowOff>47625</xdr:rowOff>
    </xdr:from>
    <xdr:to>
      <xdr:col>22</xdr:col>
      <xdr:colOff>57150</xdr:colOff>
      <xdr:row>1394</xdr:row>
      <xdr:rowOff>47625</xdr:rowOff>
    </xdr:to>
    <xdr:cxnSp macro="">
      <xdr:nvCxnSpPr>
        <xdr:cNvPr id="471" name="Straight Connector 470">
          <a:extLst>
            <a:ext uri="{FF2B5EF4-FFF2-40B4-BE49-F238E27FC236}">
              <a16:creationId xmlns:a16="http://schemas.microsoft.com/office/drawing/2014/main" id="{2A4AA3E0-43F1-497F-92DA-13F199089351}"/>
            </a:ext>
          </a:extLst>
        </xdr:cNvPr>
        <xdr:cNvCxnSpPr/>
      </xdr:nvCxnSpPr>
      <xdr:spPr>
        <a:xfrm>
          <a:off x="0" y="1896713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1401</xdr:row>
      <xdr:rowOff>47625</xdr:rowOff>
    </xdr:from>
    <xdr:ext cx="123825" cy="123825"/>
    <xdr:pic>
      <xdr:nvPicPr>
        <xdr:cNvPr id="472" name="Picture 471">
          <a:extLst>
            <a:ext uri="{FF2B5EF4-FFF2-40B4-BE49-F238E27FC236}">
              <a16:creationId xmlns:a16="http://schemas.microsoft.com/office/drawing/2014/main" id="{33D648C4-3753-45A9-95B5-DC9E2F7FA19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90642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1403</xdr:row>
      <xdr:rowOff>47625</xdr:rowOff>
    </xdr:from>
    <xdr:ext cx="123825" cy="123825"/>
    <xdr:pic>
      <xdr:nvPicPr>
        <xdr:cNvPr id="473" name="Picture 472">
          <a:extLst>
            <a:ext uri="{FF2B5EF4-FFF2-40B4-BE49-F238E27FC236}">
              <a16:creationId xmlns:a16="http://schemas.microsoft.com/office/drawing/2014/main" id="{187D0D27-141B-48A7-8DE3-4BB3D5BC251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908714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1404</xdr:row>
      <xdr:rowOff>47625</xdr:rowOff>
    </xdr:from>
    <xdr:to>
      <xdr:col>22</xdr:col>
      <xdr:colOff>57150</xdr:colOff>
      <xdr:row>1404</xdr:row>
      <xdr:rowOff>47625</xdr:rowOff>
    </xdr:to>
    <xdr:cxnSp macro="">
      <xdr:nvCxnSpPr>
        <xdr:cNvPr id="474" name="Straight Connector 473">
          <a:extLst>
            <a:ext uri="{FF2B5EF4-FFF2-40B4-BE49-F238E27FC236}">
              <a16:creationId xmlns:a16="http://schemas.microsoft.com/office/drawing/2014/main" id="{C254ADAE-4B35-4D5A-B666-7FB6102BA5BC}"/>
            </a:ext>
          </a:extLst>
        </xdr:cNvPr>
        <xdr:cNvCxnSpPr/>
      </xdr:nvCxnSpPr>
      <xdr:spPr>
        <a:xfrm>
          <a:off x="0" y="1910810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1411</xdr:row>
      <xdr:rowOff>47625</xdr:rowOff>
    </xdr:from>
    <xdr:ext cx="123825" cy="123825"/>
    <xdr:pic>
      <xdr:nvPicPr>
        <xdr:cNvPr id="475" name="Picture 474">
          <a:extLst>
            <a:ext uri="{FF2B5EF4-FFF2-40B4-BE49-F238E27FC236}">
              <a16:creationId xmlns:a16="http://schemas.microsoft.com/office/drawing/2014/main" id="{799FC811-6F3F-4002-B70D-5FADD2880A1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92046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1413</xdr:row>
      <xdr:rowOff>47625</xdr:rowOff>
    </xdr:from>
    <xdr:ext cx="123825" cy="123825"/>
    <xdr:pic>
      <xdr:nvPicPr>
        <xdr:cNvPr id="476" name="Picture 475">
          <a:extLst>
            <a:ext uri="{FF2B5EF4-FFF2-40B4-BE49-F238E27FC236}">
              <a16:creationId xmlns:a16="http://schemas.microsoft.com/office/drawing/2014/main" id="{1DB22029-3119-459C-AE35-C8A2CF652CD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922748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1414</xdr:row>
      <xdr:rowOff>47625</xdr:rowOff>
    </xdr:from>
    <xdr:to>
      <xdr:col>22</xdr:col>
      <xdr:colOff>57150</xdr:colOff>
      <xdr:row>1414</xdr:row>
      <xdr:rowOff>47625</xdr:rowOff>
    </xdr:to>
    <xdr:cxnSp macro="">
      <xdr:nvCxnSpPr>
        <xdr:cNvPr id="477" name="Straight Connector 476">
          <a:extLst>
            <a:ext uri="{FF2B5EF4-FFF2-40B4-BE49-F238E27FC236}">
              <a16:creationId xmlns:a16="http://schemas.microsoft.com/office/drawing/2014/main" id="{7A89B5FE-94A2-4C92-AA99-DCBFFA595F2C}"/>
            </a:ext>
          </a:extLst>
        </xdr:cNvPr>
        <xdr:cNvCxnSpPr/>
      </xdr:nvCxnSpPr>
      <xdr:spPr>
        <a:xfrm>
          <a:off x="0" y="1924843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1421</xdr:row>
      <xdr:rowOff>47625</xdr:rowOff>
    </xdr:from>
    <xdr:ext cx="123825" cy="123825"/>
    <xdr:pic>
      <xdr:nvPicPr>
        <xdr:cNvPr id="478" name="Picture 477">
          <a:extLst>
            <a:ext uri="{FF2B5EF4-FFF2-40B4-BE49-F238E27FC236}">
              <a16:creationId xmlns:a16="http://schemas.microsoft.com/office/drawing/2014/main" id="{60553295-958C-4094-A389-3D2B2D9DFEB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93449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1424</xdr:row>
      <xdr:rowOff>47625</xdr:rowOff>
    </xdr:from>
    <xdr:ext cx="123825" cy="123825"/>
    <xdr:pic>
      <xdr:nvPicPr>
        <xdr:cNvPr id="479" name="Picture 478">
          <a:extLst>
            <a:ext uri="{FF2B5EF4-FFF2-40B4-BE49-F238E27FC236}">
              <a16:creationId xmlns:a16="http://schemas.microsoft.com/office/drawing/2014/main" id="{A39DDCC9-61BE-4211-A54B-1FFE6B2E732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937543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1425</xdr:row>
      <xdr:rowOff>47625</xdr:rowOff>
    </xdr:from>
    <xdr:to>
      <xdr:col>22</xdr:col>
      <xdr:colOff>57150</xdr:colOff>
      <xdr:row>1425</xdr:row>
      <xdr:rowOff>47625</xdr:rowOff>
    </xdr:to>
    <xdr:cxnSp macro="">
      <xdr:nvCxnSpPr>
        <xdr:cNvPr id="480" name="Straight Connector 479">
          <a:extLst>
            <a:ext uri="{FF2B5EF4-FFF2-40B4-BE49-F238E27FC236}">
              <a16:creationId xmlns:a16="http://schemas.microsoft.com/office/drawing/2014/main" id="{2A2E5BF8-77C5-4CD3-A649-8FD0776794F7}"/>
            </a:ext>
          </a:extLst>
        </xdr:cNvPr>
        <xdr:cNvCxnSpPr/>
      </xdr:nvCxnSpPr>
      <xdr:spPr>
        <a:xfrm>
          <a:off x="0" y="1939639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1432</xdr:row>
      <xdr:rowOff>47625</xdr:rowOff>
    </xdr:from>
    <xdr:ext cx="123825" cy="123825"/>
    <xdr:pic>
      <xdr:nvPicPr>
        <xdr:cNvPr id="481" name="Picture 480">
          <a:extLst>
            <a:ext uri="{FF2B5EF4-FFF2-40B4-BE49-F238E27FC236}">
              <a16:creationId xmlns:a16="http://schemas.microsoft.com/office/drawing/2014/main" id="{87ECD910-C4BE-468E-BD8E-42FC0C601BC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94929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1434</xdr:row>
      <xdr:rowOff>47625</xdr:rowOff>
    </xdr:from>
    <xdr:ext cx="123825" cy="123825"/>
    <xdr:pic>
      <xdr:nvPicPr>
        <xdr:cNvPr id="482" name="Picture 481">
          <a:extLst>
            <a:ext uri="{FF2B5EF4-FFF2-40B4-BE49-F238E27FC236}">
              <a16:creationId xmlns:a16="http://schemas.microsoft.com/office/drawing/2014/main" id="{5D67FF90-8140-4886-91D6-3A96C5E48A7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951577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1435</xdr:row>
      <xdr:rowOff>47625</xdr:rowOff>
    </xdr:from>
    <xdr:to>
      <xdr:col>22</xdr:col>
      <xdr:colOff>57150</xdr:colOff>
      <xdr:row>1435</xdr:row>
      <xdr:rowOff>47625</xdr:rowOff>
    </xdr:to>
    <xdr:cxnSp macro="">
      <xdr:nvCxnSpPr>
        <xdr:cNvPr id="483" name="Straight Connector 482">
          <a:extLst>
            <a:ext uri="{FF2B5EF4-FFF2-40B4-BE49-F238E27FC236}">
              <a16:creationId xmlns:a16="http://schemas.microsoft.com/office/drawing/2014/main" id="{B63C57E1-679C-43C4-A215-B2239BBE02E7}"/>
            </a:ext>
          </a:extLst>
        </xdr:cNvPr>
        <xdr:cNvCxnSpPr/>
      </xdr:nvCxnSpPr>
      <xdr:spPr>
        <a:xfrm>
          <a:off x="0" y="1953672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1442</xdr:row>
      <xdr:rowOff>47625</xdr:rowOff>
    </xdr:from>
    <xdr:ext cx="123825" cy="123825"/>
    <xdr:pic>
      <xdr:nvPicPr>
        <xdr:cNvPr id="484" name="Picture 483">
          <a:extLst>
            <a:ext uri="{FF2B5EF4-FFF2-40B4-BE49-F238E27FC236}">
              <a16:creationId xmlns:a16="http://schemas.microsoft.com/office/drawing/2014/main" id="{6BD9B472-7819-4432-B453-3D1446789B9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96332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1444</xdr:row>
      <xdr:rowOff>47625</xdr:rowOff>
    </xdr:from>
    <xdr:ext cx="123825" cy="123825"/>
    <xdr:pic>
      <xdr:nvPicPr>
        <xdr:cNvPr id="485" name="Picture 484">
          <a:extLst>
            <a:ext uri="{FF2B5EF4-FFF2-40B4-BE49-F238E27FC236}">
              <a16:creationId xmlns:a16="http://schemas.microsoft.com/office/drawing/2014/main" id="{E9F8C645-F538-4061-A688-910FC25296D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965610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1445</xdr:row>
      <xdr:rowOff>47625</xdr:rowOff>
    </xdr:from>
    <xdr:to>
      <xdr:col>22</xdr:col>
      <xdr:colOff>57150</xdr:colOff>
      <xdr:row>1445</xdr:row>
      <xdr:rowOff>47625</xdr:rowOff>
    </xdr:to>
    <xdr:cxnSp macro="">
      <xdr:nvCxnSpPr>
        <xdr:cNvPr id="486" name="Straight Connector 485">
          <a:extLst>
            <a:ext uri="{FF2B5EF4-FFF2-40B4-BE49-F238E27FC236}">
              <a16:creationId xmlns:a16="http://schemas.microsoft.com/office/drawing/2014/main" id="{2D71B154-32E2-43AD-AC7B-6207C822864E}"/>
            </a:ext>
          </a:extLst>
        </xdr:cNvPr>
        <xdr:cNvCxnSpPr/>
      </xdr:nvCxnSpPr>
      <xdr:spPr>
        <a:xfrm>
          <a:off x="0" y="1967706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1454</xdr:row>
      <xdr:rowOff>47625</xdr:rowOff>
    </xdr:from>
    <xdr:ext cx="123825" cy="123825"/>
    <xdr:pic>
      <xdr:nvPicPr>
        <xdr:cNvPr id="487" name="Picture 486">
          <a:extLst>
            <a:ext uri="{FF2B5EF4-FFF2-40B4-BE49-F238E27FC236}">
              <a16:creationId xmlns:a16="http://schemas.microsoft.com/office/drawing/2014/main" id="{215C9A80-F30B-451C-95BD-21A6DAE0601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981041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1455</xdr:row>
      <xdr:rowOff>47625</xdr:rowOff>
    </xdr:from>
    <xdr:to>
      <xdr:col>22</xdr:col>
      <xdr:colOff>57150</xdr:colOff>
      <xdr:row>1455</xdr:row>
      <xdr:rowOff>47625</xdr:rowOff>
    </xdr:to>
    <xdr:cxnSp macro="">
      <xdr:nvCxnSpPr>
        <xdr:cNvPr id="488" name="Straight Connector 487">
          <a:extLst>
            <a:ext uri="{FF2B5EF4-FFF2-40B4-BE49-F238E27FC236}">
              <a16:creationId xmlns:a16="http://schemas.microsoft.com/office/drawing/2014/main" id="{B07D9AD6-FCE1-47EC-89D8-1008C862A8AE}"/>
            </a:ext>
          </a:extLst>
        </xdr:cNvPr>
        <xdr:cNvCxnSpPr/>
      </xdr:nvCxnSpPr>
      <xdr:spPr>
        <a:xfrm>
          <a:off x="0" y="1983136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1462</xdr:row>
      <xdr:rowOff>47625</xdr:rowOff>
    </xdr:from>
    <xdr:ext cx="123825" cy="123825"/>
    <xdr:pic>
      <xdr:nvPicPr>
        <xdr:cNvPr id="489" name="Picture 488">
          <a:extLst>
            <a:ext uri="{FF2B5EF4-FFF2-40B4-BE49-F238E27FC236}">
              <a16:creationId xmlns:a16="http://schemas.microsoft.com/office/drawing/2014/main" id="{7DFF4D05-DCD0-475A-8C83-891E9562D53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99278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1463</xdr:row>
      <xdr:rowOff>47625</xdr:rowOff>
    </xdr:from>
    <xdr:to>
      <xdr:col>22</xdr:col>
      <xdr:colOff>57150</xdr:colOff>
      <xdr:row>1463</xdr:row>
      <xdr:rowOff>47625</xdr:rowOff>
    </xdr:to>
    <xdr:cxnSp macro="">
      <xdr:nvCxnSpPr>
        <xdr:cNvPr id="490" name="Straight Connector 489">
          <a:extLst>
            <a:ext uri="{FF2B5EF4-FFF2-40B4-BE49-F238E27FC236}">
              <a16:creationId xmlns:a16="http://schemas.microsoft.com/office/drawing/2014/main" id="{5095DC2D-DD2B-40B9-974A-4418DFE54BC9}"/>
            </a:ext>
          </a:extLst>
        </xdr:cNvPr>
        <xdr:cNvCxnSpPr/>
      </xdr:nvCxnSpPr>
      <xdr:spPr>
        <a:xfrm>
          <a:off x="0" y="1994884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1470</xdr:row>
      <xdr:rowOff>47625</xdr:rowOff>
    </xdr:from>
    <xdr:ext cx="123825" cy="123825"/>
    <xdr:pic>
      <xdr:nvPicPr>
        <xdr:cNvPr id="491" name="Picture 490">
          <a:extLst>
            <a:ext uri="{FF2B5EF4-FFF2-40B4-BE49-F238E27FC236}">
              <a16:creationId xmlns:a16="http://schemas.microsoft.com/office/drawing/2014/main" id="{35AAA554-9FD4-4453-B25C-D698C456248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004536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1471</xdr:row>
      <xdr:rowOff>47625</xdr:rowOff>
    </xdr:from>
    <xdr:to>
      <xdr:col>22</xdr:col>
      <xdr:colOff>57150</xdr:colOff>
      <xdr:row>1471</xdr:row>
      <xdr:rowOff>47625</xdr:rowOff>
    </xdr:to>
    <xdr:cxnSp macro="">
      <xdr:nvCxnSpPr>
        <xdr:cNvPr id="492" name="Straight Connector 491">
          <a:extLst>
            <a:ext uri="{FF2B5EF4-FFF2-40B4-BE49-F238E27FC236}">
              <a16:creationId xmlns:a16="http://schemas.microsoft.com/office/drawing/2014/main" id="{E5D5ED0A-1774-4014-84E9-28B3334540E0}"/>
            </a:ext>
          </a:extLst>
        </xdr:cNvPr>
        <xdr:cNvCxnSpPr/>
      </xdr:nvCxnSpPr>
      <xdr:spPr>
        <a:xfrm>
          <a:off x="0" y="2006631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1478</xdr:row>
      <xdr:rowOff>47625</xdr:rowOff>
    </xdr:from>
    <xdr:ext cx="123825" cy="123825"/>
    <xdr:pic>
      <xdr:nvPicPr>
        <xdr:cNvPr id="493" name="Picture 492">
          <a:extLst>
            <a:ext uri="{FF2B5EF4-FFF2-40B4-BE49-F238E27FC236}">
              <a16:creationId xmlns:a16="http://schemas.microsoft.com/office/drawing/2014/main" id="{0C3D24E6-DC6D-4A34-A20C-2B27A2A5A5E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016410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1479</xdr:row>
      <xdr:rowOff>47625</xdr:rowOff>
    </xdr:from>
    <xdr:to>
      <xdr:col>22</xdr:col>
      <xdr:colOff>57150</xdr:colOff>
      <xdr:row>1479</xdr:row>
      <xdr:rowOff>47625</xdr:rowOff>
    </xdr:to>
    <xdr:cxnSp macro="">
      <xdr:nvCxnSpPr>
        <xdr:cNvPr id="494" name="Straight Connector 493">
          <a:extLst>
            <a:ext uri="{FF2B5EF4-FFF2-40B4-BE49-F238E27FC236}">
              <a16:creationId xmlns:a16="http://schemas.microsoft.com/office/drawing/2014/main" id="{DBFCF3AC-7F5F-474A-82E6-29D112C623ED}"/>
            </a:ext>
          </a:extLst>
        </xdr:cNvPr>
        <xdr:cNvCxnSpPr/>
      </xdr:nvCxnSpPr>
      <xdr:spPr>
        <a:xfrm>
          <a:off x="0" y="2018506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1486</xdr:row>
      <xdr:rowOff>47625</xdr:rowOff>
    </xdr:from>
    <xdr:ext cx="123825" cy="123825"/>
    <xdr:pic>
      <xdr:nvPicPr>
        <xdr:cNvPr id="495" name="Picture 494">
          <a:extLst>
            <a:ext uri="{FF2B5EF4-FFF2-40B4-BE49-F238E27FC236}">
              <a16:creationId xmlns:a16="http://schemas.microsoft.com/office/drawing/2014/main" id="{224DADE4-EE65-414E-821A-9D1777E83B1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028221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1487</xdr:row>
      <xdr:rowOff>47625</xdr:rowOff>
    </xdr:from>
    <xdr:to>
      <xdr:col>22</xdr:col>
      <xdr:colOff>57150</xdr:colOff>
      <xdr:row>1487</xdr:row>
      <xdr:rowOff>47625</xdr:rowOff>
    </xdr:to>
    <xdr:cxnSp macro="">
      <xdr:nvCxnSpPr>
        <xdr:cNvPr id="496" name="Straight Connector 495">
          <a:extLst>
            <a:ext uri="{FF2B5EF4-FFF2-40B4-BE49-F238E27FC236}">
              <a16:creationId xmlns:a16="http://schemas.microsoft.com/office/drawing/2014/main" id="{8FDE0BB6-6323-420D-B77C-B40B55862DF1}"/>
            </a:ext>
          </a:extLst>
        </xdr:cNvPr>
        <xdr:cNvCxnSpPr/>
      </xdr:nvCxnSpPr>
      <xdr:spPr>
        <a:xfrm>
          <a:off x="0" y="2030317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1494</xdr:row>
      <xdr:rowOff>47625</xdr:rowOff>
    </xdr:from>
    <xdr:ext cx="123825" cy="123825"/>
    <xdr:pic>
      <xdr:nvPicPr>
        <xdr:cNvPr id="497" name="Picture 496">
          <a:extLst>
            <a:ext uri="{FF2B5EF4-FFF2-40B4-BE49-F238E27FC236}">
              <a16:creationId xmlns:a16="http://schemas.microsoft.com/office/drawing/2014/main" id="{F972518C-8674-41A8-B720-48C7FB8E563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039969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1495</xdr:row>
      <xdr:rowOff>47625</xdr:rowOff>
    </xdr:from>
    <xdr:to>
      <xdr:col>22</xdr:col>
      <xdr:colOff>57150</xdr:colOff>
      <xdr:row>1495</xdr:row>
      <xdr:rowOff>47625</xdr:rowOff>
    </xdr:to>
    <xdr:cxnSp macro="">
      <xdr:nvCxnSpPr>
        <xdr:cNvPr id="498" name="Straight Connector 497">
          <a:extLst>
            <a:ext uri="{FF2B5EF4-FFF2-40B4-BE49-F238E27FC236}">
              <a16:creationId xmlns:a16="http://schemas.microsoft.com/office/drawing/2014/main" id="{0070432A-3806-409C-AFFE-716FA1E400BA}"/>
            </a:ext>
          </a:extLst>
        </xdr:cNvPr>
        <xdr:cNvCxnSpPr/>
      </xdr:nvCxnSpPr>
      <xdr:spPr>
        <a:xfrm>
          <a:off x="0" y="2042064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1502</xdr:row>
      <xdr:rowOff>47625</xdr:rowOff>
    </xdr:from>
    <xdr:ext cx="123825" cy="123825"/>
    <xdr:pic>
      <xdr:nvPicPr>
        <xdr:cNvPr id="499" name="Picture 498">
          <a:extLst>
            <a:ext uri="{FF2B5EF4-FFF2-40B4-BE49-F238E27FC236}">
              <a16:creationId xmlns:a16="http://schemas.microsoft.com/office/drawing/2014/main" id="{D515C073-2775-4A90-9026-0B0EBC8BFA5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051716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1503</xdr:row>
      <xdr:rowOff>47625</xdr:rowOff>
    </xdr:from>
    <xdr:to>
      <xdr:col>22</xdr:col>
      <xdr:colOff>57150</xdr:colOff>
      <xdr:row>1503</xdr:row>
      <xdr:rowOff>47625</xdr:rowOff>
    </xdr:to>
    <xdr:cxnSp macro="">
      <xdr:nvCxnSpPr>
        <xdr:cNvPr id="500" name="Straight Connector 499">
          <a:extLst>
            <a:ext uri="{FF2B5EF4-FFF2-40B4-BE49-F238E27FC236}">
              <a16:creationId xmlns:a16="http://schemas.microsoft.com/office/drawing/2014/main" id="{D08ADB0D-3056-4551-A982-F29EA60B53EF}"/>
            </a:ext>
          </a:extLst>
        </xdr:cNvPr>
        <xdr:cNvCxnSpPr/>
      </xdr:nvCxnSpPr>
      <xdr:spPr>
        <a:xfrm>
          <a:off x="0" y="2053812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1510</xdr:row>
      <xdr:rowOff>47625</xdr:rowOff>
    </xdr:from>
    <xdr:ext cx="123825" cy="123825"/>
    <xdr:pic>
      <xdr:nvPicPr>
        <xdr:cNvPr id="501" name="Picture 500">
          <a:extLst>
            <a:ext uri="{FF2B5EF4-FFF2-40B4-BE49-F238E27FC236}">
              <a16:creationId xmlns:a16="http://schemas.microsoft.com/office/drawing/2014/main" id="{3F1C60DC-CE97-4A61-B18C-F303D88526E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063464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1511</xdr:row>
      <xdr:rowOff>47625</xdr:rowOff>
    </xdr:from>
    <xdr:to>
      <xdr:col>22</xdr:col>
      <xdr:colOff>57150</xdr:colOff>
      <xdr:row>1511</xdr:row>
      <xdr:rowOff>47625</xdr:rowOff>
    </xdr:to>
    <xdr:cxnSp macro="">
      <xdr:nvCxnSpPr>
        <xdr:cNvPr id="502" name="Straight Connector 501">
          <a:extLst>
            <a:ext uri="{FF2B5EF4-FFF2-40B4-BE49-F238E27FC236}">
              <a16:creationId xmlns:a16="http://schemas.microsoft.com/office/drawing/2014/main" id="{D662B72D-003D-44D6-9DE2-1371053B273C}"/>
            </a:ext>
          </a:extLst>
        </xdr:cNvPr>
        <xdr:cNvCxnSpPr/>
      </xdr:nvCxnSpPr>
      <xdr:spPr>
        <a:xfrm>
          <a:off x="0" y="2065559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1518</xdr:row>
      <xdr:rowOff>47625</xdr:rowOff>
    </xdr:from>
    <xdr:ext cx="123825" cy="123825"/>
    <xdr:pic>
      <xdr:nvPicPr>
        <xdr:cNvPr id="503" name="Picture 502">
          <a:extLst>
            <a:ext uri="{FF2B5EF4-FFF2-40B4-BE49-F238E27FC236}">
              <a16:creationId xmlns:a16="http://schemas.microsoft.com/office/drawing/2014/main" id="{5B8E3AE7-BB1C-4451-8D93-AF8858D62DC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07533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1519</xdr:row>
      <xdr:rowOff>47625</xdr:rowOff>
    </xdr:from>
    <xdr:to>
      <xdr:col>22</xdr:col>
      <xdr:colOff>57150</xdr:colOff>
      <xdr:row>1519</xdr:row>
      <xdr:rowOff>47625</xdr:rowOff>
    </xdr:to>
    <xdr:cxnSp macro="">
      <xdr:nvCxnSpPr>
        <xdr:cNvPr id="504" name="Straight Connector 503">
          <a:extLst>
            <a:ext uri="{FF2B5EF4-FFF2-40B4-BE49-F238E27FC236}">
              <a16:creationId xmlns:a16="http://schemas.microsoft.com/office/drawing/2014/main" id="{4FB8EB27-8F95-49E2-8289-A622CCDCE40E}"/>
            </a:ext>
          </a:extLst>
        </xdr:cNvPr>
        <xdr:cNvCxnSpPr/>
      </xdr:nvCxnSpPr>
      <xdr:spPr>
        <a:xfrm>
          <a:off x="0" y="2077434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1526</xdr:row>
      <xdr:rowOff>47625</xdr:rowOff>
    </xdr:from>
    <xdr:ext cx="123825" cy="123825"/>
    <xdr:pic>
      <xdr:nvPicPr>
        <xdr:cNvPr id="505" name="Picture 504">
          <a:extLst>
            <a:ext uri="{FF2B5EF4-FFF2-40B4-BE49-F238E27FC236}">
              <a16:creationId xmlns:a16="http://schemas.microsoft.com/office/drawing/2014/main" id="{58A3CDB8-AD87-45AD-BCD1-07AB70B1C19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087149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1527</xdr:row>
      <xdr:rowOff>47625</xdr:rowOff>
    </xdr:from>
    <xdr:to>
      <xdr:col>22</xdr:col>
      <xdr:colOff>57150</xdr:colOff>
      <xdr:row>1527</xdr:row>
      <xdr:rowOff>47625</xdr:rowOff>
    </xdr:to>
    <xdr:cxnSp macro="">
      <xdr:nvCxnSpPr>
        <xdr:cNvPr id="506" name="Straight Connector 505">
          <a:extLst>
            <a:ext uri="{FF2B5EF4-FFF2-40B4-BE49-F238E27FC236}">
              <a16:creationId xmlns:a16="http://schemas.microsoft.com/office/drawing/2014/main" id="{27D4C5FC-FF47-46CF-8994-317AA67E81F0}"/>
            </a:ext>
          </a:extLst>
        </xdr:cNvPr>
        <xdr:cNvCxnSpPr/>
      </xdr:nvCxnSpPr>
      <xdr:spPr>
        <a:xfrm>
          <a:off x="0" y="2089245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1534</xdr:row>
      <xdr:rowOff>47625</xdr:rowOff>
    </xdr:from>
    <xdr:ext cx="123825" cy="123825"/>
    <xdr:pic>
      <xdr:nvPicPr>
        <xdr:cNvPr id="507" name="Picture 506">
          <a:extLst>
            <a:ext uri="{FF2B5EF4-FFF2-40B4-BE49-F238E27FC236}">
              <a16:creationId xmlns:a16="http://schemas.microsoft.com/office/drawing/2014/main" id="{05FF70FA-8022-45CE-950A-87F73EBFC02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098897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1535</xdr:row>
      <xdr:rowOff>47625</xdr:rowOff>
    </xdr:from>
    <xdr:to>
      <xdr:col>22</xdr:col>
      <xdr:colOff>57150</xdr:colOff>
      <xdr:row>1535</xdr:row>
      <xdr:rowOff>47625</xdr:rowOff>
    </xdr:to>
    <xdr:cxnSp macro="">
      <xdr:nvCxnSpPr>
        <xdr:cNvPr id="508" name="Straight Connector 507">
          <a:extLst>
            <a:ext uri="{FF2B5EF4-FFF2-40B4-BE49-F238E27FC236}">
              <a16:creationId xmlns:a16="http://schemas.microsoft.com/office/drawing/2014/main" id="{CC003251-C2E2-4581-96C9-1EF48CDF3F6D}"/>
            </a:ext>
          </a:extLst>
        </xdr:cNvPr>
        <xdr:cNvCxnSpPr/>
      </xdr:nvCxnSpPr>
      <xdr:spPr>
        <a:xfrm>
          <a:off x="0" y="2100992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1542</xdr:row>
      <xdr:rowOff>47625</xdr:rowOff>
    </xdr:from>
    <xdr:ext cx="123825" cy="123825"/>
    <xdr:pic>
      <xdr:nvPicPr>
        <xdr:cNvPr id="509" name="Picture 508">
          <a:extLst>
            <a:ext uri="{FF2B5EF4-FFF2-40B4-BE49-F238E27FC236}">
              <a16:creationId xmlns:a16="http://schemas.microsoft.com/office/drawing/2014/main" id="{A6742311-4335-4965-B302-73F68D0BCC2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110644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1543</xdr:row>
      <xdr:rowOff>47625</xdr:rowOff>
    </xdr:from>
    <xdr:to>
      <xdr:col>22</xdr:col>
      <xdr:colOff>57150</xdr:colOff>
      <xdr:row>1543</xdr:row>
      <xdr:rowOff>47625</xdr:rowOff>
    </xdr:to>
    <xdr:cxnSp macro="">
      <xdr:nvCxnSpPr>
        <xdr:cNvPr id="510" name="Straight Connector 509">
          <a:extLst>
            <a:ext uri="{FF2B5EF4-FFF2-40B4-BE49-F238E27FC236}">
              <a16:creationId xmlns:a16="http://schemas.microsoft.com/office/drawing/2014/main" id="{28B7FFB5-BDC8-4321-B51C-F3716A8B5FDE}"/>
            </a:ext>
          </a:extLst>
        </xdr:cNvPr>
        <xdr:cNvCxnSpPr/>
      </xdr:nvCxnSpPr>
      <xdr:spPr>
        <a:xfrm>
          <a:off x="0" y="2112740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1550</xdr:row>
      <xdr:rowOff>47625</xdr:rowOff>
    </xdr:from>
    <xdr:ext cx="123825" cy="123825"/>
    <xdr:pic>
      <xdr:nvPicPr>
        <xdr:cNvPr id="511" name="Picture 510">
          <a:extLst>
            <a:ext uri="{FF2B5EF4-FFF2-40B4-BE49-F238E27FC236}">
              <a16:creationId xmlns:a16="http://schemas.microsoft.com/office/drawing/2014/main" id="{09B8799E-4B73-45D4-9FB3-471044A22FF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122392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1551</xdr:row>
      <xdr:rowOff>47625</xdr:rowOff>
    </xdr:from>
    <xdr:to>
      <xdr:col>22</xdr:col>
      <xdr:colOff>57150</xdr:colOff>
      <xdr:row>1551</xdr:row>
      <xdr:rowOff>47625</xdr:rowOff>
    </xdr:to>
    <xdr:cxnSp macro="">
      <xdr:nvCxnSpPr>
        <xdr:cNvPr id="512" name="Straight Connector 511">
          <a:extLst>
            <a:ext uri="{FF2B5EF4-FFF2-40B4-BE49-F238E27FC236}">
              <a16:creationId xmlns:a16="http://schemas.microsoft.com/office/drawing/2014/main" id="{5297763C-F5B0-4C06-AEFC-366DCD5F9DA6}"/>
            </a:ext>
          </a:extLst>
        </xdr:cNvPr>
        <xdr:cNvCxnSpPr/>
      </xdr:nvCxnSpPr>
      <xdr:spPr>
        <a:xfrm>
          <a:off x="0" y="2124487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1558</xdr:row>
      <xdr:rowOff>47625</xdr:rowOff>
    </xdr:from>
    <xdr:ext cx="123825" cy="123825"/>
    <xdr:pic>
      <xdr:nvPicPr>
        <xdr:cNvPr id="513" name="Picture 512">
          <a:extLst>
            <a:ext uri="{FF2B5EF4-FFF2-40B4-BE49-F238E27FC236}">
              <a16:creationId xmlns:a16="http://schemas.microsoft.com/office/drawing/2014/main" id="{97C25B8A-81A1-4E38-B0FE-51DD400105C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134266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1559</xdr:row>
      <xdr:rowOff>47625</xdr:rowOff>
    </xdr:from>
    <xdr:to>
      <xdr:col>22</xdr:col>
      <xdr:colOff>57150</xdr:colOff>
      <xdr:row>1559</xdr:row>
      <xdr:rowOff>47625</xdr:rowOff>
    </xdr:to>
    <xdr:cxnSp macro="">
      <xdr:nvCxnSpPr>
        <xdr:cNvPr id="514" name="Straight Connector 513">
          <a:extLst>
            <a:ext uri="{FF2B5EF4-FFF2-40B4-BE49-F238E27FC236}">
              <a16:creationId xmlns:a16="http://schemas.microsoft.com/office/drawing/2014/main" id="{A240BEFC-EE66-4B49-855A-04610278D78B}"/>
            </a:ext>
          </a:extLst>
        </xdr:cNvPr>
        <xdr:cNvCxnSpPr/>
      </xdr:nvCxnSpPr>
      <xdr:spPr>
        <a:xfrm>
          <a:off x="0" y="2136362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1566</xdr:row>
      <xdr:rowOff>47625</xdr:rowOff>
    </xdr:from>
    <xdr:ext cx="123825" cy="123825"/>
    <xdr:pic>
      <xdr:nvPicPr>
        <xdr:cNvPr id="515" name="Picture 514">
          <a:extLst>
            <a:ext uri="{FF2B5EF4-FFF2-40B4-BE49-F238E27FC236}">
              <a16:creationId xmlns:a16="http://schemas.microsoft.com/office/drawing/2014/main" id="{3D4A4FBD-A846-4491-B1E7-CF6D857609A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146077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1567</xdr:row>
      <xdr:rowOff>47625</xdr:rowOff>
    </xdr:from>
    <xdr:to>
      <xdr:col>22</xdr:col>
      <xdr:colOff>57150</xdr:colOff>
      <xdr:row>1567</xdr:row>
      <xdr:rowOff>47625</xdr:rowOff>
    </xdr:to>
    <xdr:cxnSp macro="">
      <xdr:nvCxnSpPr>
        <xdr:cNvPr id="516" name="Straight Connector 515">
          <a:extLst>
            <a:ext uri="{FF2B5EF4-FFF2-40B4-BE49-F238E27FC236}">
              <a16:creationId xmlns:a16="http://schemas.microsoft.com/office/drawing/2014/main" id="{D19DB294-DE64-4F52-B60F-A9CD0370A931}"/>
            </a:ext>
          </a:extLst>
        </xdr:cNvPr>
        <xdr:cNvCxnSpPr/>
      </xdr:nvCxnSpPr>
      <xdr:spPr>
        <a:xfrm>
          <a:off x="0" y="2148173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1574</xdr:row>
      <xdr:rowOff>47625</xdr:rowOff>
    </xdr:from>
    <xdr:ext cx="123825" cy="123825"/>
    <xdr:pic>
      <xdr:nvPicPr>
        <xdr:cNvPr id="517" name="Picture 516">
          <a:extLst>
            <a:ext uri="{FF2B5EF4-FFF2-40B4-BE49-F238E27FC236}">
              <a16:creationId xmlns:a16="http://schemas.microsoft.com/office/drawing/2014/main" id="{055CC14A-4E0B-4A78-852A-6411F6E1175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157825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1576</xdr:row>
      <xdr:rowOff>47625</xdr:rowOff>
    </xdr:from>
    <xdr:to>
      <xdr:col>22</xdr:col>
      <xdr:colOff>57150</xdr:colOff>
      <xdr:row>1576</xdr:row>
      <xdr:rowOff>47625</xdr:rowOff>
    </xdr:to>
    <xdr:cxnSp macro="">
      <xdr:nvCxnSpPr>
        <xdr:cNvPr id="518" name="Straight Connector 517">
          <a:extLst>
            <a:ext uri="{FF2B5EF4-FFF2-40B4-BE49-F238E27FC236}">
              <a16:creationId xmlns:a16="http://schemas.microsoft.com/office/drawing/2014/main" id="{1AEB811B-0FF2-4260-9591-6A0C33EB5B5C}"/>
            </a:ext>
          </a:extLst>
        </xdr:cNvPr>
        <xdr:cNvCxnSpPr/>
      </xdr:nvCxnSpPr>
      <xdr:spPr>
        <a:xfrm>
          <a:off x="0" y="2160682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1583</xdr:row>
      <xdr:rowOff>47625</xdr:rowOff>
    </xdr:from>
    <xdr:ext cx="123825" cy="123825"/>
    <xdr:pic>
      <xdr:nvPicPr>
        <xdr:cNvPr id="519" name="Picture 518">
          <a:extLst>
            <a:ext uri="{FF2B5EF4-FFF2-40B4-BE49-F238E27FC236}">
              <a16:creationId xmlns:a16="http://schemas.microsoft.com/office/drawing/2014/main" id="{EAF0920F-5AC1-41BF-A3A9-55F19DA1FA5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170334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1584</xdr:row>
      <xdr:rowOff>47625</xdr:rowOff>
    </xdr:from>
    <xdr:to>
      <xdr:col>22</xdr:col>
      <xdr:colOff>57150</xdr:colOff>
      <xdr:row>1584</xdr:row>
      <xdr:rowOff>47625</xdr:rowOff>
    </xdr:to>
    <xdr:cxnSp macro="">
      <xdr:nvCxnSpPr>
        <xdr:cNvPr id="520" name="Straight Connector 519">
          <a:extLst>
            <a:ext uri="{FF2B5EF4-FFF2-40B4-BE49-F238E27FC236}">
              <a16:creationId xmlns:a16="http://schemas.microsoft.com/office/drawing/2014/main" id="{CB0B554E-B933-4D41-8FAB-483B794F9C7B}"/>
            </a:ext>
          </a:extLst>
        </xdr:cNvPr>
        <xdr:cNvCxnSpPr/>
      </xdr:nvCxnSpPr>
      <xdr:spPr>
        <a:xfrm>
          <a:off x="0" y="2172430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1591</xdr:row>
      <xdr:rowOff>47625</xdr:rowOff>
    </xdr:from>
    <xdr:ext cx="123825" cy="123825"/>
    <xdr:pic>
      <xdr:nvPicPr>
        <xdr:cNvPr id="521" name="Picture 520">
          <a:extLst>
            <a:ext uri="{FF2B5EF4-FFF2-40B4-BE49-F238E27FC236}">
              <a16:creationId xmlns:a16="http://schemas.microsoft.com/office/drawing/2014/main" id="{872A4531-5825-4762-B48C-F79072EDEAE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182082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1592</xdr:row>
      <xdr:rowOff>47625</xdr:rowOff>
    </xdr:from>
    <xdr:to>
      <xdr:col>22</xdr:col>
      <xdr:colOff>57150</xdr:colOff>
      <xdr:row>1592</xdr:row>
      <xdr:rowOff>47625</xdr:rowOff>
    </xdr:to>
    <xdr:cxnSp macro="">
      <xdr:nvCxnSpPr>
        <xdr:cNvPr id="522" name="Straight Connector 521">
          <a:extLst>
            <a:ext uri="{FF2B5EF4-FFF2-40B4-BE49-F238E27FC236}">
              <a16:creationId xmlns:a16="http://schemas.microsoft.com/office/drawing/2014/main" id="{97904E13-5046-40AF-AB65-08340BE6CF74}"/>
            </a:ext>
          </a:extLst>
        </xdr:cNvPr>
        <xdr:cNvCxnSpPr/>
      </xdr:nvCxnSpPr>
      <xdr:spPr>
        <a:xfrm>
          <a:off x="0" y="2184177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1599</xdr:row>
      <xdr:rowOff>47625</xdr:rowOff>
    </xdr:from>
    <xdr:ext cx="123825" cy="123825"/>
    <xdr:pic>
      <xdr:nvPicPr>
        <xdr:cNvPr id="523" name="Picture 522">
          <a:extLst>
            <a:ext uri="{FF2B5EF4-FFF2-40B4-BE49-F238E27FC236}">
              <a16:creationId xmlns:a16="http://schemas.microsoft.com/office/drawing/2014/main" id="{5592945D-38B7-4680-AC62-092769BF727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193829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1600</xdr:row>
      <xdr:rowOff>57150</xdr:rowOff>
    </xdr:from>
    <xdr:to>
      <xdr:col>22</xdr:col>
      <xdr:colOff>57150</xdr:colOff>
      <xdr:row>1600</xdr:row>
      <xdr:rowOff>47625</xdr:rowOff>
    </xdr:to>
    <xdr:cxnSp macro="">
      <xdr:nvCxnSpPr>
        <xdr:cNvPr id="524" name="Straight Connector 523">
          <a:extLst>
            <a:ext uri="{FF2B5EF4-FFF2-40B4-BE49-F238E27FC236}">
              <a16:creationId xmlns:a16="http://schemas.microsoft.com/office/drawing/2014/main" id="{28C73C9F-5DB5-4AF9-8E05-7894C0C7FFAA}"/>
            </a:ext>
          </a:extLst>
        </xdr:cNvPr>
        <xdr:cNvCxnSpPr/>
      </xdr:nvCxnSpPr>
      <xdr:spPr>
        <a:xfrm>
          <a:off x="0" y="21960205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1607</xdr:row>
      <xdr:rowOff>47625</xdr:rowOff>
    </xdr:from>
    <xdr:ext cx="123825" cy="123825"/>
    <xdr:pic>
      <xdr:nvPicPr>
        <xdr:cNvPr id="525" name="Picture 524">
          <a:extLst>
            <a:ext uri="{FF2B5EF4-FFF2-40B4-BE49-F238E27FC236}">
              <a16:creationId xmlns:a16="http://schemas.microsoft.com/office/drawing/2014/main" id="{1B1861A6-036D-490E-A088-3E46277E0EE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205704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1608</xdr:row>
      <xdr:rowOff>47625</xdr:rowOff>
    </xdr:from>
    <xdr:to>
      <xdr:col>22</xdr:col>
      <xdr:colOff>57150</xdr:colOff>
      <xdr:row>1608</xdr:row>
      <xdr:rowOff>47625</xdr:rowOff>
    </xdr:to>
    <xdr:cxnSp macro="">
      <xdr:nvCxnSpPr>
        <xdr:cNvPr id="526" name="Straight Connector 525">
          <a:extLst>
            <a:ext uri="{FF2B5EF4-FFF2-40B4-BE49-F238E27FC236}">
              <a16:creationId xmlns:a16="http://schemas.microsoft.com/office/drawing/2014/main" id="{3A1E7B8F-C8E5-4F08-B67A-3F5E40CFC262}"/>
            </a:ext>
          </a:extLst>
        </xdr:cNvPr>
        <xdr:cNvCxnSpPr/>
      </xdr:nvCxnSpPr>
      <xdr:spPr>
        <a:xfrm>
          <a:off x="0" y="2207799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1615</xdr:row>
      <xdr:rowOff>47625</xdr:rowOff>
    </xdr:from>
    <xdr:ext cx="123825" cy="123825"/>
    <xdr:pic>
      <xdr:nvPicPr>
        <xdr:cNvPr id="527" name="Picture 526">
          <a:extLst>
            <a:ext uri="{FF2B5EF4-FFF2-40B4-BE49-F238E27FC236}">
              <a16:creationId xmlns:a16="http://schemas.microsoft.com/office/drawing/2014/main" id="{23C29BB3-0059-4F8F-928A-9E9401DBF8A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217451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1616</xdr:row>
      <xdr:rowOff>47625</xdr:rowOff>
    </xdr:from>
    <xdr:to>
      <xdr:col>22</xdr:col>
      <xdr:colOff>57150</xdr:colOff>
      <xdr:row>1616</xdr:row>
      <xdr:rowOff>47625</xdr:rowOff>
    </xdr:to>
    <xdr:cxnSp macro="">
      <xdr:nvCxnSpPr>
        <xdr:cNvPr id="528" name="Straight Connector 527">
          <a:extLst>
            <a:ext uri="{FF2B5EF4-FFF2-40B4-BE49-F238E27FC236}">
              <a16:creationId xmlns:a16="http://schemas.microsoft.com/office/drawing/2014/main" id="{737E1630-E0B9-465F-A7BF-D24055B4EE7E}"/>
            </a:ext>
          </a:extLst>
        </xdr:cNvPr>
        <xdr:cNvCxnSpPr/>
      </xdr:nvCxnSpPr>
      <xdr:spPr>
        <a:xfrm>
          <a:off x="0" y="2219547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1623</xdr:row>
      <xdr:rowOff>47625</xdr:rowOff>
    </xdr:from>
    <xdr:ext cx="123825" cy="123825"/>
    <xdr:pic>
      <xdr:nvPicPr>
        <xdr:cNvPr id="529" name="Picture 528">
          <a:extLst>
            <a:ext uri="{FF2B5EF4-FFF2-40B4-BE49-F238E27FC236}">
              <a16:creationId xmlns:a16="http://schemas.microsoft.com/office/drawing/2014/main" id="{DE504450-B3DC-4335-B66C-C9FFFB84D15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229199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1624</xdr:row>
      <xdr:rowOff>47625</xdr:rowOff>
    </xdr:from>
    <xdr:to>
      <xdr:col>22</xdr:col>
      <xdr:colOff>57150</xdr:colOff>
      <xdr:row>1624</xdr:row>
      <xdr:rowOff>47625</xdr:rowOff>
    </xdr:to>
    <xdr:cxnSp macro="">
      <xdr:nvCxnSpPr>
        <xdr:cNvPr id="530" name="Straight Connector 529">
          <a:extLst>
            <a:ext uri="{FF2B5EF4-FFF2-40B4-BE49-F238E27FC236}">
              <a16:creationId xmlns:a16="http://schemas.microsoft.com/office/drawing/2014/main" id="{5DBC4D24-E85B-44D3-9463-5630817456D8}"/>
            </a:ext>
          </a:extLst>
        </xdr:cNvPr>
        <xdr:cNvCxnSpPr/>
      </xdr:nvCxnSpPr>
      <xdr:spPr>
        <a:xfrm>
          <a:off x="0" y="2231294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1631</xdr:row>
      <xdr:rowOff>47625</xdr:rowOff>
    </xdr:from>
    <xdr:ext cx="123825" cy="123825"/>
    <xdr:pic>
      <xdr:nvPicPr>
        <xdr:cNvPr id="531" name="Picture 530">
          <a:extLst>
            <a:ext uri="{FF2B5EF4-FFF2-40B4-BE49-F238E27FC236}">
              <a16:creationId xmlns:a16="http://schemas.microsoft.com/office/drawing/2014/main" id="{0B850AB3-3929-4064-A806-458A134A0B9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240946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1632</xdr:row>
      <xdr:rowOff>47625</xdr:rowOff>
    </xdr:from>
    <xdr:to>
      <xdr:col>22</xdr:col>
      <xdr:colOff>57150</xdr:colOff>
      <xdr:row>1632</xdr:row>
      <xdr:rowOff>47625</xdr:rowOff>
    </xdr:to>
    <xdr:cxnSp macro="">
      <xdr:nvCxnSpPr>
        <xdr:cNvPr id="532" name="Straight Connector 531">
          <a:extLst>
            <a:ext uri="{FF2B5EF4-FFF2-40B4-BE49-F238E27FC236}">
              <a16:creationId xmlns:a16="http://schemas.microsoft.com/office/drawing/2014/main" id="{78B1676D-CE86-449B-AD28-76FBE14F0308}"/>
            </a:ext>
          </a:extLst>
        </xdr:cNvPr>
        <xdr:cNvCxnSpPr/>
      </xdr:nvCxnSpPr>
      <xdr:spPr>
        <a:xfrm>
          <a:off x="0" y="2243042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1639</xdr:row>
      <xdr:rowOff>47625</xdr:rowOff>
    </xdr:from>
    <xdr:ext cx="123825" cy="123825"/>
    <xdr:pic>
      <xdr:nvPicPr>
        <xdr:cNvPr id="533" name="Picture 532">
          <a:extLst>
            <a:ext uri="{FF2B5EF4-FFF2-40B4-BE49-F238E27FC236}">
              <a16:creationId xmlns:a16="http://schemas.microsoft.com/office/drawing/2014/main" id="{27EB5E9F-EED5-4B45-9630-2E2C3502A35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252694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1640</xdr:row>
      <xdr:rowOff>57150</xdr:rowOff>
    </xdr:from>
    <xdr:to>
      <xdr:col>22</xdr:col>
      <xdr:colOff>57150</xdr:colOff>
      <xdr:row>1640</xdr:row>
      <xdr:rowOff>47625</xdr:rowOff>
    </xdr:to>
    <xdr:cxnSp macro="">
      <xdr:nvCxnSpPr>
        <xdr:cNvPr id="534" name="Straight Connector 533">
          <a:extLst>
            <a:ext uri="{FF2B5EF4-FFF2-40B4-BE49-F238E27FC236}">
              <a16:creationId xmlns:a16="http://schemas.microsoft.com/office/drawing/2014/main" id="{3DD7E4A8-DDB8-4E41-9B14-4EC8EE6C549D}"/>
            </a:ext>
          </a:extLst>
        </xdr:cNvPr>
        <xdr:cNvCxnSpPr/>
      </xdr:nvCxnSpPr>
      <xdr:spPr>
        <a:xfrm>
          <a:off x="0" y="22548850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1647</xdr:row>
      <xdr:rowOff>47625</xdr:rowOff>
    </xdr:from>
    <xdr:ext cx="123825" cy="123825"/>
    <xdr:pic>
      <xdr:nvPicPr>
        <xdr:cNvPr id="535" name="Picture 534">
          <a:extLst>
            <a:ext uri="{FF2B5EF4-FFF2-40B4-BE49-F238E27FC236}">
              <a16:creationId xmlns:a16="http://schemas.microsoft.com/office/drawing/2014/main" id="{637AAB6C-6D4F-4FF6-AE0D-F13D3C74594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26456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1648</xdr:row>
      <xdr:rowOff>47625</xdr:rowOff>
    </xdr:from>
    <xdr:to>
      <xdr:col>22</xdr:col>
      <xdr:colOff>57150</xdr:colOff>
      <xdr:row>1648</xdr:row>
      <xdr:rowOff>47625</xdr:rowOff>
    </xdr:to>
    <xdr:cxnSp macro="">
      <xdr:nvCxnSpPr>
        <xdr:cNvPr id="536" name="Straight Connector 535">
          <a:extLst>
            <a:ext uri="{FF2B5EF4-FFF2-40B4-BE49-F238E27FC236}">
              <a16:creationId xmlns:a16="http://schemas.microsoft.com/office/drawing/2014/main" id="{C12CBEA3-D9EA-44A3-A998-AB3BB46FE74A}"/>
            </a:ext>
          </a:extLst>
        </xdr:cNvPr>
        <xdr:cNvCxnSpPr/>
      </xdr:nvCxnSpPr>
      <xdr:spPr>
        <a:xfrm>
          <a:off x="0" y="2266664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1655</xdr:row>
      <xdr:rowOff>47625</xdr:rowOff>
    </xdr:from>
    <xdr:ext cx="123825" cy="123825"/>
    <xdr:pic>
      <xdr:nvPicPr>
        <xdr:cNvPr id="537" name="Picture 536">
          <a:extLst>
            <a:ext uri="{FF2B5EF4-FFF2-40B4-BE49-F238E27FC236}">
              <a16:creationId xmlns:a16="http://schemas.microsoft.com/office/drawing/2014/main" id="{60B7B7B4-09FD-4E80-88AC-AF5937E2A1E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276316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1656</xdr:row>
      <xdr:rowOff>47625</xdr:rowOff>
    </xdr:from>
    <xdr:to>
      <xdr:col>22</xdr:col>
      <xdr:colOff>57150</xdr:colOff>
      <xdr:row>1656</xdr:row>
      <xdr:rowOff>47625</xdr:rowOff>
    </xdr:to>
    <xdr:cxnSp macro="">
      <xdr:nvCxnSpPr>
        <xdr:cNvPr id="538" name="Straight Connector 537">
          <a:extLst>
            <a:ext uri="{FF2B5EF4-FFF2-40B4-BE49-F238E27FC236}">
              <a16:creationId xmlns:a16="http://schemas.microsoft.com/office/drawing/2014/main" id="{1CC5C94A-05C4-462B-B5EF-BD70BA8A3A64}"/>
            </a:ext>
          </a:extLst>
        </xdr:cNvPr>
        <xdr:cNvCxnSpPr/>
      </xdr:nvCxnSpPr>
      <xdr:spPr>
        <a:xfrm>
          <a:off x="0" y="2278411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1663</xdr:row>
      <xdr:rowOff>47625</xdr:rowOff>
    </xdr:from>
    <xdr:ext cx="123825" cy="123825"/>
    <xdr:pic>
      <xdr:nvPicPr>
        <xdr:cNvPr id="539" name="Picture 538">
          <a:extLst>
            <a:ext uri="{FF2B5EF4-FFF2-40B4-BE49-F238E27FC236}">
              <a16:creationId xmlns:a16="http://schemas.microsoft.com/office/drawing/2014/main" id="{1FB19ED2-B6D4-437C-88F5-2A132E23776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288063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1664</xdr:row>
      <xdr:rowOff>47625</xdr:rowOff>
    </xdr:from>
    <xdr:to>
      <xdr:col>22</xdr:col>
      <xdr:colOff>57150</xdr:colOff>
      <xdr:row>1664</xdr:row>
      <xdr:rowOff>47625</xdr:rowOff>
    </xdr:to>
    <xdr:cxnSp macro="">
      <xdr:nvCxnSpPr>
        <xdr:cNvPr id="540" name="Straight Connector 539">
          <a:extLst>
            <a:ext uri="{FF2B5EF4-FFF2-40B4-BE49-F238E27FC236}">
              <a16:creationId xmlns:a16="http://schemas.microsoft.com/office/drawing/2014/main" id="{4FE534B6-6B69-467D-A3EE-DF6944063E1F}"/>
            </a:ext>
          </a:extLst>
        </xdr:cNvPr>
        <xdr:cNvCxnSpPr/>
      </xdr:nvCxnSpPr>
      <xdr:spPr>
        <a:xfrm>
          <a:off x="0" y="2290159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1671</xdr:row>
      <xdr:rowOff>47625</xdr:rowOff>
    </xdr:from>
    <xdr:ext cx="123825" cy="123825"/>
    <xdr:pic>
      <xdr:nvPicPr>
        <xdr:cNvPr id="541" name="Picture 540">
          <a:extLst>
            <a:ext uri="{FF2B5EF4-FFF2-40B4-BE49-F238E27FC236}">
              <a16:creationId xmlns:a16="http://schemas.microsoft.com/office/drawing/2014/main" id="{3C54FEBE-C6AF-47E7-A4F1-A2EBF1D699E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299811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1672</xdr:row>
      <xdr:rowOff>47625</xdr:rowOff>
    </xdr:from>
    <xdr:to>
      <xdr:col>22</xdr:col>
      <xdr:colOff>57150</xdr:colOff>
      <xdr:row>1672</xdr:row>
      <xdr:rowOff>47625</xdr:rowOff>
    </xdr:to>
    <xdr:cxnSp macro="">
      <xdr:nvCxnSpPr>
        <xdr:cNvPr id="542" name="Straight Connector 541">
          <a:extLst>
            <a:ext uri="{FF2B5EF4-FFF2-40B4-BE49-F238E27FC236}">
              <a16:creationId xmlns:a16="http://schemas.microsoft.com/office/drawing/2014/main" id="{8405FC8B-A1F2-4D2F-B939-D3787D0AF3A8}"/>
            </a:ext>
          </a:extLst>
        </xdr:cNvPr>
        <xdr:cNvCxnSpPr/>
      </xdr:nvCxnSpPr>
      <xdr:spPr>
        <a:xfrm>
          <a:off x="0" y="2301906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1679</xdr:row>
      <xdr:rowOff>47625</xdr:rowOff>
    </xdr:from>
    <xdr:ext cx="123825" cy="123825"/>
    <xdr:pic>
      <xdr:nvPicPr>
        <xdr:cNvPr id="543" name="Picture 542">
          <a:extLst>
            <a:ext uri="{FF2B5EF4-FFF2-40B4-BE49-F238E27FC236}">
              <a16:creationId xmlns:a16="http://schemas.microsoft.com/office/drawing/2014/main" id="{6608A1A1-3825-421E-B43C-871BCA52661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31155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1680</xdr:row>
      <xdr:rowOff>57150</xdr:rowOff>
    </xdr:from>
    <xdr:to>
      <xdr:col>22</xdr:col>
      <xdr:colOff>57150</xdr:colOff>
      <xdr:row>1680</xdr:row>
      <xdr:rowOff>47625</xdr:rowOff>
    </xdr:to>
    <xdr:cxnSp macro="">
      <xdr:nvCxnSpPr>
        <xdr:cNvPr id="544" name="Straight Connector 543">
          <a:extLst>
            <a:ext uri="{FF2B5EF4-FFF2-40B4-BE49-F238E27FC236}">
              <a16:creationId xmlns:a16="http://schemas.microsoft.com/office/drawing/2014/main" id="{8F6BF60C-4521-45E9-A034-04713059B888}"/>
            </a:ext>
          </a:extLst>
        </xdr:cNvPr>
        <xdr:cNvCxnSpPr/>
      </xdr:nvCxnSpPr>
      <xdr:spPr>
        <a:xfrm>
          <a:off x="0" y="23137495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1687</xdr:row>
      <xdr:rowOff>47625</xdr:rowOff>
    </xdr:from>
    <xdr:ext cx="123825" cy="123825"/>
    <xdr:pic>
      <xdr:nvPicPr>
        <xdr:cNvPr id="545" name="Picture 544">
          <a:extLst>
            <a:ext uri="{FF2B5EF4-FFF2-40B4-BE49-F238E27FC236}">
              <a16:creationId xmlns:a16="http://schemas.microsoft.com/office/drawing/2014/main" id="{8F46555C-0A9C-4FF4-B106-210D0F810DA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323433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1688</xdr:row>
      <xdr:rowOff>47625</xdr:rowOff>
    </xdr:from>
    <xdr:to>
      <xdr:col>22</xdr:col>
      <xdr:colOff>57150</xdr:colOff>
      <xdr:row>1688</xdr:row>
      <xdr:rowOff>47625</xdr:rowOff>
    </xdr:to>
    <xdr:cxnSp macro="">
      <xdr:nvCxnSpPr>
        <xdr:cNvPr id="546" name="Straight Connector 545">
          <a:extLst>
            <a:ext uri="{FF2B5EF4-FFF2-40B4-BE49-F238E27FC236}">
              <a16:creationId xmlns:a16="http://schemas.microsoft.com/office/drawing/2014/main" id="{877CDD9A-93B7-4C88-ABC0-EE96016C7ED1}"/>
            </a:ext>
          </a:extLst>
        </xdr:cNvPr>
        <xdr:cNvCxnSpPr/>
      </xdr:nvCxnSpPr>
      <xdr:spPr>
        <a:xfrm>
          <a:off x="0" y="2325528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1697</xdr:row>
      <xdr:rowOff>47625</xdr:rowOff>
    </xdr:from>
    <xdr:ext cx="123825" cy="123825"/>
    <xdr:pic>
      <xdr:nvPicPr>
        <xdr:cNvPr id="547" name="Picture 546">
          <a:extLst>
            <a:ext uri="{FF2B5EF4-FFF2-40B4-BE49-F238E27FC236}">
              <a16:creationId xmlns:a16="http://schemas.microsoft.com/office/drawing/2014/main" id="{282DA7EA-86A5-41FE-934C-EB88C498D66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33880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1699</xdr:row>
      <xdr:rowOff>47625</xdr:rowOff>
    </xdr:from>
    <xdr:ext cx="123825" cy="123825"/>
    <xdr:pic>
      <xdr:nvPicPr>
        <xdr:cNvPr id="548" name="Picture 547">
          <a:extLst>
            <a:ext uri="{FF2B5EF4-FFF2-40B4-BE49-F238E27FC236}">
              <a16:creationId xmlns:a16="http://schemas.microsoft.com/office/drawing/2014/main" id="{37C4AC4D-BC2D-43D7-8B64-E9CBF65872F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34108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1701</xdr:row>
      <xdr:rowOff>47625</xdr:rowOff>
    </xdr:from>
    <xdr:ext cx="123825" cy="123825"/>
    <xdr:pic>
      <xdr:nvPicPr>
        <xdr:cNvPr id="549" name="Picture 548">
          <a:extLst>
            <a:ext uri="{FF2B5EF4-FFF2-40B4-BE49-F238E27FC236}">
              <a16:creationId xmlns:a16="http://schemas.microsoft.com/office/drawing/2014/main" id="{E7497C49-BAC6-48B4-AF03-7DF16739539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34337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1703</xdr:row>
      <xdr:rowOff>47625</xdr:rowOff>
    </xdr:from>
    <xdr:ext cx="123825" cy="123825"/>
    <xdr:pic>
      <xdr:nvPicPr>
        <xdr:cNvPr id="550" name="Picture 549">
          <a:extLst>
            <a:ext uri="{FF2B5EF4-FFF2-40B4-BE49-F238E27FC236}">
              <a16:creationId xmlns:a16="http://schemas.microsoft.com/office/drawing/2014/main" id="{9B50D535-0950-48C4-B10A-8C5594455E5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34565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1705</xdr:row>
      <xdr:rowOff>47625</xdr:rowOff>
    </xdr:from>
    <xdr:ext cx="123825" cy="123825"/>
    <xdr:pic>
      <xdr:nvPicPr>
        <xdr:cNvPr id="551" name="Picture 550">
          <a:extLst>
            <a:ext uri="{FF2B5EF4-FFF2-40B4-BE49-F238E27FC236}">
              <a16:creationId xmlns:a16="http://schemas.microsoft.com/office/drawing/2014/main" id="{7A3E9A6F-BAE3-4FDF-A45D-34E379323E2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347944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1706</xdr:row>
      <xdr:rowOff>47625</xdr:rowOff>
    </xdr:from>
    <xdr:to>
      <xdr:col>22</xdr:col>
      <xdr:colOff>57150</xdr:colOff>
      <xdr:row>1706</xdr:row>
      <xdr:rowOff>47625</xdr:rowOff>
    </xdr:to>
    <xdr:cxnSp macro="">
      <xdr:nvCxnSpPr>
        <xdr:cNvPr id="552" name="Straight Connector 551">
          <a:extLst>
            <a:ext uri="{FF2B5EF4-FFF2-40B4-BE49-F238E27FC236}">
              <a16:creationId xmlns:a16="http://schemas.microsoft.com/office/drawing/2014/main" id="{782A0895-C866-48B4-9DB1-34FB0331E136}"/>
            </a:ext>
          </a:extLst>
        </xdr:cNvPr>
        <xdr:cNvCxnSpPr/>
      </xdr:nvCxnSpPr>
      <xdr:spPr>
        <a:xfrm>
          <a:off x="0" y="2350039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1713</xdr:row>
      <xdr:rowOff>47625</xdr:rowOff>
    </xdr:from>
    <xdr:ext cx="123825" cy="123825"/>
    <xdr:pic>
      <xdr:nvPicPr>
        <xdr:cNvPr id="553" name="Picture 552">
          <a:extLst>
            <a:ext uri="{FF2B5EF4-FFF2-40B4-BE49-F238E27FC236}">
              <a16:creationId xmlns:a16="http://schemas.microsoft.com/office/drawing/2014/main" id="{DE328E19-4DCB-4364-9F49-9FB532BC01B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35969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1715</xdr:row>
      <xdr:rowOff>47625</xdr:rowOff>
    </xdr:from>
    <xdr:ext cx="123825" cy="123825"/>
    <xdr:pic>
      <xdr:nvPicPr>
        <xdr:cNvPr id="554" name="Picture 553">
          <a:extLst>
            <a:ext uri="{FF2B5EF4-FFF2-40B4-BE49-F238E27FC236}">
              <a16:creationId xmlns:a16="http://schemas.microsoft.com/office/drawing/2014/main" id="{6C5537ED-BD76-439A-91E4-E5FF0EA2770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36197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1717</xdr:row>
      <xdr:rowOff>47625</xdr:rowOff>
    </xdr:from>
    <xdr:ext cx="123825" cy="123825"/>
    <xdr:pic>
      <xdr:nvPicPr>
        <xdr:cNvPr id="555" name="Picture 554">
          <a:extLst>
            <a:ext uri="{FF2B5EF4-FFF2-40B4-BE49-F238E27FC236}">
              <a16:creationId xmlns:a16="http://schemas.microsoft.com/office/drawing/2014/main" id="{6DE5845D-6780-4E1D-8F5F-F77924F3C1BF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364263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1718</xdr:row>
      <xdr:rowOff>57150</xdr:rowOff>
    </xdr:from>
    <xdr:to>
      <xdr:col>22</xdr:col>
      <xdr:colOff>57150</xdr:colOff>
      <xdr:row>1718</xdr:row>
      <xdr:rowOff>47625</xdr:rowOff>
    </xdr:to>
    <xdr:cxnSp macro="">
      <xdr:nvCxnSpPr>
        <xdr:cNvPr id="556" name="Straight Connector 555">
          <a:extLst>
            <a:ext uri="{FF2B5EF4-FFF2-40B4-BE49-F238E27FC236}">
              <a16:creationId xmlns:a16="http://schemas.microsoft.com/office/drawing/2014/main" id="{E9B0E2AF-C46D-4F28-B6FD-DB3878717835}"/>
            </a:ext>
          </a:extLst>
        </xdr:cNvPr>
        <xdr:cNvCxnSpPr/>
      </xdr:nvCxnSpPr>
      <xdr:spPr>
        <a:xfrm>
          <a:off x="0" y="23664545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1725</xdr:row>
      <xdr:rowOff>47625</xdr:rowOff>
    </xdr:from>
    <xdr:ext cx="123825" cy="123825"/>
    <xdr:pic>
      <xdr:nvPicPr>
        <xdr:cNvPr id="557" name="Picture 556">
          <a:extLst>
            <a:ext uri="{FF2B5EF4-FFF2-40B4-BE49-F238E27FC236}">
              <a16:creationId xmlns:a16="http://schemas.microsoft.com/office/drawing/2014/main" id="{9609C6FC-0CFC-41B4-BF6B-5FAFB50EBEB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37613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1727</xdr:row>
      <xdr:rowOff>47625</xdr:rowOff>
    </xdr:from>
    <xdr:ext cx="123825" cy="123825"/>
    <xdr:pic>
      <xdr:nvPicPr>
        <xdr:cNvPr id="558" name="Picture 557">
          <a:extLst>
            <a:ext uri="{FF2B5EF4-FFF2-40B4-BE49-F238E27FC236}">
              <a16:creationId xmlns:a16="http://schemas.microsoft.com/office/drawing/2014/main" id="{6D3661A6-B4C7-46D1-8509-B6BD51FF84D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378424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1728</xdr:row>
      <xdr:rowOff>47625</xdr:rowOff>
    </xdr:from>
    <xdr:to>
      <xdr:col>22</xdr:col>
      <xdr:colOff>57150</xdr:colOff>
      <xdr:row>1728</xdr:row>
      <xdr:rowOff>47625</xdr:rowOff>
    </xdr:to>
    <xdr:cxnSp macro="">
      <xdr:nvCxnSpPr>
        <xdr:cNvPr id="559" name="Straight Connector 558">
          <a:extLst>
            <a:ext uri="{FF2B5EF4-FFF2-40B4-BE49-F238E27FC236}">
              <a16:creationId xmlns:a16="http://schemas.microsoft.com/office/drawing/2014/main" id="{2918C08E-80A9-4F62-8135-BA0B46B37873}"/>
            </a:ext>
          </a:extLst>
        </xdr:cNvPr>
        <xdr:cNvCxnSpPr/>
      </xdr:nvCxnSpPr>
      <xdr:spPr>
        <a:xfrm>
          <a:off x="0" y="2380519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1735</xdr:row>
      <xdr:rowOff>47625</xdr:rowOff>
    </xdr:from>
    <xdr:ext cx="123825" cy="123825"/>
    <xdr:pic>
      <xdr:nvPicPr>
        <xdr:cNvPr id="560" name="Picture 559">
          <a:extLst>
            <a:ext uri="{FF2B5EF4-FFF2-40B4-BE49-F238E27FC236}">
              <a16:creationId xmlns:a16="http://schemas.microsoft.com/office/drawing/2014/main" id="{3091EB9F-C815-466D-BEB6-F89F8A2509E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39017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1737</xdr:row>
      <xdr:rowOff>47625</xdr:rowOff>
    </xdr:from>
    <xdr:ext cx="123825" cy="123825"/>
    <xdr:pic>
      <xdr:nvPicPr>
        <xdr:cNvPr id="561" name="Picture 560">
          <a:extLst>
            <a:ext uri="{FF2B5EF4-FFF2-40B4-BE49-F238E27FC236}">
              <a16:creationId xmlns:a16="http://schemas.microsoft.com/office/drawing/2014/main" id="{ACF2EE04-441C-442D-9F13-E514ABCF2F0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392457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1738</xdr:row>
      <xdr:rowOff>47625</xdr:rowOff>
    </xdr:from>
    <xdr:to>
      <xdr:col>22</xdr:col>
      <xdr:colOff>57150</xdr:colOff>
      <xdr:row>1738</xdr:row>
      <xdr:rowOff>47625</xdr:rowOff>
    </xdr:to>
    <xdr:cxnSp macro="">
      <xdr:nvCxnSpPr>
        <xdr:cNvPr id="562" name="Straight Connector 561">
          <a:extLst>
            <a:ext uri="{FF2B5EF4-FFF2-40B4-BE49-F238E27FC236}">
              <a16:creationId xmlns:a16="http://schemas.microsoft.com/office/drawing/2014/main" id="{A2A94798-156D-4067-8E53-40496291C705}"/>
            </a:ext>
          </a:extLst>
        </xdr:cNvPr>
        <xdr:cNvCxnSpPr/>
      </xdr:nvCxnSpPr>
      <xdr:spPr>
        <a:xfrm>
          <a:off x="0" y="2394553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1745</xdr:row>
      <xdr:rowOff>47625</xdr:rowOff>
    </xdr:from>
    <xdr:ext cx="123825" cy="123825"/>
    <xdr:pic>
      <xdr:nvPicPr>
        <xdr:cNvPr id="563" name="Picture 562">
          <a:extLst>
            <a:ext uri="{FF2B5EF4-FFF2-40B4-BE49-F238E27FC236}">
              <a16:creationId xmlns:a16="http://schemas.microsoft.com/office/drawing/2014/main" id="{300775EF-6717-4F03-8F84-951E2578757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40420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1747</xdr:row>
      <xdr:rowOff>47625</xdr:rowOff>
    </xdr:from>
    <xdr:ext cx="123825" cy="123825"/>
    <xdr:pic>
      <xdr:nvPicPr>
        <xdr:cNvPr id="564" name="Picture 563">
          <a:extLst>
            <a:ext uri="{FF2B5EF4-FFF2-40B4-BE49-F238E27FC236}">
              <a16:creationId xmlns:a16="http://schemas.microsoft.com/office/drawing/2014/main" id="{B0B3BDE9-E9EF-4746-8FDA-42BE3ECA917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40649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1749</xdr:row>
      <xdr:rowOff>47625</xdr:rowOff>
    </xdr:from>
    <xdr:ext cx="123825" cy="123825"/>
    <xdr:pic>
      <xdr:nvPicPr>
        <xdr:cNvPr id="565" name="Picture 564">
          <a:extLst>
            <a:ext uri="{FF2B5EF4-FFF2-40B4-BE49-F238E27FC236}">
              <a16:creationId xmlns:a16="http://schemas.microsoft.com/office/drawing/2014/main" id="{82AEC5C8-54B6-4152-990D-11FD5BC72ED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40877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1751</xdr:row>
      <xdr:rowOff>47625</xdr:rowOff>
    </xdr:from>
    <xdr:ext cx="123825" cy="123825"/>
    <xdr:pic>
      <xdr:nvPicPr>
        <xdr:cNvPr id="566" name="Picture 565">
          <a:extLst>
            <a:ext uri="{FF2B5EF4-FFF2-40B4-BE49-F238E27FC236}">
              <a16:creationId xmlns:a16="http://schemas.microsoft.com/office/drawing/2014/main" id="{0E92EF9B-CAD2-4774-8B0A-F833B8FD929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411063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1752</xdr:row>
      <xdr:rowOff>47625</xdr:rowOff>
    </xdr:from>
    <xdr:to>
      <xdr:col>22</xdr:col>
      <xdr:colOff>57150</xdr:colOff>
      <xdr:row>1752</xdr:row>
      <xdr:rowOff>47625</xdr:rowOff>
    </xdr:to>
    <xdr:cxnSp macro="">
      <xdr:nvCxnSpPr>
        <xdr:cNvPr id="567" name="Straight Connector 566">
          <a:extLst>
            <a:ext uri="{FF2B5EF4-FFF2-40B4-BE49-F238E27FC236}">
              <a16:creationId xmlns:a16="http://schemas.microsoft.com/office/drawing/2014/main" id="{01632FB3-2C65-41B4-B6D2-BB2FCD15391C}"/>
            </a:ext>
          </a:extLst>
        </xdr:cNvPr>
        <xdr:cNvCxnSpPr/>
      </xdr:nvCxnSpPr>
      <xdr:spPr>
        <a:xfrm>
          <a:off x="0" y="2413158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1759</xdr:row>
      <xdr:rowOff>47625</xdr:rowOff>
    </xdr:from>
    <xdr:ext cx="123825" cy="123825"/>
    <xdr:pic>
      <xdr:nvPicPr>
        <xdr:cNvPr id="568" name="Picture 567">
          <a:extLst>
            <a:ext uri="{FF2B5EF4-FFF2-40B4-BE49-F238E27FC236}">
              <a16:creationId xmlns:a16="http://schemas.microsoft.com/office/drawing/2014/main" id="{BD04239C-E79B-43FD-89BF-60185816935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42281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1761</xdr:row>
      <xdr:rowOff>47625</xdr:rowOff>
    </xdr:from>
    <xdr:ext cx="123825" cy="123825"/>
    <xdr:pic>
      <xdr:nvPicPr>
        <xdr:cNvPr id="569" name="Picture 568">
          <a:extLst>
            <a:ext uri="{FF2B5EF4-FFF2-40B4-BE49-F238E27FC236}">
              <a16:creationId xmlns:a16="http://schemas.microsoft.com/office/drawing/2014/main" id="{8626743C-7D94-4144-B511-6A82A6096553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42509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1763</xdr:row>
      <xdr:rowOff>47625</xdr:rowOff>
    </xdr:from>
    <xdr:ext cx="123825" cy="123825"/>
    <xdr:pic>
      <xdr:nvPicPr>
        <xdr:cNvPr id="570" name="Picture 569">
          <a:extLst>
            <a:ext uri="{FF2B5EF4-FFF2-40B4-BE49-F238E27FC236}">
              <a16:creationId xmlns:a16="http://schemas.microsoft.com/office/drawing/2014/main" id="{573A7F10-0F30-46AE-A903-D371AD0800D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42738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1765</xdr:row>
      <xdr:rowOff>47625</xdr:rowOff>
    </xdr:from>
    <xdr:ext cx="123825" cy="123825"/>
    <xdr:pic>
      <xdr:nvPicPr>
        <xdr:cNvPr id="571" name="Picture 570">
          <a:extLst>
            <a:ext uri="{FF2B5EF4-FFF2-40B4-BE49-F238E27FC236}">
              <a16:creationId xmlns:a16="http://schemas.microsoft.com/office/drawing/2014/main" id="{E557F12D-0DD8-48BB-BC48-7A7773F06C9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42966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1766</xdr:row>
      <xdr:rowOff>47625</xdr:rowOff>
    </xdr:from>
    <xdr:to>
      <xdr:col>22</xdr:col>
      <xdr:colOff>57150</xdr:colOff>
      <xdr:row>1766</xdr:row>
      <xdr:rowOff>47625</xdr:rowOff>
    </xdr:to>
    <xdr:cxnSp macro="">
      <xdr:nvCxnSpPr>
        <xdr:cNvPr id="572" name="Straight Connector 571">
          <a:extLst>
            <a:ext uri="{FF2B5EF4-FFF2-40B4-BE49-F238E27FC236}">
              <a16:creationId xmlns:a16="http://schemas.microsoft.com/office/drawing/2014/main" id="{BEF9313A-620F-41B3-B20E-DC73C291BC90}"/>
            </a:ext>
          </a:extLst>
        </xdr:cNvPr>
        <xdr:cNvCxnSpPr/>
      </xdr:nvCxnSpPr>
      <xdr:spPr>
        <a:xfrm>
          <a:off x="0" y="2431764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1773</xdr:row>
      <xdr:rowOff>47625</xdr:rowOff>
    </xdr:from>
    <xdr:ext cx="123825" cy="123825"/>
    <xdr:pic>
      <xdr:nvPicPr>
        <xdr:cNvPr id="573" name="Picture 572">
          <a:extLst>
            <a:ext uri="{FF2B5EF4-FFF2-40B4-BE49-F238E27FC236}">
              <a16:creationId xmlns:a16="http://schemas.microsoft.com/office/drawing/2014/main" id="{CF5FAC24-C7F2-4C00-936D-093FE8B8C78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44141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1775</xdr:row>
      <xdr:rowOff>47625</xdr:rowOff>
    </xdr:from>
    <xdr:ext cx="123825" cy="123825"/>
    <xdr:pic>
      <xdr:nvPicPr>
        <xdr:cNvPr id="574" name="Picture 573">
          <a:extLst>
            <a:ext uri="{FF2B5EF4-FFF2-40B4-BE49-F238E27FC236}">
              <a16:creationId xmlns:a16="http://schemas.microsoft.com/office/drawing/2014/main" id="{6EA7CCA4-B5AD-4F53-B878-B2D8A96F28A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44370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1777</xdr:row>
      <xdr:rowOff>47625</xdr:rowOff>
    </xdr:from>
    <xdr:ext cx="123825" cy="123825"/>
    <xdr:pic>
      <xdr:nvPicPr>
        <xdr:cNvPr id="575" name="Picture 574">
          <a:extLst>
            <a:ext uri="{FF2B5EF4-FFF2-40B4-BE49-F238E27FC236}">
              <a16:creationId xmlns:a16="http://schemas.microsoft.com/office/drawing/2014/main" id="{7D57D69F-5946-48F8-93A7-68E3A7C18D6B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44598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1779</xdr:row>
      <xdr:rowOff>47625</xdr:rowOff>
    </xdr:from>
    <xdr:ext cx="123825" cy="123825"/>
    <xdr:pic>
      <xdr:nvPicPr>
        <xdr:cNvPr id="576" name="Picture 575">
          <a:extLst>
            <a:ext uri="{FF2B5EF4-FFF2-40B4-BE49-F238E27FC236}">
              <a16:creationId xmlns:a16="http://schemas.microsoft.com/office/drawing/2014/main" id="{EDD788F7-4213-4B43-A4F2-A05EFADCEA8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44827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1781</xdr:row>
      <xdr:rowOff>47625</xdr:rowOff>
    </xdr:from>
    <xdr:ext cx="123825" cy="123825"/>
    <xdr:pic>
      <xdr:nvPicPr>
        <xdr:cNvPr id="577" name="Picture 576">
          <a:extLst>
            <a:ext uri="{FF2B5EF4-FFF2-40B4-BE49-F238E27FC236}">
              <a16:creationId xmlns:a16="http://schemas.microsoft.com/office/drawing/2014/main" id="{392B3119-B9BC-47C6-937C-74B194A809F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450560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1782</xdr:row>
      <xdr:rowOff>57150</xdr:rowOff>
    </xdr:from>
    <xdr:to>
      <xdr:col>22</xdr:col>
      <xdr:colOff>57150</xdr:colOff>
      <xdr:row>1782</xdr:row>
      <xdr:rowOff>47625</xdr:rowOff>
    </xdr:to>
    <xdr:cxnSp macro="">
      <xdr:nvCxnSpPr>
        <xdr:cNvPr id="578" name="Straight Connector 577">
          <a:extLst>
            <a:ext uri="{FF2B5EF4-FFF2-40B4-BE49-F238E27FC236}">
              <a16:creationId xmlns:a16="http://schemas.microsoft.com/office/drawing/2014/main" id="{8073A072-809B-40A2-9304-74551932C20D}"/>
            </a:ext>
          </a:extLst>
        </xdr:cNvPr>
        <xdr:cNvCxnSpPr/>
      </xdr:nvCxnSpPr>
      <xdr:spPr>
        <a:xfrm>
          <a:off x="0" y="24527510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1789</xdr:row>
      <xdr:rowOff>47625</xdr:rowOff>
    </xdr:from>
    <xdr:ext cx="123825" cy="123825"/>
    <xdr:pic>
      <xdr:nvPicPr>
        <xdr:cNvPr id="579" name="Picture 578">
          <a:extLst>
            <a:ext uri="{FF2B5EF4-FFF2-40B4-BE49-F238E27FC236}">
              <a16:creationId xmlns:a16="http://schemas.microsoft.com/office/drawing/2014/main" id="{FFF94FE3-45E7-4251-9257-509924E68AE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46243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1791</xdr:row>
      <xdr:rowOff>47625</xdr:rowOff>
    </xdr:from>
    <xdr:ext cx="123825" cy="123825"/>
    <xdr:pic>
      <xdr:nvPicPr>
        <xdr:cNvPr id="580" name="Picture 579">
          <a:extLst>
            <a:ext uri="{FF2B5EF4-FFF2-40B4-BE49-F238E27FC236}">
              <a16:creationId xmlns:a16="http://schemas.microsoft.com/office/drawing/2014/main" id="{7885C4C6-21F6-4812-B439-438B25C6EA2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46472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1793</xdr:row>
      <xdr:rowOff>47625</xdr:rowOff>
    </xdr:from>
    <xdr:ext cx="123825" cy="123825"/>
    <xdr:pic>
      <xdr:nvPicPr>
        <xdr:cNvPr id="581" name="Picture 580">
          <a:extLst>
            <a:ext uri="{FF2B5EF4-FFF2-40B4-BE49-F238E27FC236}">
              <a16:creationId xmlns:a16="http://schemas.microsoft.com/office/drawing/2014/main" id="{46182B14-A424-4CD6-9A46-7F234B1B9235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46700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1795</xdr:row>
      <xdr:rowOff>47625</xdr:rowOff>
    </xdr:from>
    <xdr:ext cx="123825" cy="123825"/>
    <xdr:pic>
      <xdr:nvPicPr>
        <xdr:cNvPr id="582" name="Picture 581">
          <a:extLst>
            <a:ext uri="{FF2B5EF4-FFF2-40B4-BE49-F238E27FC236}">
              <a16:creationId xmlns:a16="http://schemas.microsoft.com/office/drawing/2014/main" id="{2A4C2089-A1EB-4BAF-ACE9-91FE16CF3B2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46929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1797</xdr:row>
      <xdr:rowOff>47625</xdr:rowOff>
    </xdr:from>
    <xdr:ext cx="123825" cy="123825"/>
    <xdr:pic>
      <xdr:nvPicPr>
        <xdr:cNvPr id="583" name="Picture 582">
          <a:extLst>
            <a:ext uri="{FF2B5EF4-FFF2-40B4-BE49-F238E27FC236}">
              <a16:creationId xmlns:a16="http://schemas.microsoft.com/office/drawing/2014/main" id="{9A78FEA3-D6E2-46D3-85AF-2E3AC91560F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47157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1798</xdr:row>
      <xdr:rowOff>47625</xdr:rowOff>
    </xdr:from>
    <xdr:to>
      <xdr:col>22</xdr:col>
      <xdr:colOff>57150</xdr:colOff>
      <xdr:row>1798</xdr:row>
      <xdr:rowOff>47625</xdr:rowOff>
    </xdr:to>
    <xdr:cxnSp macro="">
      <xdr:nvCxnSpPr>
        <xdr:cNvPr id="584" name="Straight Connector 583">
          <a:extLst>
            <a:ext uri="{FF2B5EF4-FFF2-40B4-BE49-F238E27FC236}">
              <a16:creationId xmlns:a16="http://schemas.microsoft.com/office/drawing/2014/main" id="{7E4F08C5-BAB0-462F-96F8-53FABECD10C2}"/>
            </a:ext>
          </a:extLst>
        </xdr:cNvPr>
        <xdr:cNvCxnSpPr/>
      </xdr:nvCxnSpPr>
      <xdr:spPr>
        <a:xfrm>
          <a:off x="0" y="2473674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1805</xdr:row>
      <xdr:rowOff>47625</xdr:rowOff>
    </xdr:from>
    <xdr:ext cx="123825" cy="123825"/>
    <xdr:pic>
      <xdr:nvPicPr>
        <xdr:cNvPr id="585" name="Picture 584">
          <a:extLst>
            <a:ext uri="{FF2B5EF4-FFF2-40B4-BE49-F238E27FC236}">
              <a16:creationId xmlns:a16="http://schemas.microsoft.com/office/drawing/2014/main" id="{A44C9835-B524-490F-BB3E-9926166B35F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48332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1807</xdr:row>
      <xdr:rowOff>47625</xdr:rowOff>
    </xdr:from>
    <xdr:ext cx="123825" cy="123825"/>
    <xdr:pic>
      <xdr:nvPicPr>
        <xdr:cNvPr id="586" name="Picture 585">
          <a:extLst>
            <a:ext uri="{FF2B5EF4-FFF2-40B4-BE49-F238E27FC236}">
              <a16:creationId xmlns:a16="http://schemas.microsoft.com/office/drawing/2014/main" id="{14B6466D-107D-4D5B-A3B0-C8CC0BDC311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48561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1809</xdr:row>
      <xdr:rowOff>47625</xdr:rowOff>
    </xdr:from>
    <xdr:ext cx="123825" cy="123825"/>
    <xdr:pic>
      <xdr:nvPicPr>
        <xdr:cNvPr id="587" name="Picture 586">
          <a:extLst>
            <a:ext uri="{FF2B5EF4-FFF2-40B4-BE49-F238E27FC236}">
              <a16:creationId xmlns:a16="http://schemas.microsoft.com/office/drawing/2014/main" id="{E013B50B-A37B-4852-A7D7-E2E4D2E33E3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487898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1810</xdr:row>
      <xdr:rowOff>47625</xdr:rowOff>
    </xdr:from>
    <xdr:to>
      <xdr:col>22</xdr:col>
      <xdr:colOff>57150</xdr:colOff>
      <xdr:row>1810</xdr:row>
      <xdr:rowOff>47625</xdr:rowOff>
    </xdr:to>
    <xdr:cxnSp macro="">
      <xdr:nvCxnSpPr>
        <xdr:cNvPr id="588" name="Straight Connector 587">
          <a:extLst>
            <a:ext uri="{FF2B5EF4-FFF2-40B4-BE49-F238E27FC236}">
              <a16:creationId xmlns:a16="http://schemas.microsoft.com/office/drawing/2014/main" id="{550EF418-BFEA-4CD4-B578-79D600BD649F}"/>
            </a:ext>
          </a:extLst>
        </xdr:cNvPr>
        <xdr:cNvCxnSpPr/>
      </xdr:nvCxnSpPr>
      <xdr:spPr>
        <a:xfrm>
          <a:off x="0" y="2489993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1817</xdr:row>
      <xdr:rowOff>47625</xdr:rowOff>
    </xdr:from>
    <xdr:ext cx="123825" cy="123825"/>
    <xdr:pic>
      <xdr:nvPicPr>
        <xdr:cNvPr id="589" name="Picture 588">
          <a:extLst>
            <a:ext uri="{FF2B5EF4-FFF2-40B4-BE49-F238E27FC236}">
              <a16:creationId xmlns:a16="http://schemas.microsoft.com/office/drawing/2014/main" id="{D8E5B77F-DFD7-4B0F-839F-153856CAF3B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49964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1819</xdr:row>
      <xdr:rowOff>47625</xdr:rowOff>
    </xdr:from>
    <xdr:ext cx="123825" cy="123825"/>
    <xdr:pic>
      <xdr:nvPicPr>
        <xdr:cNvPr id="590" name="Picture 589">
          <a:extLst>
            <a:ext uri="{FF2B5EF4-FFF2-40B4-BE49-F238E27FC236}">
              <a16:creationId xmlns:a16="http://schemas.microsoft.com/office/drawing/2014/main" id="{C7CD4665-3ECB-424C-B89E-0B0CA9B0939D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50193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1821</xdr:row>
      <xdr:rowOff>47625</xdr:rowOff>
    </xdr:from>
    <xdr:ext cx="123825" cy="123825"/>
    <xdr:pic>
      <xdr:nvPicPr>
        <xdr:cNvPr id="591" name="Picture 590">
          <a:extLst>
            <a:ext uri="{FF2B5EF4-FFF2-40B4-BE49-F238E27FC236}">
              <a16:creationId xmlns:a16="http://schemas.microsoft.com/office/drawing/2014/main" id="{5A99DB29-C97F-42B2-869A-55AE7D29C50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504217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1822</xdr:row>
      <xdr:rowOff>47625</xdr:rowOff>
    </xdr:from>
    <xdr:to>
      <xdr:col>22</xdr:col>
      <xdr:colOff>57150</xdr:colOff>
      <xdr:row>1822</xdr:row>
      <xdr:rowOff>47625</xdr:rowOff>
    </xdr:to>
    <xdr:cxnSp macro="">
      <xdr:nvCxnSpPr>
        <xdr:cNvPr id="592" name="Straight Connector 591">
          <a:extLst>
            <a:ext uri="{FF2B5EF4-FFF2-40B4-BE49-F238E27FC236}">
              <a16:creationId xmlns:a16="http://schemas.microsoft.com/office/drawing/2014/main" id="{45B17661-6CA6-4FF1-934F-72AA003D6C4D}"/>
            </a:ext>
          </a:extLst>
        </xdr:cNvPr>
        <xdr:cNvCxnSpPr/>
      </xdr:nvCxnSpPr>
      <xdr:spPr>
        <a:xfrm>
          <a:off x="0" y="2506313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1829</xdr:row>
      <xdr:rowOff>47625</xdr:rowOff>
    </xdr:from>
    <xdr:ext cx="123825" cy="123825"/>
    <xdr:pic>
      <xdr:nvPicPr>
        <xdr:cNvPr id="593" name="Picture 592">
          <a:extLst>
            <a:ext uri="{FF2B5EF4-FFF2-40B4-BE49-F238E27FC236}">
              <a16:creationId xmlns:a16="http://schemas.microsoft.com/office/drawing/2014/main" id="{1F54EDF2-E485-4D54-B41A-D6985FEB70F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51596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1831</xdr:row>
      <xdr:rowOff>47625</xdr:rowOff>
    </xdr:from>
    <xdr:ext cx="123825" cy="123825"/>
    <xdr:pic>
      <xdr:nvPicPr>
        <xdr:cNvPr id="594" name="Picture 593">
          <a:extLst>
            <a:ext uri="{FF2B5EF4-FFF2-40B4-BE49-F238E27FC236}">
              <a16:creationId xmlns:a16="http://schemas.microsoft.com/office/drawing/2014/main" id="{5E39C540-CE73-4078-813E-32D701A2B1FF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51825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1833</xdr:row>
      <xdr:rowOff>47625</xdr:rowOff>
    </xdr:from>
    <xdr:ext cx="123825" cy="123825"/>
    <xdr:pic>
      <xdr:nvPicPr>
        <xdr:cNvPr id="595" name="Picture 594">
          <a:extLst>
            <a:ext uri="{FF2B5EF4-FFF2-40B4-BE49-F238E27FC236}">
              <a16:creationId xmlns:a16="http://schemas.microsoft.com/office/drawing/2014/main" id="{FEC475E7-EC73-4648-8ED6-DBB52B5F2C7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52053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1835</xdr:row>
      <xdr:rowOff>47625</xdr:rowOff>
    </xdr:from>
    <xdr:ext cx="123825" cy="123825"/>
    <xdr:pic>
      <xdr:nvPicPr>
        <xdr:cNvPr id="596" name="Picture 595">
          <a:extLst>
            <a:ext uri="{FF2B5EF4-FFF2-40B4-BE49-F238E27FC236}">
              <a16:creationId xmlns:a16="http://schemas.microsoft.com/office/drawing/2014/main" id="{E5E4E91D-3F53-4304-A7C2-64F9B16574D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522823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1836</xdr:row>
      <xdr:rowOff>47625</xdr:rowOff>
    </xdr:from>
    <xdr:to>
      <xdr:col>22</xdr:col>
      <xdr:colOff>57150</xdr:colOff>
      <xdr:row>1836</xdr:row>
      <xdr:rowOff>47625</xdr:rowOff>
    </xdr:to>
    <xdr:cxnSp macro="">
      <xdr:nvCxnSpPr>
        <xdr:cNvPr id="597" name="Straight Connector 596">
          <a:extLst>
            <a:ext uri="{FF2B5EF4-FFF2-40B4-BE49-F238E27FC236}">
              <a16:creationId xmlns:a16="http://schemas.microsoft.com/office/drawing/2014/main" id="{2BA50D83-0529-4CB6-9EE2-F138241F38A9}"/>
            </a:ext>
          </a:extLst>
        </xdr:cNvPr>
        <xdr:cNvCxnSpPr/>
      </xdr:nvCxnSpPr>
      <xdr:spPr>
        <a:xfrm>
          <a:off x="0" y="2524918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1843</xdr:row>
      <xdr:rowOff>47625</xdr:rowOff>
    </xdr:from>
    <xdr:ext cx="123825" cy="123825"/>
    <xdr:pic>
      <xdr:nvPicPr>
        <xdr:cNvPr id="598" name="Picture 597">
          <a:extLst>
            <a:ext uri="{FF2B5EF4-FFF2-40B4-BE49-F238E27FC236}">
              <a16:creationId xmlns:a16="http://schemas.microsoft.com/office/drawing/2014/main" id="{F1FBA06D-A51D-408E-A899-719C302B859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53457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1845</xdr:row>
      <xdr:rowOff>47625</xdr:rowOff>
    </xdr:from>
    <xdr:ext cx="123825" cy="123825"/>
    <xdr:pic>
      <xdr:nvPicPr>
        <xdr:cNvPr id="599" name="Picture 598">
          <a:extLst>
            <a:ext uri="{FF2B5EF4-FFF2-40B4-BE49-F238E27FC236}">
              <a16:creationId xmlns:a16="http://schemas.microsoft.com/office/drawing/2014/main" id="{8852B6DF-7388-4723-9A70-D309AE9A0583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53685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1847</xdr:row>
      <xdr:rowOff>47625</xdr:rowOff>
    </xdr:from>
    <xdr:ext cx="123825" cy="123825"/>
    <xdr:pic>
      <xdr:nvPicPr>
        <xdr:cNvPr id="600" name="Picture 599">
          <a:extLst>
            <a:ext uri="{FF2B5EF4-FFF2-40B4-BE49-F238E27FC236}">
              <a16:creationId xmlns:a16="http://schemas.microsoft.com/office/drawing/2014/main" id="{AC1EB4E1-CDEF-42CA-8E4B-856B0E71996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53914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1849</xdr:row>
      <xdr:rowOff>47625</xdr:rowOff>
    </xdr:from>
    <xdr:ext cx="123825" cy="123825"/>
    <xdr:pic>
      <xdr:nvPicPr>
        <xdr:cNvPr id="601" name="Picture 600">
          <a:extLst>
            <a:ext uri="{FF2B5EF4-FFF2-40B4-BE49-F238E27FC236}">
              <a16:creationId xmlns:a16="http://schemas.microsoft.com/office/drawing/2014/main" id="{C96F1455-B3FE-4E27-8E64-263705B5693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54142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1850</xdr:row>
      <xdr:rowOff>57150</xdr:rowOff>
    </xdr:from>
    <xdr:to>
      <xdr:col>22</xdr:col>
      <xdr:colOff>57150</xdr:colOff>
      <xdr:row>1850</xdr:row>
      <xdr:rowOff>47625</xdr:rowOff>
    </xdr:to>
    <xdr:cxnSp macro="">
      <xdr:nvCxnSpPr>
        <xdr:cNvPr id="602" name="Straight Connector 601">
          <a:extLst>
            <a:ext uri="{FF2B5EF4-FFF2-40B4-BE49-F238E27FC236}">
              <a16:creationId xmlns:a16="http://schemas.microsoft.com/office/drawing/2014/main" id="{9DD6A6BF-A473-4A38-ABE8-8C0ACF8F772F}"/>
            </a:ext>
          </a:extLst>
        </xdr:cNvPr>
        <xdr:cNvCxnSpPr/>
      </xdr:nvCxnSpPr>
      <xdr:spPr>
        <a:xfrm>
          <a:off x="0" y="25436195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1857</xdr:row>
      <xdr:rowOff>47625</xdr:rowOff>
    </xdr:from>
    <xdr:ext cx="123825" cy="123825"/>
    <xdr:pic>
      <xdr:nvPicPr>
        <xdr:cNvPr id="603" name="Picture 602">
          <a:extLst>
            <a:ext uri="{FF2B5EF4-FFF2-40B4-BE49-F238E27FC236}">
              <a16:creationId xmlns:a16="http://schemas.microsoft.com/office/drawing/2014/main" id="{3AC23229-8CDC-4D89-AA25-8D62811179C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55330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1859</xdr:row>
      <xdr:rowOff>47625</xdr:rowOff>
    </xdr:from>
    <xdr:ext cx="123825" cy="123825"/>
    <xdr:pic>
      <xdr:nvPicPr>
        <xdr:cNvPr id="604" name="Picture 603">
          <a:extLst>
            <a:ext uri="{FF2B5EF4-FFF2-40B4-BE49-F238E27FC236}">
              <a16:creationId xmlns:a16="http://schemas.microsoft.com/office/drawing/2014/main" id="{E4A08ECC-3FEE-43D5-A8CF-3D90F224309D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55558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1861</xdr:row>
      <xdr:rowOff>47625</xdr:rowOff>
    </xdr:from>
    <xdr:ext cx="123825" cy="123825"/>
    <xdr:pic>
      <xdr:nvPicPr>
        <xdr:cNvPr id="605" name="Picture 604">
          <a:extLst>
            <a:ext uri="{FF2B5EF4-FFF2-40B4-BE49-F238E27FC236}">
              <a16:creationId xmlns:a16="http://schemas.microsoft.com/office/drawing/2014/main" id="{91B43634-58A3-45B3-AD72-D988BB1EC0B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55787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1863</xdr:row>
      <xdr:rowOff>47625</xdr:rowOff>
    </xdr:from>
    <xdr:ext cx="123825" cy="123825"/>
    <xdr:pic>
      <xdr:nvPicPr>
        <xdr:cNvPr id="606" name="Picture 605">
          <a:extLst>
            <a:ext uri="{FF2B5EF4-FFF2-40B4-BE49-F238E27FC236}">
              <a16:creationId xmlns:a16="http://schemas.microsoft.com/office/drawing/2014/main" id="{440AFC3C-ADA9-40FC-887F-34BEAA7870A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56016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1865</xdr:row>
      <xdr:rowOff>47625</xdr:rowOff>
    </xdr:from>
    <xdr:ext cx="123825" cy="123825"/>
    <xdr:pic>
      <xdr:nvPicPr>
        <xdr:cNvPr id="607" name="Picture 606">
          <a:extLst>
            <a:ext uri="{FF2B5EF4-FFF2-40B4-BE49-F238E27FC236}">
              <a16:creationId xmlns:a16="http://schemas.microsoft.com/office/drawing/2014/main" id="{306A9E36-3C71-4FB1-B676-D97B9FA4CE0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562447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1866</xdr:row>
      <xdr:rowOff>47625</xdr:rowOff>
    </xdr:from>
    <xdr:to>
      <xdr:col>22</xdr:col>
      <xdr:colOff>57150</xdr:colOff>
      <xdr:row>1866</xdr:row>
      <xdr:rowOff>47625</xdr:rowOff>
    </xdr:to>
    <xdr:cxnSp macro="">
      <xdr:nvCxnSpPr>
        <xdr:cNvPr id="608" name="Straight Connector 607">
          <a:extLst>
            <a:ext uri="{FF2B5EF4-FFF2-40B4-BE49-F238E27FC236}">
              <a16:creationId xmlns:a16="http://schemas.microsoft.com/office/drawing/2014/main" id="{2416D945-4CEC-475D-81FC-D7A54455D7C7}"/>
            </a:ext>
          </a:extLst>
        </xdr:cNvPr>
        <xdr:cNvCxnSpPr/>
      </xdr:nvCxnSpPr>
      <xdr:spPr>
        <a:xfrm>
          <a:off x="0" y="2564542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1873</xdr:row>
      <xdr:rowOff>47625</xdr:rowOff>
    </xdr:from>
    <xdr:ext cx="123825" cy="123825"/>
    <xdr:pic>
      <xdr:nvPicPr>
        <xdr:cNvPr id="609" name="Picture 608">
          <a:extLst>
            <a:ext uri="{FF2B5EF4-FFF2-40B4-BE49-F238E27FC236}">
              <a16:creationId xmlns:a16="http://schemas.microsoft.com/office/drawing/2014/main" id="{22973C3D-106D-4709-9B48-6577DAA818A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57419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1875</xdr:row>
      <xdr:rowOff>47625</xdr:rowOff>
    </xdr:from>
    <xdr:ext cx="123825" cy="123825"/>
    <xdr:pic>
      <xdr:nvPicPr>
        <xdr:cNvPr id="610" name="Picture 609">
          <a:extLst>
            <a:ext uri="{FF2B5EF4-FFF2-40B4-BE49-F238E27FC236}">
              <a16:creationId xmlns:a16="http://schemas.microsoft.com/office/drawing/2014/main" id="{D383F610-A260-4582-94EC-7C25FF6FC960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57648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1877</xdr:row>
      <xdr:rowOff>47625</xdr:rowOff>
    </xdr:from>
    <xdr:ext cx="123825" cy="123825"/>
    <xdr:pic>
      <xdr:nvPicPr>
        <xdr:cNvPr id="611" name="Picture 610">
          <a:extLst>
            <a:ext uri="{FF2B5EF4-FFF2-40B4-BE49-F238E27FC236}">
              <a16:creationId xmlns:a16="http://schemas.microsoft.com/office/drawing/2014/main" id="{72CADA7F-CF4E-4CCA-BE22-DB9BED07311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57876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1879</xdr:row>
      <xdr:rowOff>47625</xdr:rowOff>
    </xdr:from>
    <xdr:ext cx="123825" cy="123825"/>
    <xdr:pic>
      <xdr:nvPicPr>
        <xdr:cNvPr id="612" name="Picture 611">
          <a:extLst>
            <a:ext uri="{FF2B5EF4-FFF2-40B4-BE49-F238E27FC236}">
              <a16:creationId xmlns:a16="http://schemas.microsoft.com/office/drawing/2014/main" id="{290A944E-23D2-4B55-B291-D4990B1BBD5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58105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1881</xdr:row>
      <xdr:rowOff>47625</xdr:rowOff>
    </xdr:from>
    <xdr:ext cx="123825" cy="123825"/>
    <xdr:pic>
      <xdr:nvPicPr>
        <xdr:cNvPr id="613" name="Picture 612">
          <a:extLst>
            <a:ext uri="{FF2B5EF4-FFF2-40B4-BE49-F238E27FC236}">
              <a16:creationId xmlns:a16="http://schemas.microsoft.com/office/drawing/2014/main" id="{97F758C9-FBFD-47FD-9555-70916BAA728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58333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1882</xdr:row>
      <xdr:rowOff>47625</xdr:rowOff>
    </xdr:from>
    <xdr:to>
      <xdr:col>22</xdr:col>
      <xdr:colOff>57150</xdr:colOff>
      <xdr:row>1882</xdr:row>
      <xdr:rowOff>47625</xdr:rowOff>
    </xdr:to>
    <xdr:cxnSp macro="">
      <xdr:nvCxnSpPr>
        <xdr:cNvPr id="614" name="Straight Connector 613">
          <a:extLst>
            <a:ext uri="{FF2B5EF4-FFF2-40B4-BE49-F238E27FC236}">
              <a16:creationId xmlns:a16="http://schemas.microsoft.com/office/drawing/2014/main" id="{2DEA4032-E895-49A9-91D4-216EDDC93AA6}"/>
            </a:ext>
          </a:extLst>
        </xdr:cNvPr>
        <xdr:cNvCxnSpPr/>
      </xdr:nvCxnSpPr>
      <xdr:spPr>
        <a:xfrm>
          <a:off x="0" y="2585434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1889</xdr:row>
      <xdr:rowOff>47625</xdr:rowOff>
    </xdr:from>
    <xdr:ext cx="123825" cy="123825"/>
    <xdr:pic>
      <xdr:nvPicPr>
        <xdr:cNvPr id="615" name="Picture 614">
          <a:extLst>
            <a:ext uri="{FF2B5EF4-FFF2-40B4-BE49-F238E27FC236}">
              <a16:creationId xmlns:a16="http://schemas.microsoft.com/office/drawing/2014/main" id="{B3A59185-5102-43FC-BF9E-9B1514FE37F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59508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1891</xdr:row>
      <xdr:rowOff>47625</xdr:rowOff>
    </xdr:from>
    <xdr:ext cx="123825" cy="123825"/>
    <xdr:pic>
      <xdr:nvPicPr>
        <xdr:cNvPr id="616" name="Picture 615">
          <a:extLst>
            <a:ext uri="{FF2B5EF4-FFF2-40B4-BE49-F238E27FC236}">
              <a16:creationId xmlns:a16="http://schemas.microsoft.com/office/drawing/2014/main" id="{B5F3F309-09DF-4A87-AD6E-48F8D26DF531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59737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1893</xdr:row>
      <xdr:rowOff>47625</xdr:rowOff>
    </xdr:from>
    <xdr:ext cx="123825" cy="123825"/>
    <xdr:pic>
      <xdr:nvPicPr>
        <xdr:cNvPr id="617" name="Picture 616">
          <a:extLst>
            <a:ext uri="{FF2B5EF4-FFF2-40B4-BE49-F238E27FC236}">
              <a16:creationId xmlns:a16="http://schemas.microsoft.com/office/drawing/2014/main" id="{1D0C0E61-033A-4B91-B34C-7C3CD1C8765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599658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1894</xdr:row>
      <xdr:rowOff>47625</xdr:rowOff>
    </xdr:from>
    <xdr:to>
      <xdr:col>22</xdr:col>
      <xdr:colOff>57150</xdr:colOff>
      <xdr:row>1894</xdr:row>
      <xdr:rowOff>47625</xdr:rowOff>
    </xdr:to>
    <xdr:cxnSp macro="">
      <xdr:nvCxnSpPr>
        <xdr:cNvPr id="618" name="Straight Connector 617">
          <a:extLst>
            <a:ext uri="{FF2B5EF4-FFF2-40B4-BE49-F238E27FC236}">
              <a16:creationId xmlns:a16="http://schemas.microsoft.com/office/drawing/2014/main" id="{90F6C2A4-F680-43C2-8896-BD0EB6947054}"/>
            </a:ext>
          </a:extLst>
        </xdr:cNvPr>
        <xdr:cNvCxnSpPr/>
      </xdr:nvCxnSpPr>
      <xdr:spPr>
        <a:xfrm>
          <a:off x="0" y="2601753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1901</xdr:row>
      <xdr:rowOff>47625</xdr:rowOff>
    </xdr:from>
    <xdr:ext cx="123825" cy="123825"/>
    <xdr:pic>
      <xdr:nvPicPr>
        <xdr:cNvPr id="619" name="Picture 618">
          <a:extLst>
            <a:ext uri="{FF2B5EF4-FFF2-40B4-BE49-F238E27FC236}">
              <a16:creationId xmlns:a16="http://schemas.microsoft.com/office/drawing/2014/main" id="{BA6CF223-FC2D-4ED7-921F-632693C9C4B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61140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1903</xdr:row>
      <xdr:rowOff>47625</xdr:rowOff>
    </xdr:from>
    <xdr:ext cx="123825" cy="123825"/>
    <xdr:pic>
      <xdr:nvPicPr>
        <xdr:cNvPr id="620" name="Picture 619">
          <a:extLst>
            <a:ext uri="{FF2B5EF4-FFF2-40B4-BE49-F238E27FC236}">
              <a16:creationId xmlns:a16="http://schemas.microsoft.com/office/drawing/2014/main" id="{C70327F7-C0A6-4A92-8A3D-C8C507D68700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61369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1905</xdr:row>
      <xdr:rowOff>47625</xdr:rowOff>
    </xdr:from>
    <xdr:ext cx="123825" cy="123825"/>
    <xdr:pic>
      <xdr:nvPicPr>
        <xdr:cNvPr id="621" name="Picture 620">
          <a:extLst>
            <a:ext uri="{FF2B5EF4-FFF2-40B4-BE49-F238E27FC236}">
              <a16:creationId xmlns:a16="http://schemas.microsoft.com/office/drawing/2014/main" id="{520051B3-0FAE-4B7B-B21C-869C858EEDC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615977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1906</xdr:row>
      <xdr:rowOff>47625</xdr:rowOff>
    </xdr:from>
    <xdr:to>
      <xdr:col>22</xdr:col>
      <xdr:colOff>57150</xdr:colOff>
      <xdr:row>1906</xdr:row>
      <xdr:rowOff>47625</xdr:rowOff>
    </xdr:to>
    <xdr:cxnSp macro="">
      <xdr:nvCxnSpPr>
        <xdr:cNvPr id="622" name="Straight Connector 621">
          <a:extLst>
            <a:ext uri="{FF2B5EF4-FFF2-40B4-BE49-F238E27FC236}">
              <a16:creationId xmlns:a16="http://schemas.microsoft.com/office/drawing/2014/main" id="{F80D5BCA-DC06-42D5-879B-508EBC8BBFA4}"/>
            </a:ext>
          </a:extLst>
        </xdr:cNvPr>
        <xdr:cNvCxnSpPr/>
      </xdr:nvCxnSpPr>
      <xdr:spPr>
        <a:xfrm>
          <a:off x="0" y="2618073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1913</xdr:row>
      <xdr:rowOff>47625</xdr:rowOff>
    </xdr:from>
    <xdr:ext cx="123825" cy="123825"/>
    <xdr:pic>
      <xdr:nvPicPr>
        <xdr:cNvPr id="623" name="Picture 622">
          <a:extLst>
            <a:ext uri="{FF2B5EF4-FFF2-40B4-BE49-F238E27FC236}">
              <a16:creationId xmlns:a16="http://schemas.microsoft.com/office/drawing/2014/main" id="{5D830DDF-3BDD-47E3-B172-0D5FD7CFDAF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62772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1915</xdr:row>
      <xdr:rowOff>47625</xdr:rowOff>
    </xdr:from>
    <xdr:ext cx="123825" cy="123825"/>
    <xdr:pic>
      <xdr:nvPicPr>
        <xdr:cNvPr id="624" name="Picture 623">
          <a:extLst>
            <a:ext uri="{FF2B5EF4-FFF2-40B4-BE49-F238E27FC236}">
              <a16:creationId xmlns:a16="http://schemas.microsoft.com/office/drawing/2014/main" id="{66C25C25-B587-40FC-9A88-04A55A3C8B5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63001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1917</xdr:row>
      <xdr:rowOff>47625</xdr:rowOff>
    </xdr:from>
    <xdr:ext cx="123825" cy="123825"/>
    <xdr:pic>
      <xdr:nvPicPr>
        <xdr:cNvPr id="625" name="Picture 624">
          <a:extLst>
            <a:ext uri="{FF2B5EF4-FFF2-40B4-BE49-F238E27FC236}">
              <a16:creationId xmlns:a16="http://schemas.microsoft.com/office/drawing/2014/main" id="{BD0DFE1D-EAE8-46AB-B44C-9CB972981C1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632297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1918</xdr:row>
      <xdr:rowOff>57150</xdr:rowOff>
    </xdr:from>
    <xdr:to>
      <xdr:col>22</xdr:col>
      <xdr:colOff>57150</xdr:colOff>
      <xdr:row>1918</xdr:row>
      <xdr:rowOff>47625</xdr:rowOff>
    </xdr:to>
    <xdr:cxnSp macro="">
      <xdr:nvCxnSpPr>
        <xdr:cNvPr id="626" name="Straight Connector 625">
          <a:extLst>
            <a:ext uri="{FF2B5EF4-FFF2-40B4-BE49-F238E27FC236}">
              <a16:creationId xmlns:a16="http://schemas.microsoft.com/office/drawing/2014/main" id="{46822E01-0C73-4C26-8971-149F8041380B}"/>
            </a:ext>
          </a:extLst>
        </xdr:cNvPr>
        <xdr:cNvCxnSpPr/>
      </xdr:nvCxnSpPr>
      <xdr:spPr>
        <a:xfrm>
          <a:off x="0" y="26344880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1925</xdr:row>
      <xdr:rowOff>47625</xdr:rowOff>
    </xdr:from>
    <xdr:ext cx="123825" cy="123825"/>
    <xdr:pic>
      <xdr:nvPicPr>
        <xdr:cNvPr id="627" name="Picture 626">
          <a:extLst>
            <a:ext uri="{FF2B5EF4-FFF2-40B4-BE49-F238E27FC236}">
              <a16:creationId xmlns:a16="http://schemas.microsoft.com/office/drawing/2014/main" id="{EAD029F9-E36C-480B-A0DF-66533A9CFFF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64417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1927</xdr:row>
      <xdr:rowOff>47625</xdr:rowOff>
    </xdr:from>
    <xdr:ext cx="123825" cy="123825"/>
    <xdr:pic>
      <xdr:nvPicPr>
        <xdr:cNvPr id="628" name="Picture 627">
          <a:extLst>
            <a:ext uri="{FF2B5EF4-FFF2-40B4-BE49-F238E27FC236}">
              <a16:creationId xmlns:a16="http://schemas.microsoft.com/office/drawing/2014/main" id="{EB86C1FC-71DD-4FF1-856A-6FF0E71B9370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646457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1928</xdr:row>
      <xdr:rowOff>47625</xdr:rowOff>
    </xdr:from>
    <xdr:to>
      <xdr:col>22</xdr:col>
      <xdr:colOff>57150</xdr:colOff>
      <xdr:row>1928</xdr:row>
      <xdr:rowOff>47625</xdr:rowOff>
    </xdr:to>
    <xdr:cxnSp macro="">
      <xdr:nvCxnSpPr>
        <xdr:cNvPr id="629" name="Straight Connector 628">
          <a:extLst>
            <a:ext uri="{FF2B5EF4-FFF2-40B4-BE49-F238E27FC236}">
              <a16:creationId xmlns:a16="http://schemas.microsoft.com/office/drawing/2014/main" id="{8410CF3F-1C4A-442C-BA6B-17113B21C9BE}"/>
            </a:ext>
          </a:extLst>
        </xdr:cNvPr>
        <xdr:cNvCxnSpPr/>
      </xdr:nvCxnSpPr>
      <xdr:spPr>
        <a:xfrm>
          <a:off x="0" y="2648553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1935</xdr:row>
      <xdr:rowOff>47625</xdr:rowOff>
    </xdr:from>
    <xdr:ext cx="123825" cy="123825"/>
    <xdr:pic>
      <xdr:nvPicPr>
        <xdr:cNvPr id="630" name="Picture 629">
          <a:extLst>
            <a:ext uri="{FF2B5EF4-FFF2-40B4-BE49-F238E27FC236}">
              <a16:creationId xmlns:a16="http://schemas.microsoft.com/office/drawing/2014/main" id="{293D6AB4-6F0F-4D52-BC8A-1AD90D5464E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65820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1937</xdr:row>
      <xdr:rowOff>47625</xdr:rowOff>
    </xdr:from>
    <xdr:ext cx="123825" cy="123825"/>
    <xdr:pic>
      <xdr:nvPicPr>
        <xdr:cNvPr id="631" name="Picture 630">
          <a:extLst>
            <a:ext uri="{FF2B5EF4-FFF2-40B4-BE49-F238E27FC236}">
              <a16:creationId xmlns:a16="http://schemas.microsoft.com/office/drawing/2014/main" id="{32E057E4-DB02-4B8C-9E2A-47DA1A657A3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660491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1938</xdr:row>
      <xdr:rowOff>47625</xdr:rowOff>
    </xdr:from>
    <xdr:to>
      <xdr:col>22</xdr:col>
      <xdr:colOff>57150</xdr:colOff>
      <xdr:row>1938</xdr:row>
      <xdr:rowOff>47625</xdr:rowOff>
    </xdr:to>
    <xdr:cxnSp macro="">
      <xdr:nvCxnSpPr>
        <xdr:cNvPr id="632" name="Straight Connector 631">
          <a:extLst>
            <a:ext uri="{FF2B5EF4-FFF2-40B4-BE49-F238E27FC236}">
              <a16:creationId xmlns:a16="http://schemas.microsoft.com/office/drawing/2014/main" id="{D09FFE3D-64CD-47A1-A190-4271DB629108}"/>
            </a:ext>
          </a:extLst>
        </xdr:cNvPr>
        <xdr:cNvCxnSpPr/>
      </xdr:nvCxnSpPr>
      <xdr:spPr>
        <a:xfrm>
          <a:off x="0" y="2662586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1945</xdr:row>
      <xdr:rowOff>47625</xdr:rowOff>
    </xdr:from>
    <xdr:ext cx="123825" cy="123825"/>
    <xdr:pic>
      <xdr:nvPicPr>
        <xdr:cNvPr id="633" name="Picture 632">
          <a:extLst>
            <a:ext uri="{FF2B5EF4-FFF2-40B4-BE49-F238E27FC236}">
              <a16:creationId xmlns:a16="http://schemas.microsoft.com/office/drawing/2014/main" id="{75A14F41-B3FB-437E-996E-E202054B19B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67223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1947</xdr:row>
      <xdr:rowOff>47625</xdr:rowOff>
    </xdr:from>
    <xdr:ext cx="123825" cy="123825"/>
    <xdr:pic>
      <xdr:nvPicPr>
        <xdr:cNvPr id="634" name="Picture 633">
          <a:extLst>
            <a:ext uri="{FF2B5EF4-FFF2-40B4-BE49-F238E27FC236}">
              <a16:creationId xmlns:a16="http://schemas.microsoft.com/office/drawing/2014/main" id="{F0832897-8397-4206-B2E6-7B3A0F6E5276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674524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1948</xdr:row>
      <xdr:rowOff>47625</xdr:rowOff>
    </xdr:from>
    <xdr:to>
      <xdr:col>22</xdr:col>
      <xdr:colOff>57150</xdr:colOff>
      <xdr:row>1948</xdr:row>
      <xdr:rowOff>47625</xdr:rowOff>
    </xdr:to>
    <xdr:cxnSp macro="">
      <xdr:nvCxnSpPr>
        <xdr:cNvPr id="635" name="Straight Connector 634">
          <a:extLst>
            <a:ext uri="{FF2B5EF4-FFF2-40B4-BE49-F238E27FC236}">
              <a16:creationId xmlns:a16="http://schemas.microsoft.com/office/drawing/2014/main" id="{D81E80D4-C7A7-4C72-9323-D1AB24D55CEE}"/>
            </a:ext>
          </a:extLst>
        </xdr:cNvPr>
        <xdr:cNvCxnSpPr/>
      </xdr:nvCxnSpPr>
      <xdr:spPr>
        <a:xfrm>
          <a:off x="0" y="2676620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1955</xdr:row>
      <xdr:rowOff>47625</xdr:rowOff>
    </xdr:from>
    <xdr:ext cx="123825" cy="123825"/>
    <xdr:pic>
      <xdr:nvPicPr>
        <xdr:cNvPr id="636" name="Picture 635">
          <a:extLst>
            <a:ext uri="{FF2B5EF4-FFF2-40B4-BE49-F238E27FC236}">
              <a16:creationId xmlns:a16="http://schemas.microsoft.com/office/drawing/2014/main" id="{D38FAD46-43A5-4A77-B4DB-0F763DBA0DD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68627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1957</xdr:row>
      <xdr:rowOff>47625</xdr:rowOff>
    </xdr:from>
    <xdr:ext cx="123825" cy="123825"/>
    <xdr:pic>
      <xdr:nvPicPr>
        <xdr:cNvPr id="637" name="Picture 636">
          <a:extLst>
            <a:ext uri="{FF2B5EF4-FFF2-40B4-BE49-F238E27FC236}">
              <a16:creationId xmlns:a16="http://schemas.microsoft.com/office/drawing/2014/main" id="{4D00A7E5-467C-4021-9F46-BEE104F5395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68855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1959</xdr:row>
      <xdr:rowOff>47625</xdr:rowOff>
    </xdr:from>
    <xdr:ext cx="123825" cy="123825"/>
    <xdr:pic>
      <xdr:nvPicPr>
        <xdr:cNvPr id="638" name="Picture 637">
          <a:extLst>
            <a:ext uri="{FF2B5EF4-FFF2-40B4-BE49-F238E27FC236}">
              <a16:creationId xmlns:a16="http://schemas.microsoft.com/office/drawing/2014/main" id="{EEF17671-B461-4EDE-81ED-6028D77F2C5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69084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1961</xdr:row>
      <xdr:rowOff>47625</xdr:rowOff>
    </xdr:from>
    <xdr:ext cx="123825" cy="123825"/>
    <xdr:pic>
      <xdr:nvPicPr>
        <xdr:cNvPr id="639" name="Picture 638">
          <a:extLst>
            <a:ext uri="{FF2B5EF4-FFF2-40B4-BE49-F238E27FC236}">
              <a16:creationId xmlns:a16="http://schemas.microsoft.com/office/drawing/2014/main" id="{9D656B8E-8CBE-407A-967E-EC489732375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693130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1962</xdr:row>
      <xdr:rowOff>47625</xdr:rowOff>
    </xdr:from>
    <xdr:to>
      <xdr:col>22</xdr:col>
      <xdr:colOff>57150</xdr:colOff>
      <xdr:row>1962</xdr:row>
      <xdr:rowOff>47625</xdr:rowOff>
    </xdr:to>
    <xdr:cxnSp macro="">
      <xdr:nvCxnSpPr>
        <xdr:cNvPr id="640" name="Straight Connector 639">
          <a:extLst>
            <a:ext uri="{FF2B5EF4-FFF2-40B4-BE49-F238E27FC236}">
              <a16:creationId xmlns:a16="http://schemas.microsoft.com/office/drawing/2014/main" id="{E28B2E24-0B99-46BA-884B-68708B78FE7F}"/>
            </a:ext>
          </a:extLst>
        </xdr:cNvPr>
        <xdr:cNvCxnSpPr/>
      </xdr:nvCxnSpPr>
      <xdr:spPr>
        <a:xfrm>
          <a:off x="0" y="2695225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1969</xdr:row>
      <xdr:rowOff>47625</xdr:rowOff>
    </xdr:from>
    <xdr:ext cx="123825" cy="123825"/>
    <xdr:pic>
      <xdr:nvPicPr>
        <xdr:cNvPr id="641" name="Picture 640">
          <a:extLst>
            <a:ext uri="{FF2B5EF4-FFF2-40B4-BE49-F238E27FC236}">
              <a16:creationId xmlns:a16="http://schemas.microsoft.com/office/drawing/2014/main" id="{4FB3E7D3-2D38-433E-97B9-5EA3CFF6298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70487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1971</xdr:row>
      <xdr:rowOff>47625</xdr:rowOff>
    </xdr:from>
    <xdr:ext cx="123825" cy="123825"/>
    <xdr:pic>
      <xdr:nvPicPr>
        <xdr:cNvPr id="642" name="Picture 641">
          <a:extLst>
            <a:ext uri="{FF2B5EF4-FFF2-40B4-BE49-F238E27FC236}">
              <a16:creationId xmlns:a16="http://schemas.microsoft.com/office/drawing/2014/main" id="{E8464ACB-E8D9-41E0-8B20-7664897F7AA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70716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1973</xdr:row>
      <xdr:rowOff>47625</xdr:rowOff>
    </xdr:from>
    <xdr:ext cx="123825" cy="123825"/>
    <xdr:pic>
      <xdr:nvPicPr>
        <xdr:cNvPr id="643" name="Picture 642">
          <a:extLst>
            <a:ext uri="{FF2B5EF4-FFF2-40B4-BE49-F238E27FC236}">
              <a16:creationId xmlns:a16="http://schemas.microsoft.com/office/drawing/2014/main" id="{21819A82-8A5D-488E-BBA2-F1F737CDE605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70944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1975</xdr:row>
      <xdr:rowOff>47625</xdr:rowOff>
    </xdr:from>
    <xdr:ext cx="123825" cy="123825"/>
    <xdr:pic>
      <xdr:nvPicPr>
        <xdr:cNvPr id="644" name="Picture 643">
          <a:extLst>
            <a:ext uri="{FF2B5EF4-FFF2-40B4-BE49-F238E27FC236}">
              <a16:creationId xmlns:a16="http://schemas.microsoft.com/office/drawing/2014/main" id="{C0C1911B-0011-4662-80A2-DE032ACA7D3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711735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1976</xdr:row>
      <xdr:rowOff>57150</xdr:rowOff>
    </xdr:from>
    <xdr:to>
      <xdr:col>22</xdr:col>
      <xdr:colOff>57150</xdr:colOff>
      <xdr:row>1976</xdr:row>
      <xdr:rowOff>47625</xdr:rowOff>
    </xdr:to>
    <xdr:cxnSp macro="">
      <xdr:nvCxnSpPr>
        <xdr:cNvPr id="645" name="Straight Connector 644">
          <a:extLst>
            <a:ext uri="{FF2B5EF4-FFF2-40B4-BE49-F238E27FC236}">
              <a16:creationId xmlns:a16="http://schemas.microsoft.com/office/drawing/2014/main" id="{8FC5F858-5747-4086-88BC-B75F274B8C6C}"/>
            </a:ext>
          </a:extLst>
        </xdr:cNvPr>
        <xdr:cNvCxnSpPr/>
      </xdr:nvCxnSpPr>
      <xdr:spPr>
        <a:xfrm>
          <a:off x="0" y="27139265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1983</xdr:row>
      <xdr:rowOff>47625</xdr:rowOff>
    </xdr:from>
    <xdr:ext cx="123825" cy="123825"/>
    <xdr:pic>
      <xdr:nvPicPr>
        <xdr:cNvPr id="646" name="Picture 645">
          <a:extLst>
            <a:ext uri="{FF2B5EF4-FFF2-40B4-BE49-F238E27FC236}">
              <a16:creationId xmlns:a16="http://schemas.microsoft.com/office/drawing/2014/main" id="{47C46B48-ED27-4FB6-8251-A0395F5C288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72361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1985</xdr:row>
      <xdr:rowOff>47625</xdr:rowOff>
    </xdr:from>
    <xdr:ext cx="123825" cy="123825"/>
    <xdr:pic>
      <xdr:nvPicPr>
        <xdr:cNvPr id="647" name="Picture 646">
          <a:extLst>
            <a:ext uri="{FF2B5EF4-FFF2-40B4-BE49-F238E27FC236}">
              <a16:creationId xmlns:a16="http://schemas.microsoft.com/office/drawing/2014/main" id="{421C1FC7-4ED8-47B6-A468-06B1F855018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72589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1987</xdr:row>
      <xdr:rowOff>47625</xdr:rowOff>
    </xdr:from>
    <xdr:ext cx="123825" cy="123825"/>
    <xdr:pic>
      <xdr:nvPicPr>
        <xdr:cNvPr id="648" name="Picture 647">
          <a:extLst>
            <a:ext uri="{FF2B5EF4-FFF2-40B4-BE49-F238E27FC236}">
              <a16:creationId xmlns:a16="http://schemas.microsoft.com/office/drawing/2014/main" id="{7198AAC7-F3F1-4AF2-B774-5E55D9DA59D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728182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1988</xdr:row>
      <xdr:rowOff>47625</xdr:rowOff>
    </xdr:from>
    <xdr:to>
      <xdr:col>22</xdr:col>
      <xdr:colOff>57150</xdr:colOff>
      <xdr:row>1988</xdr:row>
      <xdr:rowOff>47625</xdr:rowOff>
    </xdr:to>
    <xdr:cxnSp macro="">
      <xdr:nvCxnSpPr>
        <xdr:cNvPr id="649" name="Straight Connector 648">
          <a:extLst>
            <a:ext uri="{FF2B5EF4-FFF2-40B4-BE49-F238E27FC236}">
              <a16:creationId xmlns:a16="http://schemas.microsoft.com/office/drawing/2014/main" id="{7E08B4AA-3D20-49E2-A43D-3B2E11A05A60}"/>
            </a:ext>
          </a:extLst>
        </xdr:cNvPr>
        <xdr:cNvCxnSpPr/>
      </xdr:nvCxnSpPr>
      <xdr:spPr>
        <a:xfrm>
          <a:off x="0" y="2730277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1995</xdr:row>
      <xdr:rowOff>47625</xdr:rowOff>
    </xdr:from>
    <xdr:ext cx="123825" cy="123825"/>
    <xdr:pic>
      <xdr:nvPicPr>
        <xdr:cNvPr id="650" name="Picture 649">
          <a:extLst>
            <a:ext uri="{FF2B5EF4-FFF2-40B4-BE49-F238E27FC236}">
              <a16:creationId xmlns:a16="http://schemas.microsoft.com/office/drawing/2014/main" id="{E34BE731-840F-4C8C-A961-9841648FFACE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73992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1997</xdr:row>
      <xdr:rowOff>47625</xdr:rowOff>
    </xdr:from>
    <xdr:ext cx="123825" cy="123825"/>
    <xdr:pic>
      <xdr:nvPicPr>
        <xdr:cNvPr id="651" name="Picture 650">
          <a:extLst>
            <a:ext uri="{FF2B5EF4-FFF2-40B4-BE49-F238E27FC236}">
              <a16:creationId xmlns:a16="http://schemas.microsoft.com/office/drawing/2014/main" id="{50C48802-BEA7-4864-A4B4-948743F3E2C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74221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1999</xdr:row>
      <xdr:rowOff>47625</xdr:rowOff>
    </xdr:from>
    <xdr:ext cx="123825" cy="123825"/>
    <xdr:pic>
      <xdr:nvPicPr>
        <xdr:cNvPr id="652" name="Picture 651">
          <a:extLst>
            <a:ext uri="{FF2B5EF4-FFF2-40B4-BE49-F238E27FC236}">
              <a16:creationId xmlns:a16="http://schemas.microsoft.com/office/drawing/2014/main" id="{BEF525C2-89BB-47FA-877F-F61514C885B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744501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2000</xdr:row>
      <xdr:rowOff>47625</xdr:rowOff>
    </xdr:from>
    <xdr:to>
      <xdr:col>22</xdr:col>
      <xdr:colOff>57150</xdr:colOff>
      <xdr:row>2000</xdr:row>
      <xdr:rowOff>47625</xdr:rowOff>
    </xdr:to>
    <xdr:cxnSp macro="">
      <xdr:nvCxnSpPr>
        <xdr:cNvPr id="653" name="Straight Connector 652">
          <a:extLst>
            <a:ext uri="{FF2B5EF4-FFF2-40B4-BE49-F238E27FC236}">
              <a16:creationId xmlns:a16="http://schemas.microsoft.com/office/drawing/2014/main" id="{33771C8F-B539-4332-8379-25E9CC3BAC8D}"/>
            </a:ext>
          </a:extLst>
        </xdr:cNvPr>
        <xdr:cNvCxnSpPr/>
      </xdr:nvCxnSpPr>
      <xdr:spPr>
        <a:xfrm>
          <a:off x="0" y="2746597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2007</xdr:row>
      <xdr:rowOff>47625</xdr:rowOff>
    </xdr:from>
    <xdr:ext cx="123825" cy="123825"/>
    <xdr:pic>
      <xdr:nvPicPr>
        <xdr:cNvPr id="654" name="Picture 653">
          <a:extLst>
            <a:ext uri="{FF2B5EF4-FFF2-40B4-BE49-F238E27FC236}">
              <a16:creationId xmlns:a16="http://schemas.microsoft.com/office/drawing/2014/main" id="{21B8446A-E55A-4AE7-A59D-5BC94EF8639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75624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2009</xdr:row>
      <xdr:rowOff>47625</xdr:rowOff>
    </xdr:from>
    <xdr:ext cx="123825" cy="123825"/>
    <xdr:pic>
      <xdr:nvPicPr>
        <xdr:cNvPr id="655" name="Picture 654">
          <a:extLst>
            <a:ext uri="{FF2B5EF4-FFF2-40B4-BE49-F238E27FC236}">
              <a16:creationId xmlns:a16="http://schemas.microsoft.com/office/drawing/2014/main" id="{0E0A841A-1224-482F-B56A-C959DBE973EC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758535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2010</xdr:row>
      <xdr:rowOff>47625</xdr:rowOff>
    </xdr:from>
    <xdr:to>
      <xdr:col>22</xdr:col>
      <xdr:colOff>57150</xdr:colOff>
      <xdr:row>2010</xdr:row>
      <xdr:rowOff>47625</xdr:rowOff>
    </xdr:to>
    <xdr:cxnSp macro="">
      <xdr:nvCxnSpPr>
        <xdr:cNvPr id="656" name="Straight Connector 655">
          <a:extLst>
            <a:ext uri="{FF2B5EF4-FFF2-40B4-BE49-F238E27FC236}">
              <a16:creationId xmlns:a16="http://schemas.microsoft.com/office/drawing/2014/main" id="{E6B68D94-779F-4FB6-AD73-621C9E804B55}"/>
            </a:ext>
          </a:extLst>
        </xdr:cNvPr>
        <xdr:cNvCxnSpPr/>
      </xdr:nvCxnSpPr>
      <xdr:spPr>
        <a:xfrm>
          <a:off x="0" y="2760630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2017</xdr:row>
      <xdr:rowOff>47625</xdr:rowOff>
    </xdr:from>
    <xdr:ext cx="123825" cy="123825"/>
    <xdr:pic>
      <xdr:nvPicPr>
        <xdr:cNvPr id="657" name="Picture 656">
          <a:extLst>
            <a:ext uri="{FF2B5EF4-FFF2-40B4-BE49-F238E27FC236}">
              <a16:creationId xmlns:a16="http://schemas.microsoft.com/office/drawing/2014/main" id="{75F6E30B-2BCA-4B4C-9740-E6605A450D8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77028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2019</xdr:row>
      <xdr:rowOff>47625</xdr:rowOff>
    </xdr:from>
    <xdr:ext cx="123825" cy="123825"/>
    <xdr:pic>
      <xdr:nvPicPr>
        <xdr:cNvPr id="658" name="Picture 657">
          <a:extLst>
            <a:ext uri="{FF2B5EF4-FFF2-40B4-BE49-F238E27FC236}">
              <a16:creationId xmlns:a16="http://schemas.microsoft.com/office/drawing/2014/main" id="{DF6D7B38-25DC-4C5F-944B-71FCA86B681D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77256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2020</xdr:row>
      <xdr:rowOff>47625</xdr:rowOff>
    </xdr:from>
    <xdr:to>
      <xdr:col>22</xdr:col>
      <xdr:colOff>57150</xdr:colOff>
      <xdr:row>2020</xdr:row>
      <xdr:rowOff>47625</xdr:rowOff>
    </xdr:to>
    <xdr:cxnSp macro="">
      <xdr:nvCxnSpPr>
        <xdr:cNvPr id="659" name="Straight Connector 658">
          <a:extLst>
            <a:ext uri="{FF2B5EF4-FFF2-40B4-BE49-F238E27FC236}">
              <a16:creationId xmlns:a16="http://schemas.microsoft.com/office/drawing/2014/main" id="{6501C59A-1CA2-47E7-9725-AFCD6554BD62}"/>
            </a:ext>
          </a:extLst>
        </xdr:cNvPr>
        <xdr:cNvCxnSpPr/>
      </xdr:nvCxnSpPr>
      <xdr:spPr>
        <a:xfrm>
          <a:off x="0" y="2774664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2027</xdr:row>
      <xdr:rowOff>47625</xdr:rowOff>
    </xdr:from>
    <xdr:ext cx="123825" cy="123825"/>
    <xdr:pic>
      <xdr:nvPicPr>
        <xdr:cNvPr id="660" name="Picture 659">
          <a:extLst>
            <a:ext uri="{FF2B5EF4-FFF2-40B4-BE49-F238E27FC236}">
              <a16:creationId xmlns:a16="http://schemas.microsoft.com/office/drawing/2014/main" id="{E7A859CB-4C42-42D7-AAE2-C42A6608ED4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78431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2029</xdr:row>
      <xdr:rowOff>47625</xdr:rowOff>
    </xdr:from>
    <xdr:ext cx="123825" cy="123825"/>
    <xdr:pic>
      <xdr:nvPicPr>
        <xdr:cNvPr id="661" name="Picture 660">
          <a:extLst>
            <a:ext uri="{FF2B5EF4-FFF2-40B4-BE49-F238E27FC236}">
              <a16:creationId xmlns:a16="http://schemas.microsoft.com/office/drawing/2014/main" id="{0F155E44-C7C4-45FC-8ADC-3845731D3E02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78660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2031</xdr:row>
      <xdr:rowOff>47625</xdr:rowOff>
    </xdr:from>
    <xdr:ext cx="123825" cy="123825"/>
    <xdr:pic>
      <xdr:nvPicPr>
        <xdr:cNvPr id="662" name="Picture 661">
          <a:extLst>
            <a:ext uri="{FF2B5EF4-FFF2-40B4-BE49-F238E27FC236}">
              <a16:creationId xmlns:a16="http://schemas.microsoft.com/office/drawing/2014/main" id="{4ABFC879-E86D-447D-B2A9-DB834DF7ECF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78888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2033</xdr:row>
      <xdr:rowOff>47625</xdr:rowOff>
    </xdr:from>
    <xdr:ext cx="123825" cy="123825"/>
    <xdr:pic>
      <xdr:nvPicPr>
        <xdr:cNvPr id="663" name="Picture 662">
          <a:extLst>
            <a:ext uri="{FF2B5EF4-FFF2-40B4-BE49-F238E27FC236}">
              <a16:creationId xmlns:a16="http://schemas.microsoft.com/office/drawing/2014/main" id="{22903795-AE73-43E1-87AD-009DE4A4CB7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791174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2034</xdr:row>
      <xdr:rowOff>57150</xdr:rowOff>
    </xdr:from>
    <xdr:to>
      <xdr:col>22</xdr:col>
      <xdr:colOff>57150</xdr:colOff>
      <xdr:row>2034</xdr:row>
      <xdr:rowOff>47625</xdr:rowOff>
    </xdr:to>
    <xdr:cxnSp macro="">
      <xdr:nvCxnSpPr>
        <xdr:cNvPr id="664" name="Straight Connector 663">
          <a:extLst>
            <a:ext uri="{FF2B5EF4-FFF2-40B4-BE49-F238E27FC236}">
              <a16:creationId xmlns:a16="http://schemas.microsoft.com/office/drawing/2014/main" id="{C39D7722-0D45-4CC3-A9C9-D6B198EBA968}"/>
            </a:ext>
          </a:extLst>
        </xdr:cNvPr>
        <xdr:cNvCxnSpPr/>
      </xdr:nvCxnSpPr>
      <xdr:spPr>
        <a:xfrm>
          <a:off x="0" y="27933650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2041</xdr:row>
      <xdr:rowOff>47625</xdr:rowOff>
    </xdr:from>
    <xdr:ext cx="123825" cy="123825"/>
    <xdr:pic>
      <xdr:nvPicPr>
        <xdr:cNvPr id="665" name="Picture 664">
          <a:extLst>
            <a:ext uri="{FF2B5EF4-FFF2-40B4-BE49-F238E27FC236}">
              <a16:creationId xmlns:a16="http://schemas.microsoft.com/office/drawing/2014/main" id="{9CBCC2F9-9F4F-41F4-AAA9-F5CD844981D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80304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2043</xdr:row>
      <xdr:rowOff>47625</xdr:rowOff>
    </xdr:from>
    <xdr:ext cx="123825" cy="123825"/>
    <xdr:pic>
      <xdr:nvPicPr>
        <xdr:cNvPr id="666" name="Picture 665">
          <a:extLst>
            <a:ext uri="{FF2B5EF4-FFF2-40B4-BE49-F238E27FC236}">
              <a16:creationId xmlns:a16="http://schemas.microsoft.com/office/drawing/2014/main" id="{C14DA216-11B4-494D-8679-65D6248CA13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80533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2045</xdr:row>
      <xdr:rowOff>47625</xdr:rowOff>
    </xdr:from>
    <xdr:ext cx="123825" cy="123825"/>
    <xdr:pic>
      <xdr:nvPicPr>
        <xdr:cNvPr id="667" name="Picture 666">
          <a:extLst>
            <a:ext uri="{FF2B5EF4-FFF2-40B4-BE49-F238E27FC236}">
              <a16:creationId xmlns:a16="http://schemas.microsoft.com/office/drawing/2014/main" id="{421E1E10-0D1F-4702-A177-881BD059488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80762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2047</xdr:row>
      <xdr:rowOff>47625</xdr:rowOff>
    </xdr:from>
    <xdr:ext cx="123825" cy="123825"/>
    <xdr:pic>
      <xdr:nvPicPr>
        <xdr:cNvPr id="668" name="Picture 667">
          <a:extLst>
            <a:ext uri="{FF2B5EF4-FFF2-40B4-BE49-F238E27FC236}">
              <a16:creationId xmlns:a16="http://schemas.microsoft.com/office/drawing/2014/main" id="{941FDEE6-F4B1-4161-8ACA-96563A40F0D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809906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2048</xdr:row>
      <xdr:rowOff>47625</xdr:rowOff>
    </xdr:from>
    <xdr:to>
      <xdr:col>22</xdr:col>
      <xdr:colOff>57150</xdr:colOff>
      <xdr:row>2048</xdr:row>
      <xdr:rowOff>47625</xdr:rowOff>
    </xdr:to>
    <xdr:cxnSp macro="">
      <xdr:nvCxnSpPr>
        <xdr:cNvPr id="669" name="Straight Connector 668">
          <a:extLst>
            <a:ext uri="{FF2B5EF4-FFF2-40B4-BE49-F238E27FC236}">
              <a16:creationId xmlns:a16="http://schemas.microsoft.com/office/drawing/2014/main" id="{B0CDDBA7-069C-456F-8873-985E6B9DA8A6}"/>
            </a:ext>
          </a:extLst>
        </xdr:cNvPr>
        <xdr:cNvCxnSpPr/>
      </xdr:nvCxnSpPr>
      <xdr:spPr>
        <a:xfrm>
          <a:off x="0" y="2812002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2055</xdr:row>
      <xdr:rowOff>47625</xdr:rowOff>
    </xdr:from>
    <xdr:ext cx="123825" cy="123825"/>
    <xdr:pic>
      <xdr:nvPicPr>
        <xdr:cNvPr id="670" name="Picture 669">
          <a:extLst>
            <a:ext uri="{FF2B5EF4-FFF2-40B4-BE49-F238E27FC236}">
              <a16:creationId xmlns:a16="http://schemas.microsoft.com/office/drawing/2014/main" id="{902CCFE3-B4AF-4529-83B2-1F3C365A652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82165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2057</xdr:row>
      <xdr:rowOff>47625</xdr:rowOff>
    </xdr:from>
    <xdr:ext cx="123825" cy="123825"/>
    <xdr:pic>
      <xdr:nvPicPr>
        <xdr:cNvPr id="671" name="Picture 670">
          <a:extLst>
            <a:ext uri="{FF2B5EF4-FFF2-40B4-BE49-F238E27FC236}">
              <a16:creationId xmlns:a16="http://schemas.microsoft.com/office/drawing/2014/main" id="{E8A9F29E-84F1-47F0-9D41-61606DBB22C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82394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2059</xdr:row>
      <xdr:rowOff>47625</xdr:rowOff>
    </xdr:from>
    <xdr:ext cx="123825" cy="123825"/>
    <xdr:pic>
      <xdr:nvPicPr>
        <xdr:cNvPr id="672" name="Picture 671">
          <a:extLst>
            <a:ext uri="{FF2B5EF4-FFF2-40B4-BE49-F238E27FC236}">
              <a16:creationId xmlns:a16="http://schemas.microsoft.com/office/drawing/2014/main" id="{2B817514-5B69-4933-840F-141B5C417449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82622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2061</xdr:row>
      <xdr:rowOff>47625</xdr:rowOff>
    </xdr:from>
    <xdr:ext cx="123825" cy="123825"/>
    <xdr:pic>
      <xdr:nvPicPr>
        <xdr:cNvPr id="673" name="Picture 672">
          <a:extLst>
            <a:ext uri="{FF2B5EF4-FFF2-40B4-BE49-F238E27FC236}">
              <a16:creationId xmlns:a16="http://schemas.microsoft.com/office/drawing/2014/main" id="{E28E3758-1BEE-4542-A272-876D1D8758D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82851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2063</xdr:row>
      <xdr:rowOff>47625</xdr:rowOff>
    </xdr:from>
    <xdr:ext cx="123825" cy="123825"/>
    <xdr:pic>
      <xdr:nvPicPr>
        <xdr:cNvPr id="674" name="Picture 673">
          <a:extLst>
            <a:ext uri="{FF2B5EF4-FFF2-40B4-BE49-F238E27FC236}">
              <a16:creationId xmlns:a16="http://schemas.microsoft.com/office/drawing/2014/main" id="{F6E257A9-144C-495D-AEFD-09BF40C1CCA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830798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2064</xdr:row>
      <xdr:rowOff>47625</xdr:rowOff>
    </xdr:from>
    <xdr:to>
      <xdr:col>22</xdr:col>
      <xdr:colOff>57150</xdr:colOff>
      <xdr:row>2064</xdr:row>
      <xdr:rowOff>47625</xdr:rowOff>
    </xdr:to>
    <xdr:cxnSp macro="">
      <xdr:nvCxnSpPr>
        <xdr:cNvPr id="675" name="Straight Connector 674">
          <a:extLst>
            <a:ext uri="{FF2B5EF4-FFF2-40B4-BE49-F238E27FC236}">
              <a16:creationId xmlns:a16="http://schemas.microsoft.com/office/drawing/2014/main" id="{A7989DA4-67AA-4166-A3E4-6244E8B72101}"/>
            </a:ext>
          </a:extLst>
        </xdr:cNvPr>
        <xdr:cNvCxnSpPr/>
      </xdr:nvCxnSpPr>
      <xdr:spPr>
        <a:xfrm>
          <a:off x="0" y="2832893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2071</xdr:row>
      <xdr:rowOff>47625</xdr:rowOff>
    </xdr:from>
    <xdr:ext cx="123825" cy="123825"/>
    <xdr:pic>
      <xdr:nvPicPr>
        <xdr:cNvPr id="676" name="Picture 675">
          <a:extLst>
            <a:ext uri="{FF2B5EF4-FFF2-40B4-BE49-F238E27FC236}">
              <a16:creationId xmlns:a16="http://schemas.microsoft.com/office/drawing/2014/main" id="{F22FEF17-DE3A-4DF7-8F0C-45C0AC5F71B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84254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2073</xdr:row>
      <xdr:rowOff>47625</xdr:rowOff>
    </xdr:from>
    <xdr:ext cx="123825" cy="123825"/>
    <xdr:pic>
      <xdr:nvPicPr>
        <xdr:cNvPr id="677" name="Picture 676">
          <a:extLst>
            <a:ext uri="{FF2B5EF4-FFF2-40B4-BE49-F238E27FC236}">
              <a16:creationId xmlns:a16="http://schemas.microsoft.com/office/drawing/2014/main" id="{CB05C10C-9713-438F-9DCB-6034A52F816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84483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2075</xdr:row>
      <xdr:rowOff>47625</xdr:rowOff>
    </xdr:from>
    <xdr:ext cx="123825" cy="123825"/>
    <xdr:pic>
      <xdr:nvPicPr>
        <xdr:cNvPr id="678" name="Picture 677">
          <a:extLst>
            <a:ext uri="{FF2B5EF4-FFF2-40B4-BE49-F238E27FC236}">
              <a16:creationId xmlns:a16="http://schemas.microsoft.com/office/drawing/2014/main" id="{1FD92B19-4DFA-49BA-BC4E-24729C506E9E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84711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2077</xdr:row>
      <xdr:rowOff>47625</xdr:rowOff>
    </xdr:from>
    <xdr:ext cx="123825" cy="123825"/>
    <xdr:pic>
      <xdr:nvPicPr>
        <xdr:cNvPr id="679" name="Picture 678">
          <a:extLst>
            <a:ext uri="{FF2B5EF4-FFF2-40B4-BE49-F238E27FC236}">
              <a16:creationId xmlns:a16="http://schemas.microsoft.com/office/drawing/2014/main" id="{F6C7E58C-6D2E-4FC1-8B20-093D41F68F6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84940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2079</xdr:row>
      <xdr:rowOff>47625</xdr:rowOff>
    </xdr:from>
    <xdr:ext cx="123825" cy="123825"/>
    <xdr:pic>
      <xdr:nvPicPr>
        <xdr:cNvPr id="680" name="Picture 679">
          <a:extLst>
            <a:ext uri="{FF2B5EF4-FFF2-40B4-BE49-F238E27FC236}">
              <a16:creationId xmlns:a16="http://schemas.microsoft.com/office/drawing/2014/main" id="{31F8DAA0-8AFD-4311-A1AF-C1BF555B335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851689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2080</xdr:row>
      <xdr:rowOff>47625</xdr:rowOff>
    </xdr:from>
    <xdr:to>
      <xdr:col>22</xdr:col>
      <xdr:colOff>57150</xdr:colOff>
      <xdr:row>2080</xdr:row>
      <xdr:rowOff>47625</xdr:rowOff>
    </xdr:to>
    <xdr:cxnSp macro="">
      <xdr:nvCxnSpPr>
        <xdr:cNvPr id="681" name="Straight Connector 680">
          <a:extLst>
            <a:ext uri="{FF2B5EF4-FFF2-40B4-BE49-F238E27FC236}">
              <a16:creationId xmlns:a16="http://schemas.microsoft.com/office/drawing/2014/main" id="{0092C505-907A-4AA9-914F-3A52EF17ED6C}"/>
            </a:ext>
          </a:extLst>
        </xdr:cNvPr>
        <xdr:cNvCxnSpPr/>
      </xdr:nvCxnSpPr>
      <xdr:spPr>
        <a:xfrm>
          <a:off x="0" y="2853785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2087</xdr:row>
      <xdr:rowOff>47625</xdr:rowOff>
    </xdr:from>
    <xdr:ext cx="123825" cy="123825"/>
    <xdr:pic>
      <xdr:nvPicPr>
        <xdr:cNvPr id="682" name="Picture 681">
          <a:extLst>
            <a:ext uri="{FF2B5EF4-FFF2-40B4-BE49-F238E27FC236}">
              <a16:creationId xmlns:a16="http://schemas.microsoft.com/office/drawing/2014/main" id="{E70600A7-3FC6-4728-8E3B-04B8B536FEF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86343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2089</xdr:row>
      <xdr:rowOff>47625</xdr:rowOff>
    </xdr:from>
    <xdr:ext cx="123825" cy="123825"/>
    <xdr:pic>
      <xdr:nvPicPr>
        <xdr:cNvPr id="683" name="Picture 682">
          <a:extLst>
            <a:ext uri="{FF2B5EF4-FFF2-40B4-BE49-F238E27FC236}">
              <a16:creationId xmlns:a16="http://schemas.microsoft.com/office/drawing/2014/main" id="{AE441211-FFF8-4AEB-8D52-0CF39C19A885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86572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2091</xdr:row>
      <xdr:rowOff>47625</xdr:rowOff>
    </xdr:from>
    <xdr:ext cx="123825" cy="123825"/>
    <xdr:pic>
      <xdr:nvPicPr>
        <xdr:cNvPr id="684" name="Picture 683">
          <a:extLst>
            <a:ext uri="{FF2B5EF4-FFF2-40B4-BE49-F238E27FC236}">
              <a16:creationId xmlns:a16="http://schemas.microsoft.com/office/drawing/2014/main" id="{00AE7B05-5484-4751-8AE2-B570649BDC9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86800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2093</xdr:row>
      <xdr:rowOff>47625</xdr:rowOff>
    </xdr:from>
    <xdr:ext cx="123825" cy="123825"/>
    <xdr:pic>
      <xdr:nvPicPr>
        <xdr:cNvPr id="685" name="Picture 684">
          <a:extLst>
            <a:ext uri="{FF2B5EF4-FFF2-40B4-BE49-F238E27FC236}">
              <a16:creationId xmlns:a16="http://schemas.microsoft.com/office/drawing/2014/main" id="{B193A20C-F92B-4AE6-9FF5-84F6EF4A35E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870295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2094</xdr:row>
      <xdr:rowOff>47625</xdr:rowOff>
    </xdr:from>
    <xdr:to>
      <xdr:col>22</xdr:col>
      <xdr:colOff>57150</xdr:colOff>
      <xdr:row>2094</xdr:row>
      <xdr:rowOff>47625</xdr:rowOff>
    </xdr:to>
    <xdr:cxnSp macro="">
      <xdr:nvCxnSpPr>
        <xdr:cNvPr id="686" name="Straight Connector 685">
          <a:extLst>
            <a:ext uri="{FF2B5EF4-FFF2-40B4-BE49-F238E27FC236}">
              <a16:creationId xmlns:a16="http://schemas.microsoft.com/office/drawing/2014/main" id="{FF27B2A4-39C3-4F5E-ADDD-46DA25B83CEB}"/>
            </a:ext>
          </a:extLst>
        </xdr:cNvPr>
        <xdr:cNvCxnSpPr/>
      </xdr:nvCxnSpPr>
      <xdr:spPr>
        <a:xfrm>
          <a:off x="0" y="2872390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2101</xdr:row>
      <xdr:rowOff>47625</xdr:rowOff>
    </xdr:from>
    <xdr:ext cx="123825" cy="123825"/>
    <xdr:pic>
      <xdr:nvPicPr>
        <xdr:cNvPr id="687" name="Picture 686">
          <a:extLst>
            <a:ext uri="{FF2B5EF4-FFF2-40B4-BE49-F238E27FC236}">
              <a16:creationId xmlns:a16="http://schemas.microsoft.com/office/drawing/2014/main" id="{63E85D6B-8B95-4EF8-ADCF-8481DFE9487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88204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2103</xdr:row>
      <xdr:rowOff>47625</xdr:rowOff>
    </xdr:from>
    <xdr:ext cx="123825" cy="123825"/>
    <xdr:pic>
      <xdr:nvPicPr>
        <xdr:cNvPr id="688" name="Picture 687">
          <a:extLst>
            <a:ext uri="{FF2B5EF4-FFF2-40B4-BE49-F238E27FC236}">
              <a16:creationId xmlns:a16="http://schemas.microsoft.com/office/drawing/2014/main" id="{B2A7B85C-B940-473D-AB2F-9419B14E7E9A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88432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2105</xdr:row>
      <xdr:rowOff>47625</xdr:rowOff>
    </xdr:from>
    <xdr:ext cx="123825" cy="123825"/>
    <xdr:pic>
      <xdr:nvPicPr>
        <xdr:cNvPr id="689" name="Picture 688">
          <a:extLst>
            <a:ext uri="{FF2B5EF4-FFF2-40B4-BE49-F238E27FC236}">
              <a16:creationId xmlns:a16="http://schemas.microsoft.com/office/drawing/2014/main" id="{944EF926-CB31-4DC6-ABB4-F4067E034A2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88661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2107</xdr:row>
      <xdr:rowOff>47625</xdr:rowOff>
    </xdr:from>
    <xdr:ext cx="123825" cy="123825"/>
    <xdr:pic>
      <xdr:nvPicPr>
        <xdr:cNvPr id="690" name="Picture 689">
          <a:extLst>
            <a:ext uri="{FF2B5EF4-FFF2-40B4-BE49-F238E27FC236}">
              <a16:creationId xmlns:a16="http://schemas.microsoft.com/office/drawing/2014/main" id="{800D63A7-2501-4AFD-BF5D-1E4C68B619F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888900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2108</xdr:row>
      <xdr:rowOff>57150</xdr:rowOff>
    </xdr:from>
    <xdr:to>
      <xdr:col>22</xdr:col>
      <xdr:colOff>57150</xdr:colOff>
      <xdr:row>2108</xdr:row>
      <xdr:rowOff>47625</xdr:rowOff>
    </xdr:to>
    <xdr:cxnSp macro="">
      <xdr:nvCxnSpPr>
        <xdr:cNvPr id="691" name="Straight Connector 690">
          <a:extLst>
            <a:ext uri="{FF2B5EF4-FFF2-40B4-BE49-F238E27FC236}">
              <a16:creationId xmlns:a16="http://schemas.microsoft.com/office/drawing/2014/main" id="{73C2377F-9A2B-4356-824B-A8C96CB8AFE7}"/>
            </a:ext>
          </a:extLst>
        </xdr:cNvPr>
        <xdr:cNvCxnSpPr/>
      </xdr:nvCxnSpPr>
      <xdr:spPr>
        <a:xfrm>
          <a:off x="0" y="28910915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2117</xdr:row>
      <xdr:rowOff>47625</xdr:rowOff>
    </xdr:from>
    <xdr:ext cx="123825" cy="123825"/>
    <xdr:pic>
      <xdr:nvPicPr>
        <xdr:cNvPr id="692" name="Picture 691">
          <a:extLst>
            <a:ext uri="{FF2B5EF4-FFF2-40B4-BE49-F238E27FC236}">
              <a16:creationId xmlns:a16="http://schemas.microsoft.com/office/drawing/2014/main" id="{045EE83E-A11E-4B68-82D4-8B37DF61DE3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90433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2119</xdr:row>
      <xdr:rowOff>47625</xdr:rowOff>
    </xdr:from>
    <xdr:ext cx="123825" cy="123825"/>
    <xdr:pic>
      <xdr:nvPicPr>
        <xdr:cNvPr id="693" name="Picture 692">
          <a:extLst>
            <a:ext uri="{FF2B5EF4-FFF2-40B4-BE49-F238E27FC236}">
              <a16:creationId xmlns:a16="http://schemas.microsoft.com/office/drawing/2014/main" id="{B185609B-0F5C-4BF7-94D2-E34F440DE310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906617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2120</xdr:row>
      <xdr:rowOff>47625</xdr:rowOff>
    </xdr:from>
    <xdr:to>
      <xdr:col>22</xdr:col>
      <xdr:colOff>57150</xdr:colOff>
      <xdr:row>2120</xdr:row>
      <xdr:rowOff>47625</xdr:rowOff>
    </xdr:to>
    <xdr:cxnSp macro="">
      <xdr:nvCxnSpPr>
        <xdr:cNvPr id="694" name="Straight Connector 693">
          <a:extLst>
            <a:ext uri="{FF2B5EF4-FFF2-40B4-BE49-F238E27FC236}">
              <a16:creationId xmlns:a16="http://schemas.microsoft.com/office/drawing/2014/main" id="{7F96C55F-3172-41C6-A30B-D8FB65CD6AAB}"/>
            </a:ext>
          </a:extLst>
        </xdr:cNvPr>
        <xdr:cNvCxnSpPr/>
      </xdr:nvCxnSpPr>
      <xdr:spPr>
        <a:xfrm>
          <a:off x="0" y="2908712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2127</xdr:row>
      <xdr:rowOff>47625</xdr:rowOff>
    </xdr:from>
    <xdr:ext cx="123825" cy="123825"/>
    <xdr:pic>
      <xdr:nvPicPr>
        <xdr:cNvPr id="695" name="Picture 694">
          <a:extLst>
            <a:ext uri="{FF2B5EF4-FFF2-40B4-BE49-F238E27FC236}">
              <a16:creationId xmlns:a16="http://schemas.microsoft.com/office/drawing/2014/main" id="{41091649-A166-46D9-BBD0-7440AB3DF8C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91836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2129</xdr:row>
      <xdr:rowOff>47625</xdr:rowOff>
    </xdr:from>
    <xdr:ext cx="123825" cy="123825"/>
    <xdr:pic>
      <xdr:nvPicPr>
        <xdr:cNvPr id="696" name="Picture 695">
          <a:extLst>
            <a:ext uri="{FF2B5EF4-FFF2-40B4-BE49-F238E27FC236}">
              <a16:creationId xmlns:a16="http://schemas.microsoft.com/office/drawing/2014/main" id="{07707F67-73A3-4F3B-80E1-BA122CB56455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92065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2131</xdr:row>
      <xdr:rowOff>47625</xdr:rowOff>
    </xdr:from>
    <xdr:ext cx="123825" cy="123825"/>
    <xdr:pic>
      <xdr:nvPicPr>
        <xdr:cNvPr id="697" name="Picture 696">
          <a:extLst>
            <a:ext uri="{FF2B5EF4-FFF2-40B4-BE49-F238E27FC236}">
              <a16:creationId xmlns:a16="http://schemas.microsoft.com/office/drawing/2014/main" id="{5FBA567E-466F-48FF-80E9-4F281ADAA7C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922936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2132</xdr:row>
      <xdr:rowOff>47625</xdr:rowOff>
    </xdr:from>
    <xdr:to>
      <xdr:col>22</xdr:col>
      <xdr:colOff>57150</xdr:colOff>
      <xdr:row>2132</xdr:row>
      <xdr:rowOff>47625</xdr:rowOff>
    </xdr:to>
    <xdr:cxnSp macro="">
      <xdr:nvCxnSpPr>
        <xdr:cNvPr id="698" name="Straight Connector 697">
          <a:extLst>
            <a:ext uri="{FF2B5EF4-FFF2-40B4-BE49-F238E27FC236}">
              <a16:creationId xmlns:a16="http://schemas.microsoft.com/office/drawing/2014/main" id="{9A07906D-22A3-4013-8F05-60629F4C6C3D}"/>
            </a:ext>
          </a:extLst>
        </xdr:cNvPr>
        <xdr:cNvCxnSpPr/>
      </xdr:nvCxnSpPr>
      <xdr:spPr>
        <a:xfrm>
          <a:off x="0" y="2925032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2139</xdr:row>
      <xdr:rowOff>47625</xdr:rowOff>
    </xdr:from>
    <xdr:ext cx="123825" cy="123825"/>
    <xdr:pic>
      <xdr:nvPicPr>
        <xdr:cNvPr id="699" name="Picture 698">
          <a:extLst>
            <a:ext uri="{FF2B5EF4-FFF2-40B4-BE49-F238E27FC236}">
              <a16:creationId xmlns:a16="http://schemas.microsoft.com/office/drawing/2014/main" id="{49E1EAC4-DD05-4C75-B996-973591F90E3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93468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2141</xdr:row>
      <xdr:rowOff>47625</xdr:rowOff>
    </xdr:from>
    <xdr:ext cx="123825" cy="123825"/>
    <xdr:pic>
      <xdr:nvPicPr>
        <xdr:cNvPr id="700" name="Picture 699">
          <a:extLst>
            <a:ext uri="{FF2B5EF4-FFF2-40B4-BE49-F238E27FC236}">
              <a16:creationId xmlns:a16="http://schemas.microsoft.com/office/drawing/2014/main" id="{E31C6498-AF40-4CFF-BACC-D741969B42A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93697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2143</xdr:row>
      <xdr:rowOff>47625</xdr:rowOff>
    </xdr:from>
    <xdr:ext cx="123825" cy="123825"/>
    <xdr:pic>
      <xdr:nvPicPr>
        <xdr:cNvPr id="701" name="Picture 700">
          <a:extLst>
            <a:ext uri="{FF2B5EF4-FFF2-40B4-BE49-F238E27FC236}">
              <a16:creationId xmlns:a16="http://schemas.microsoft.com/office/drawing/2014/main" id="{0A597C2B-7173-42ED-B888-D24585829215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93925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2145</xdr:row>
      <xdr:rowOff>47625</xdr:rowOff>
    </xdr:from>
    <xdr:ext cx="123825" cy="123825"/>
    <xdr:pic>
      <xdr:nvPicPr>
        <xdr:cNvPr id="702" name="Picture 701">
          <a:extLst>
            <a:ext uri="{FF2B5EF4-FFF2-40B4-BE49-F238E27FC236}">
              <a16:creationId xmlns:a16="http://schemas.microsoft.com/office/drawing/2014/main" id="{CA69AF5B-6252-43ED-919A-429DF512269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94154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2147</xdr:row>
      <xdr:rowOff>47625</xdr:rowOff>
    </xdr:from>
    <xdr:ext cx="123825" cy="123825"/>
    <xdr:pic>
      <xdr:nvPicPr>
        <xdr:cNvPr id="703" name="Picture 702">
          <a:extLst>
            <a:ext uri="{FF2B5EF4-FFF2-40B4-BE49-F238E27FC236}">
              <a16:creationId xmlns:a16="http://schemas.microsoft.com/office/drawing/2014/main" id="{3D443798-473C-46F4-BF0F-1918A722CD1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943828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2148</xdr:row>
      <xdr:rowOff>57150</xdr:rowOff>
    </xdr:from>
    <xdr:to>
      <xdr:col>22</xdr:col>
      <xdr:colOff>57150</xdr:colOff>
      <xdr:row>2148</xdr:row>
      <xdr:rowOff>47625</xdr:rowOff>
    </xdr:to>
    <xdr:cxnSp macro="">
      <xdr:nvCxnSpPr>
        <xdr:cNvPr id="704" name="Straight Connector 703">
          <a:extLst>
            <a:ext uri="{FF2B5EF4-FFF2-40B4-BE49-F238E27FC236}">
              <a16:creationId xmlns:a16="http://schemas.microsoft.com/office/drawing/2014/main" id="{DDB2DC3B-B966-41E5-AFF7-66C31CA27713}"/>
            </a:ext>
          </a:extLst>
        </xdr:cNvPr>
        <xdr:cNvCxnSpPr/>
      </xdr:nvCxnSpPr>
      <xdr:spPr>
        <a:xfrm>
          <a:off x="0" y="29460190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2155</xdr:row>
      <xdr:rowOff>47625</xdr:rowOff>
    </xdr:from>
    <xdr:ext cx="123825" cy="123825"/>
    <xdr:pic>
      <xdr:nvPicPr>
        <xdr:cNvPr id="705" name="Picture 704">
          <a:extLst>
            <a:ext uri="{FF2B5EF4-FFF2-40B4-BE49-F238E27FC236}">
              <a16:creationId xmlns:a16="http://schemas.microsoft.com/office/drawing/2014/main" id="{49CEEF7D-8080-4794-BDA6-B4126C2F0A5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95570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2157</xdr:row>
      <xdr:rowOff>47625</xdr:rowOff>
    </xdr:from>
    <xdr:ext cx="123825" cy="123825"/>
    <xdr:pic>
      <xdr:nvPicPr>
        <xdr:cNvPr id="706" name="Picture 705">
          <a:extLst>
            <a:ext uri="{FF2B5EF4-FFF2-40B4-BE49-F238E27FC236}">
              <a16:creationId xmlns:a16="http://schemas.microsoft.com/office/drawing/2014/main" id="{BF202CA3-0BD6-4710-A4BC-A8E096A4E6BE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95798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2159</xdr:row>
      <xdr:rowOff>47625</xdr:rowOff>
    </xdr:from>
    <xdr:ext cx="123825" cy="123825"/>
    <xdr:pic>
      <xdr:nvPicPr>
        <xdr:cNvPr id="707" name="Picture 706">
          <a:extLst>
            <a:ext uri="{FF2B5EF4-FFF2-40B4-BE49-F238E27FC236}">
              <a16:creationId xmlns:a16="http://schemas.microsoft.com/office/drawing/2014/main" id="{5DDE8BB7-D104-4293-8422-50AC3716028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96027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2161</xdr:row>
      <xdr:rowOff>47625</xdr:rowOff>
    </xdr:from>
    <xdr:ext cx="123825" cy="123825"/>
    <xdr:pic>
      <xdr:nvPicPr>
        <xdr:cNvPr id="708" name="Picture 707">
          <a:extLst>
            <a:ext uri="{FF2B5EF4-FFF2-40B4-BE49-F238E27FC236}">
              <a16:creationId xmlns:a16="http://schemas.microsoft.com/office/drawing/2014/main" id="{D63697A7-6C64-4430-9E0C-806EBE6DA56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962560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2162</xdr:row>
      <xdr:rowOff>47625</xdr:rowOff>
    </xdr:from>
    <xdr:to>
      <xdr:col>22</xdr:col>
      <xdr:colOff>57150</xdr:colOff>
      <xdr:row>2162</xdr:row>
      <xdr:rowOff>47625</xdr:rowOff>
    </xdr:to>
    <xdr:cxnSp macro="">
      <xdr:nvCxnSpPr>
        <xdr:cNvPr id="709" name="Straight Connector 708">
          <a:extLst>
            <a:ext uri="{FF2B5EF4-FFF2-40B4-BE49-F238E27FC236}">
              <a16:creationId xmlns:a16="http://schemas.microsoft.com/office/drawing/2014/main" id="{F24D4468-A8DD-4204-9892-546C46053C31}"/>
            </a:ext>
          </a:extLst>
        </xdr:cNvPr>
        <xdr:cNvCxnSpPr/>
      </xdr:nvCxnSpPr>
      <xdr:spPr>
        <a:xfrm>
          <a:off x="0" y="2964656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2169</xdr:row>
      <xdr:rowOff>47625</xdr:rowOff>
    </xdr:from>
    <xdr:ext cx="123825" cy="123825"/>
    <xdr:pic>
      <xdr:nvPicPr>
        <xdr:cNvPr id="710" name="Picture 709">
          <a:extLst>
            <a:ext uri="{FF2B5EF4-FFF2-40B4-BE49-F238E27FC236}">
              <a16:creationId xmlns:a16="http://schemas.microsoft.com/office/drawing/2014/main" id="{082A8BB6-78AD-415E-99D4-94F36C0E1F4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97430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2171</xdr:row>
      <xdr:rowOff>47625</xdr:rowOff>
    </xdr:from>
    <xdr:ext cx="123825" cy="123825"/>
    <xdr:pic>
      <xdr:nvPicPr>
        <xdr:cNvPr id="711" name="Picture 710">
          <a:extLst>
            <a:ext uri="{FF2B5EF4-FFF2-40B4-BE49-F238E27FC236}">
              <a16:creationId xmlns:a16="http://schemas.microsoft.com/office/drawing/2014/main" id="{73F74D79-E7AD-432C-8B4C-37990E9CE4E1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97659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2173</xdr:row>
      <xdr:rowOff>47625</xdr:rowOff>
    </xdr:from>
    <xdr:ext cx="123825" cy="123825"/>
    <xdr:pic>
      <xdr:nvPicPr>
        <xdr:cNvPr id="712" name="Picture 711">
          <a:extLst>
            <a:ext uri="{FF2B5EF4-FFF2-40B4-BE49-F238E27FC236}">
              <a16:creationId xmlns:a16="http://schemas.microsoft.com/office/drawing/2014/main" id="{7DD144DC-E3CC-49AC-B0E0-230013C580C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97888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2175</xdr:row>
      <xdr:rowOff>47625</xdr:rowOff>
    </xdr:from>
    <xdr:ext cx="123825" cy="123825"/>
    <xdr:pic>
      <xdr:nvPicPr>
        <xdr:cNvPr id="713" name="Picture 712">
          <a:extLst>
            <a:ext uri="{FF2B5EF4-FFF2-40B4-BE49-F238E27FC236}">
              <a16:creationId xmlns:a16="http://schemas.microsoft.com/office/drawing/2014/main" id="{FAF650AB-7ACA-441C-BB3F-892FB14CB2B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98116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2177</xdr:row>
      <xdr:rowOff>47625</xdr:rowOff>
    </xdr:from>
    <xdr:ext cx="123825" cy="123825"/>
    <xdr:pic>
      <xdr:nvPicPr>
        <xdr:cNvPr id="714" name="Picture 713">
          <a:extLst>
            <a:ext uri="{FF2B5EF4-FFF2-40B4-BE49-F238E27FC236}">
              <a16:creationId xmlns:a16="http://schemas.microsoft.com/office/drawing/2014/main" id="{4EE58399-875C-46E4-8E4B-F1AFF65A083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983452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2178</xdr:row>
      <xdr:rowOff>47625</xdr:rowOff>
    </xdr:from>
    <xdr:to>
      <xdr:col>22</xdr:col>
      <xdr:colOff>57150</xdr:colOff>
      <xdr:row>2178</xdr:row>
      <xdr:rowOff>47625</xdr:rowOff>
    </xdr:to>
    <xdr:cxnSp macro="">
      <xdr:nvCxnSpPr>
        <xdr:cNvPr id="715" name="Straight Connector 714">
          <a:extLst>
            <a:ext uri="{FF2B5EF4-FFF2-40B4-BE49-F238E27FC236}">
              <a16:creationId xmlns:a16="http://schemas.microsoft.com/office/drawing/2014/main" id="{DB3C235B-9B06-4063-9B43-CAB6C58D7637}"/>
            </a:ext>
          </a:extLst>
        </xdr:cNvPr>
        <xdr:cNvCxnSpPr/>
      </xdr:nvCxnSpPr>
      <xdr:spPr>
        <a:xfrm>
          <a:off x="0" y="2985547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2185</xdr:row>
      <xdr:rowOff>47625</xdr:rowOff>
    </xdr:from>
    <xdr:ext cx="123825" cy="123825"/>
    <xdr:pic>
      <xdr:nvPicPr>
        <xdr:cNvPr id="716" name="Picture 715">
          <a:extLst>
            <a:ext uri="{FF2B5EF4-FFF2-40B4-BE49-F238E27FC236}">
              <a16:creationId xmlns:a16="http://schemas.microsoft.com/office/drawing/2014/main" id="{8F6A6FFD-432A-46B1-AA92-79084AB83D1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99519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2187</xdr:row>
      <xdr:rowOff>47625</xdr:rowOff>
    </xdr:from>
    <xdr:ext cx="123825" cy="123825"/>
    <xdr:pic>
      <xdr:nvPicPr>
        <xdr:cNvPr id="717" name="Picture 716">
          <a:extLst>
            <a:ext uri="{FF2B5EF4-FFF2-40B4-BE49-F238E27FC236}">
              <a16:creationId xmlns:a16="http://schemas.microsoft.com/office/drawing/2014/main" id="{0138A20D-1EA2-4B6E-87A9-3A16105C1800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99748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2189</xdr:row>
      <xdr:rowOff>47625</xdr:rowOff>
    </xdr:from>
    <xdr:ext cx="123825" cy="123825"/>
    <xdr:pic>
      <xdr:nvPicPr>
        <xdr:cNvPr id="718" name="Picture 717">
          <a:extLst>
            <a:ext uri="{FF2B5EF4-FFF2-40B4-BE49-F238E27FC236}">
              <a16:creationId xmlns:a16="http://schemas.microsoft.com/office/drawing/2014/main" id="{EA0D4872-29B2-4942-A333-4858337FAE1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99977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2191</xdr:row>
      <xdr:rowOff>47625</xdr:rowOff>
    </xdr:from>
    <xdr:ext cx="123825" cy="123825"/>
    <xdr:pic>
      <xdr:nvPicPr>
        <xdr:cNvPr id="719" name="Picture 718">
          <a:extLst>
            <a:ext uri="{FF2B5EF4-FFF2-40B4-BE49-F238E27FC236}">
              <a16:creationId xmlns:a16="http://schemas.microsoft.com/office/drawing/2014/main" id="{ED7BB9B6-BAA3-4ABB-A9E5-1A9FA8BC0E9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002057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2192</xdr:row>
      <xdr:rowOff>47625</xdr:rowOff>
    </xdr:from>
    <xdr:to>
      <xdr:col>22</xdr:col>
      <xdr:colOff>57150</xdr:colOff>
      <xdr:row>2192</xdr:row>
      <xdr:rowOff>47625</xdr:rowOff>
    </xdr:to>
    <xdr:cxnSp macro="">
      <xdr:nvCxnSpPr>
        <xdr:cNvPr id="720" name="Straight Connector 719">
          <a:extLst>
            <a:ext uri="{FF2B5EF4-FFF2-40B4-BE49-F238E27FC236}">
              <a16:creationId xmlns:a16="http://schemas.microsoft.com/office/drawing/2014/main" id="{AEB16E5C-3A88-4F09-AB74-BAA969C89946}"/>
            </a:ext>
          </a:extLst>
        </xdr:cNvPr>
        <xdr:cNvCxnSpPr/>
      </xdr:nvCxnSpPr>
      <xdr:spPr>
        <a:xfrm>
          <a:off x="0" y="3004153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2199</xdr:row>
      <xdr:rowOff>47625</xdr:rowOff>
    </xdr:from>
    <xdr:ext cx="123825" cy="123825"/>
    <xdr:pic>
      <xdr:nvPicPr>
        <xdr:cNvPr id="721" name="Picture 720">
          <a:extLst>
            <a:ext uri="{FF2B5EF4-FFF2-40B4-BE49-F238E27FC236}">
              <a16:creationId xmlns:a16="http://schemas.microsoft.com/office/drawing/2014/main" id="{EA22A30C-EAEF-4107-89CA-6F288DDABFE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01380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2201</xdr:row>
      <xdr:rowOff>47625</xdr:rowOff>
    </xdr:from>
    <xdr:ext cx="123825" cy="123825"/>
    <xdr:pic>
      <xdr:nvPicPr>
        <xdr:cNvPr id="722" name="Picture 721">
          <a:extLst>
            <a:ext uri="{FF2B5EF4-FFF2-40B4-BE49-F238E27FC236}">
              <a16:creationId xmlns:a16="http://schemas.microsoft.com/office/drawing/2014/main" id="{757FAD29-4AE6-4B5F-A558-47EF0C6E36CC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01609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2203</xdr:row>
      <xdr:rowOff>47625</xdr:rowOff>
    </xdr:from>
    <xdr:ext cx="123825" cy="123825"/>
    <xdr:pic>
      <xdr:nvPicPr>
        <xdr:cNvPr id="723" name="Picture 722">
          <a:extLst>
            <a:ext uri="{FF2B5EF4-FFF2-40B4-BE49-F238E27FC236}">
              <a16:creationId xmlns:a16="http://schemas.microsoft.com/office/drawing/2014/main" id="{6A3A6208-A12D-4854-A776-E12E021C84B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01837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2205</xdr:row>
      <xdr:rowOff>47625</xdr:rowOff>
    </xdr:from>
    <xdr:ext cx="123825" cy="123825"/>
    <xdr:pic>
      <xdr:nvPicPr>
        <xdr:cNvPr id="724" name="Picture 723">
          <a:extLst>
            <a:ext uri="{FF2B5EF4-FFF2-40B4-BE49-F238E27FC236}">
              <a16:creationId xmlns:a16="http://schemas.microsoft.com/office/drawing/2014/main" id="{7717AAD9-7766-4681-B8A8-33C4B68B1A5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02066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2207</xdr:row>
      <xdr:rowOff>47625</xdr:rowOff>
    </xdr:from>
    <xdr:ext cx="123825" cy="123825"/>
    <xdr:pic>
      <xdr:nvPicPr>
        <xdr:cNvPr id="725" name="Picture 724">
          <a:extLst>
            <a:ext uri="{FF2B5EF4-FFF2-40B4-BE49-F238E27FC236}">
              <a16:creationId xmlns:a16="http://schemas.microsoft.com/office/drawing/2014/main" id="{E933846A-2592-40D1-A3D0-130523D1719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022949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2208</xdr:row>
      <xdr:rowOff>47625</xdr:rowOff>
    </xdr:from>
    <xdr:to>
      <xdr:col>22</xdr:col>
      <xdr:colOff>57150</xdr:colOff>
      <xdr:row>2208</xdr:row>
      <xdr:rowOff>47625</xdr:rowOff>
    </xdr:to>
    <xdr:cxnSp macro="">
      <xdr:nvCxnSpPr>
        <xdr:cNvPr id="726" name="Straight Connector 725">
          <a:extLst>
            <a:ext uri="{FF2B5EF4-FFF2-40B4-BE49-F238E27FC236}">
              <a16:creationId xmlns:a16="http://schemas.microsoft.com/office/drawing/2014/main" id="{8B6C4AC5-620C-418D-883C-C83494C764E8}"/>
            </a:ext>
          </a:extLst>
        </xdr:cNvPr>
        <xdr:cNvCxnSpPr/>
      </xdr:nvCxnSpPr>
      <xdr:spPr>
        <a:xfrm>
          <a:off x="0" y="3025044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2215</xdr:row>
      <xdr:rowOff>47625</xdr:rowOff>
    </xdr:from>
    <xdr:ext cx="123825" cy="123825"/>
    <xdr:pic>
      <xdr:nvPicPr>
        <xdr:cNvPr id="727" name="Picture 726">
          <a:extLst>
            <a:ext uri="{FF2B5EF4-FFF2-40B4-BE49-F238E27FC236}">
              <a16:creationId xmlns:a16="http://schemas.microsoft.com/office/drawing/2014/main" id="{E4F3E2B2-62D2-44C3-8C35-3AA9C398AD3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03469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2217</xdr:row>
      <xdr:rowOff>47625</xdr:rowOff>
    </xdr:from>
    <xdr:ext cx="123825" cy="123825"/>
    <xdr:pic>
      <xdr:nvPicPr>
        <xdr:cNvPr id="728" name="Picture 727">
          <a:extLst>
            <a:ext uri="{FF2B5EF4-FFF2-40B4-BE49-F238E27FC236}">
              <a16:creationId xmlns:a16="http://schemas.microsoft.com/office/drawing/2014/main" id="{FCE02ACF-4653-440C-AA43-75A7BDAFB449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03698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2219</xdr:row>
      <xdr:rowOff>47625</xdr:rowOff>
    </xdr:from>
    <xdr:ext cx="123825" cy="123825"/>
    <xdr:pic>
      <xdr:nvPicPr>
        <xdr:cNvPr id="729" name="Picture 728">
          <a:extLst>
            <a:ext uri="{FF2B5EF4-FFF2-40B4-BE49-F238E27FC236}">
              <a16:creationId xmlns:a16="http://schemas.microsoft.com/office/drawing/2014/main" id="{47D97277-8ED3-47DB-B89B-C893DD21254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03926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2220</xdr:row>
      <xdr:rowOff>57150</xdr:rowOff>
    </xdr:from>
    <xdr:to>
      <xdr:col>22</xdr:col>
      <xdr:colOff>57150</xdr:colOff>
      <xdr:row>2220</xdr:row>
      <xdr:rowOff>47625</xdr:rowOff>
    </xdr:to>
    <xdr:cxnSp macro="">
      <xdr:nvCxnSpPr>
        <xdr:cNvPr id="730" name="Straight Connector 729">
          <a:extLst>
            <a:ext uri="{FF2B5EF4-FFF2-40B4-BE49-F238E27FC236}">
              <a16:creationId xmlns:a16="http://schemas.microsoft.com/office/drawing/2014/main" id="{87CCB0D8-B4DE-44D3-B452-B0E32DDCEBCC}"/>
            </a:ext>
          </a:extLst>
        </xdr:cNvPr>
        <xdr:cNvCxnSpPr/>
      </xdr:nvCxnSpPr>
      <xdr:spPr>
        <a:xfrm>
          <a:off x="0" y="30414595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2227</xdr:row>
      <xdr:rowOff>47625</xdr:rowOff>
    </xdr:from>
    <xdr:ext cx="123825" cy="123825"/>
    <xdr:pic>
      <xdr:nvPicPr>
        <xdr:cNvPr id="731" name="Picture 730">
          <a:extLst>
            <a:ext uri="{FF2B5EF4-FFF2-40B4-BE49-F238E27FC236}">
              <a16:creationId xmlns:a16="http://schemas.microsoft.com/office/drawing/2014/main" id="{D5338C6D-DCF5-4546-BD34-F3E4878B433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05114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2229</xdr:row>
      <xdr:rowOff>47625</xdr:rowOff>
    </xdr:from>
    <xdr:ext cx="123825" cy="123825"/>
    <xdr:pic>
      <xdr:nvPicPr>
        <xdr:cNvPr id="732" name="Picture 731">
          <a:extLst>
            <a:ext uri="{FF2B5EF4-FFF2-40B4-BE49-F238E27FC236}">
              <a16:creationId xmlns:a16="http://schemas.microsoft.com/office/drawing/2014/main" id="{1D0CEDC8-4E87-4204-BE14-6479C784C641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05342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2231</xdr:row>
      <xdr:rowOff>47625</xdr:rowOff>
    </xdr:from>
    <xdr:ext cx="123825" cy="123825"/>
    <xdr:pic>
      <xdr:nvPicPr>
        <xdr:cNvPr id="733" name="Picture 732">
          <a:extLst>
            <a:ext uri="{FF2B5EF4-FFF2-40B4-BE49-F238E27FC236}">
              <a16:creationId xmlns:a16="http://schemas.microsoft.com/office/drawing/2014/main" id="{11F66671-A78D-472E-99D0-2078011D1DF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055715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2232</xdr:row>
      <xdr:rowOff>47625</xdr:rowOff>
    </xdr:from>
    <xdr:to>
      <xdr:col>22</xdr:col>
      <xdr:colOff>57150</xdr:colOff>
      <xdr:row>2232</xdr:row>
      <xdr:rowOff>47625</xdr:rowOff>
    </xdr:to>
    <xdr:cxnSp macro="">
      <xdr:nvCxnSpPr>
        <xdr:cNvPr id="734" name="Straight Connector 733">
          <a:extLst>
            <a:ext uri="{FF2B5EF4-FFF2-40B4-BE49-F238E27FC236}">
              <a16:creationId xmlns:a16="http://schemas.microsoft.com/office/drawing/2014/main" id="{027F2D9A-1C22-4C4B-BA4F-D72FE0D64F25}"/>
            </a:ext>
          </a:extLst>
        </xdr:cNvPr>
        <xdr:cNvCxnSpPr/>
      </xdr:nvCxnSpPr>
      <xdr:spPr>
        <a:xfrm>
          <a:off x="0" y="3057810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2239</xdr:row>
      <xdr:rowOff>47625</xdr:rowOff>
    </xdr:from>
    <xdr:ext cx="123825" cy="123825"/>
    <xdr:pic>
      <xdr:nvPicPr>
        <xdr:cNvPr id="735" name="Picture 734">
          <a:extLst>
            <a:ext uri="{FF2B5EF4-FFF2-40B4-BE49-F238E27FC236}">
              <a16:creationId xmlns:a16="http://schemas.microsoft.com/office/drawing/2014/main" id="{62952F1C-69CA-44A5-989A-157F38C1D1F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06746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2241</xdr:row>
      <xdr:rowOff>47625</xdr:rowOff>
    </xdr:from>
    <xdr:ext cx="123825" cy="123825"/>
    <xdr:pic>
      <xdr:nvPicPr>
        <xdr:cNvPr id="736" name="Picture 735">
          <a:extLst>
            <a:ext uri="{FF2B5EF4-FFF2-40B4-BE49-F238E27FC236}">
              <a16:creationId xmlns:a16="http://schemas.microsoft.com/office/drawing/2014/main" id="{237F215D-2996-49D3-B0EF-10924BD3D581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06974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2243</xdr:row>
      <xdr:rowOff>47625</xdr:rowOff>
    </xdr:from>
    <xdr:ext cx="123825" cy="123825"/>
    <xdr:pic>
      <xdr:nvPicPr>
        <xdr:cNvPr id="737" name="Picture 736">
          <a:extLst>
            <a:ext uri="{FF2B5EF4-FFF2-40B4-BE49-F238E27FC236}">
              <a16:creationId xmlns:a16="http://schemas.microsoft.com/office/drawing/2014/main" id="{261A14DE-6052-4F66-9338-E1DB0255274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07203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2245</xdr:row>
      <xdr:rowOff>47625</xdr:rowOff>
    </xdr:from>
    <xdr:ext cx="123825" cy="123825"/>
    <xdr:pic>
      <xdr:nvPicPr>
        <xdr:cNvPr id="738" name="Picture 737">
          <a:extLst>
            <a:ext uri="{FF2B5EF4-FFF2-40B4-BE49-F238E27FC236}">
              <a16:creationId xmlns:a16="http://schemas.microsoft.com/office/drawing/2014/main" id="{EDEF68DF-65DD-49AE-8823-42DB8862EF3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07432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2247</xdr:row>
      <xdr:rowOff>47625</xdr:rowOff>
    </xdr:from>
    <xdr:ext cx="123825" cy="123825"/>
    <xdr:pic>
      <xdr:nvPicPr>
        <xdr:cNvPr id="739" name="Picture 738">
          <a:extLst>
            <a:ext uri="{FF2B5EF4-FFF2-40B4-BE49-F238E27FC236}">
              <a16:creationId xmlns:a16="http://schemas.microsoft.com/office/drawing/2014/main" id="{0C8F1F66-A07E-4994-BC36-DDCD216441A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07660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2249</xdr:row>
      <xdr:rowOff>47625</xdr:rowOff>
    </xdr:from>
    <xdr:ext cx="123825" cy="123825"/>
    <xdr:pic>
      <xdr:nvPicPr>
        <xdr:cNvPr id="740" name="Picture 739">
          <a:extLst>
            <a:ext uri="{FF2B5EF4-FFF2-40B4-BE49-F238E27FC236}">
              <a16:creationId xmlns:a16="http://schemas.microsoft.com/office/drawing/2014/main" id="{2FD7C625-8A39-4D73-A3DC-3EEFC495B39D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07889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2251</xdr:row>
      <xdr:rowOff>47625</xdr:rowOff>
    </xdr:from>
    <xdr:ext cx="123825" cy="123825"/>
    <xdr:pic>
      <xdr:nvPicPr>
        <xdr:cNvPr id="741" name="Picture 740">
          <a:extLst>
            <a:ext uri="{FF2B5EF4-FFF2-40B4-BE49-F238E27FC236}">
              <a16:creationId xmlns:a16="http://schemas.microsoft.com/office/drawing/2014/main" id="{4E8C41D0-C2E4-4D61-BB41-1B8CD15E524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08117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2253</xdr:row>
      <xdr:rowOff>47625</xdr:rowOff>
    </xdr:from>
    <xdr:ext cx="123825" cy="123825"/>
    <xdr:pic>
      <xdr:nvPicPr>
        <xdr:cNvPr id="742" name="Picture 741">
          <a:extLst>
            <a:ext uri="{FF2B5EF4-FFF2-40B4-BE49-F238E27FC236}">
              <a16:creationId xmlns:a16="http://schemas.microsoft.com/office/drawing/2014/main" id="{8AC26596-13DD-44A3-8D71-2EA209E8DDD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083464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2254</xdr:row>
      <xdr:rowOff>47625</xdr:rowOff>
    </xdr:from>
    <xdr:to>
      <xdr:col>22</xdr:col>
      <xdr:colOff>57150</xdr:colOff>
      <xdr:row>2254</xdr:row>
      <xdr:rowOff>47625</xdr:rowOff>
    </xdr:to>
    <xdr:cxnSp macro="">
      <xdr:nvCxnSpPr>
        <xdr:cNvPr id="743" name="Straight Connector 742">
          <a:extLst>
            <a:ext uri="{FF2B5EF4-FFF2-40B4-BE49-F238E27FC236}">
              <a16:creationId xmlns:a16="http://schemas.microsoft.com/office/drawing/2014/main" id="{F5B8CCB2-012D-4AD0-A7E5-5C2622796C7F}"/>
            </a:ext>
          </a:extLst>
        </xdr:cNvPr>
        <xdr:cNvCxnSpPr/>
      </xdr:nvCxnSpPr>
      <xdr:spPr>
        <a:xfrm>
          <a:off x="0" y="3085560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2261</xdr:row>
      <xdr:rowOff>47625</xdr:rowOff>
    </xdr:from>
    <xdr:ext cx="123825" cy="123825"/>
    <xdr:pic>
      <xdr:nvPicPr>
        <xdr:cNvPr id="744" name="Picture 743">
          <a:extLst>
            <a:ext uri="{FF2B5EF4-FFF2-40B4-BE49-F238E27FC236}">
              <a16:creationId xmlns:a16="http://schemas.microsoft.com/office/drawing/2014/main" id="{88366044-3B8E-4BA8-9B1C-99E9B364F93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09521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2263</xdr:row>
      <xdr:rowOff>47625</xdr:rowOff>
    </xdr:from>
    <xdr:ext cx="123825" cy="123825"/>
    <xdr:pic>
      <xdr:nvPicPr>
        <xdr:cNvPr id="745" name="Picture 744">
          <a:extLst>
            <a:ext uri="{FF2B5EF4-FFF2-40B4-BE49-F238E27FC236}">
              <a16:creationId xmlns:a16="http://schemas.microsoft.com/office/drawing/2014/main" id="{A0CBDAB5-63F4-49D1-BC54-8B76ED386A33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097498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2264</xdr:row>
      <xdr:rowOff>47625</xdr:rowOff>
    </xdr:from>
    <xdr:to>
      <xdr:col>22</xdr:col>
      <xdr:colOff>57150</xdr:colOff>
      <xdr:row>2264</xdr:row>
      <xdr:rowOff>47625</xdr:rowOff>
    </xdr:to>
    <xdr:cxnSp macro="">
      <xdr:nvCxnSpPr>
        <xdr:cNvPr id="746" name="Straight Connector 745">
          <a:extLst>
            <a:ext uri="{FF2B5EF4-FFF2-40B4-BE49-F238E27FC236}">
              <a16:creationId xmlns:a16="http://schemas.microsoft.com/office/drawing/2014/main" id="{938A58AB-35F0-40E6-853E-6F291284F2CB}"/>
            </a:ext>
          </a:extLst>
        </xdr:cNvPr>
        <xdr:cNvCxnSpPr/>
      </xdr:nvCxnSpPr>
      <xdr:spPr>
        <a:xfrm>
          <a:off x="0" y="3099593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2271</xdr:row>
      <xdr:rowOff>47625</xdr:rowOff>
    </xdr:from>
    <xdr:ext cx="123825" cy="123825"/>
    <xdr:pic>
      <xdr:nvPicPr>
        <xdr:cNvPr id="747" name="Picture 746">
          <a:extLst>
            <a:ext uri="{FF2B5EF4-FFF2-40B4-BE49-F238E27FC236}">
              <a16:creationId xmlns:a16="http://schemas.microsoft.com/office/drawing/2014/main" id="{48E2191A-2CC8-4EF4-ADE4-B052E30D850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10924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2273</xdr:row>
      <xdr:rowOff>47625</xdr:rowOff>
    </xdr:from>
    <xdr:ext cx="123825" cy="123825"/>
    <xdr:pic>
      <xdr:nvPicPr>
        <xdr:cNvPr id="748" name="Picture 747">
          <a:extLst>
            <a:ext uri="{FF2B5EF4-FFF2-40B4-BE49-F238E27FC236}">
              <a16:creationId xmlns:a16="http://schemas.microsoft.com/office/drawing/2014/main" id="{1101DC60-E059-4D55-ACDF-D3639E839AB3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111531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2274</xdr:row>
      <xdr:rowOff>47625</xdr:rowOff>
    </xdr:from>
    <xdr:to>
      <xdr:col>22</xdr:col>
      <xdr:colOff>57150</xdr:colOff>
      <xdr:row>2274</xdr:row>
      <xdr:rowOff>47625</xdr:rowOff>
    </xdr:to>
    <xdr:cxnSp macro="">
      <xdr:nvCxnSpPr>
        <xdr:cNvPr id="749" name="Straight Connector 748">
          <a:extLst>
            <a:ext uri="{FF2B5EF4-FFF2-40B4-BE49-F238E27FC236}">
              <a16:creationId xmlns:a16="http://schemas.microsoft.com/office/drawing/2014/main" id="{63099F92-F3E5-4977-95ED-C79CF323FC17}"/>
            </a:ext>
          </a:extLst>
        </xdr:cNvPr>
        <xdr:cNvCxnSpPr/>
      </xdr:nvCxnSpPr>
      <xdr:spPr>
        <a:xfrm>
          <a:off x="0" y="3113627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2281</xdr:row>
      <xdr:rowOff>47625</xdr:rowOff>
    </xdr:from>
    <xdr:ext cx="123825" cy="123825"/>
    <xdr:pic>
      <xdr:nvPicPr>
        <xdr:cNvPr id="750" name="Picture 749">
          <a:extLst>
            <a:ext uri="{FF2B5EF4-FFF2-40B4-BE49-F238E27FC236}">
              <a16:creationId xmlns:a16="http://schemas.microsoft.com/office/drawing/2014/main" id="{9B22E55C-2534-422C-BEE1-233F7F1E7A0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12327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2283</xdr:row>
      <xdr:rowOff>47625</xdr:rowOff>
    </xdr:from>
    <xdr:ext cx="123825" cy="123825"/>
    <xdr:pic>
      <xdr:nvPicPr>
        <xdr:cNvPr id="751" name="Picture 750">
          <a:extLst>
            <a:ext uri="{FF2B5EF4-FFF2-40B4-BE49-F238E27FC236}">
              <a16:creationId xmlns:a16="http://schemas.microsoft.com/office/drawing/2014/main" id="{65B01E43-F5DF-4D18-BDD7-FD5BC335784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12556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2285</xdr:row>
      <xdr:rowOff>47625</xdr:rowOff>
    </xdr:from>
    <xdr:ext cx="123825" cy="123825"/>
    <xdr:pic>
      <xdr:nvPicPr>
        <xdr:cNvPr id="752" name="Picture 751">
          <a:extLst>
            <a:ext uri="{FF2B5EF4-FFF2-40B4-BE49-F238E27FC236}">
              <a16:creationId xmlns:a16="http://schemas.microsoft.com/office/drawing/2014/main" id="{E719E10A-5A04-49E3-B70B-67E36FA6776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127851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2286</xdr:row>
      <xdr:rowOff>57150</xdr:rowOff>
    </xdr:from>
    <xdr:to>
      <xdr:col>22</xdr:col>
      <xdr:colOff>57150</xdr:colOff>
      <xdr:row>2286</xdr:row>
      <xdr:rowOff>47625</xdr:rowOff>
    </xdr:to>
    <xdr:cxnSp macro="">
      <xdr:nvCxnSpPr>
        <xdr:cNvPr id="753" name="Straight Connector 752">
          <a:extLst>
            <a:ext uri="{FF2B5EF4-FFF2-40B4-BE49-F238E27FC236}">
              <a16:creationId xmlns:a16="http://schemas.microsoft.com/office/drawing/2014/main" id="{84C4E228-E00E-481A-8280-19B3DC414B9B}"/>
            </a:ext>
          </a:extLst>
        </xdr:cNvPr>
        <xdr:cNvCxnSpPr/>
      </xdr:nvCxnSpPr>
      <xdr:spPr>
        <a:xfrm>
          <a:off x="0" y="31300420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2293</xdr:row>
      <xdr:rowOff>47625</xdr:rowOff>
    </xdr:from>
    <xdr:ext cx="123825" cy="123825"/>
    <xdr:pic>
      <xdr:nvPicPr>
        <xdr:cNvPr id="754" name="Picture 753">
          <a:extLst>
            <a:ext uri="{FF2B5EF4-FFF2-40B4-BE49-F238E27FC236}">
              <a16:creationId xmlns:a16="http://schemas.microsoft.com/office/drawing/2014/main" id="{BC7FD0EE-0EE7-4C06-A257-EB9283FF618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13972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2295</xdr:row>
      <xdr:rowOff>47625</xdr:rowOff>
    </xdr:from>
    <xdr:ext cx="123825" cy="123825"/>
    <xdr:pic>
      <xdr:nvPicPr>
        <xdr:cNvPr id="755" name="Picture 754">
          <a:extLst>
            <a:ext uri="{FF2B5EF4-FFF2-40B4-BE49-F238E27FC236}">
              <a16:creationId xmlns:a16="http://schemas.microsoft.com/office/drawing/2014/main" id="{E418F2BE-3489-4F54-958A-8E7AEABC63BE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142011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2296</xdr:row>
      <xdr:rowOff>47625</xdr:rowOff>
    </xdr:from>
    <xdr:to>
      <xdr:col>22</xdr:col>
      <xdr:colOff>57150</xdr:colOff>
      <xdr:row>2296</xdr:row>
      <xdr:rowOff>47625</xdr:rowOff>
    </xdr:to>
    <xdr:cxnSp macro="">
      <xdr:nvCxnSpPr>
        <xdr:cNvPr id="756" name="Straight Connector 755">
          <a:extLst>
            <a:ext uri="{FF2B5EF4-FFF2-40B4-BE49-F238E27FC236}">
              <a16:creationId xmlns:a16="http://schemas.microsoft.com/office/drawing/2014/main" id="{D3D7B4F3-9465-4800-9DF3-8249CBD9005A}"/>
            </a:ext>
          </a:extLst>
        </xdr:cNvPr>
        <xdr:cNvCxnSpPr/>
      </xdr:nvCxnSpPr>
      <xdr:spPr>
        <a:xfrm>
          <a:off x="0" y="3144107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2303</xdr:row>
      <xdr:rowOff>47625</xdr:rowOff>
    </xdr:from>
    <xdr:ext cx="123825" cy="123825"/>
    <xdr:pic>
      <xdr:nvPicPr>
        <xdr:cNvPr id="757" name="Picture 756">
          <a:extLst>
            <a:ext uri="{FF2B5EF4-FFF2-40B4-BE49-F238E27FC236}">
              <a16:creationId xmlns:a16="http://schemas.microsoft.com/office/drawing/2014/main" id="{BD70803F-8C93-4DC0-8915-BC276D0FCCD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15375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2305</xdr:row>
      <xdr:rowOff>47625</xdr:rowOff>
    </xdr:from>
    <xdr:ext cx="123825" cy="123825"/>
    <xdr:pic>
      <xdr:nvPicPr>
        <xdr:cNvPr id="758" name="Picture 757">
          <a:extLst>
            <a:ext uri="{FF2B5EF4-FFF2-40B4-BE49-F238E27FC236}">
              <a16:creationId xmlns:a16="http://schemas.microsoft.com/office/drawing/2014/main" id="{73D239F3-A1B4-4CAF-B28C-64F1C5DE17EF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15604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2307</xdr:row>
      <xdr:rowOff>47625</xdr:rowOff>
    </xdr:from>
    <xdr:ext cx="123825" cy="123825"/>
    <xdr:pic>
      <xdr:nvPicPr>
        <xdr:cNvPr id="759" name="Picture 758">
          <a:extLst>
            <a:ext uri="{FF2B5EF4-FFF2-40B4-BE49-F238E27FC236}">
              <a16:creationId xmlns:a16="http://schemas.microsoft.com/office/drawing/2014/main" id="{8643B650-B53C-484A-8E08-9B292FEA2467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15833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2309</xdr:row>
      <xdr:rowOff>47625</xdr:rowOff>
    </xdr:from>
    <xdr:ext cx="123825" cy="123825"/>
    <xdr:pic>
      <xdr:nvPicPr>
        <xdr:cNvPr id="760" name="Picture 759">
          <a:extLst>
            <a:ext uri="{FF2B5EF4-FFF2-40B4-BE49-F238E27FC236}">
              <a16:creationId xmlns:a16="http://schemas.microsoft.com/office/drawing/2014/main" id="{441E2375-5436-49AF-8967-B73952B7F5C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160617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2310</xdr:row>
      <xdr:rowOff>47625</xdr:rowOff>
    </xdr:from>
    <xdr:to>
      <xdr:col>22</xdr:col>
      <xdr:colOff>57150</xdr:colOff>
      <xdr:row>2310</xdr:row>
      <xdr:rowOff>47625</xdr:rowOff>
    </xdr:to>
    <xdr:cxnSp macro="">
      <xdr:nvCxnSpPr>
        <xdr:cNvPr id="761" name="Straight Connector 760">
          <a:extLst>
            <a:ext uri="{FF2B5EF4-FFF2-40B4-BE49-F238E27FC236}">
              <a16:creationId xmlns:a16="http://schemas.microsoft.com/office/drawing/2014/main" id="{41A234D1-78C3-4EB7-881B-CB95A28C9277}"/>
            </a:ext>
          </a:extLst>
        </xdr:cNvPr>
        <xdr:cNvCxnSpPr/>
      </xdr:nvCxnSpPr>
      <xdr:spPr>
        <a:xfrm>
          <a:off x="0" y="3162712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2317</xdr:row>
      <xdr:rowOff>47625</xdr:rowOff>
    </xdr:from>
    <xdr:ext cx="123825" cy="123825"/>
    <xdr:pic>
      <xdr:nvPicPr>
        <xdr:cNvPr id="762" name="Picture 761">
          <a:extLst>
            <a:ext uri="{FF2B5EF4-FFF2-40B4-BE49-F238E27FC236}">
              <a16:creationId xmlns:a16="http://schemas.microsoft.com/office/drawing/2014/main" id="{182A7E70-0F7E-4CA7-8CC6-21763436549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17236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2319</xdr:row>
      <xdr:rowOff>47625</xdr:rowOff>
    </xdr:from>
    <xdr:ext cx="123825" cy="123825"/>
    <xdr:pic>
      <xdr:nvPicPr>
        <xdr:cNvPr id="763" name="Picture 762">
          <a:extLst>
            <a:ext uri="{FF2B5EF4-FFF2-40B4-BE49-F238E27FC236}">
              <a16:creationId xmlns:a16="http://schemas.microsoft.com/office/drawing/2014/main" id="{960C2C15-D769-4137-9BC7-C0B929AA0B3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17465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2321</xdr:row>
      <xdr:rowOff>47625</xdr:rowOff>
    </xdr:from>
    <xdr:ext cx="123825" cy="123825"/>
    <xdr:pic>
      <xdr:nvPicPr>
        <xdr:cNvPr id="764" name="Picture 763">
          <a:extLst>
            <a:ext uri="{FF2B5EF4-FFF2-40B4-BE49-F238E27FC236}">
              <a16:creationId xmlns:a16="http://schemas.microsoft.com/office/drawing/2014/main" id="{756296A8-0D9E-4C9F-8E83-C80F7601C43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17693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2323</xdr:row>
      <xdr:rowOff>47625</xdr:rowOff>
    </xdr:from>
    <xdr:ext cx="123825" cy="123825"/>
    <xdr:pic>
      <xdr:nvPicPr>
        <xdr:cNvPr id="765" name="Picture 764">
          <a:extLst>
            <a:ext uri="{FF2B5EF4-FFF2-40B4-BE49-F238E27FC236}">
              <a16:creationId xmlns:a16="http://schemas.microsoft.com/office/drawing/2014/main" id="{CEB3765E-495C-4B04-84D4-F3F763361656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17922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2325</xdr:row>
      <xdr:rowOff>47625</xdr:rowOff>
    </xdr:from>
    <xdr:ext cx="123825" cy="123825"/>
    <xdr:pic>
      <xdr:nvPicPr>
        <xdr:cNvPr id="766" name="Picture 765">
          <a:extLst>
            <a:ext uri="{FF2B5EF4-FFF2-40B4-BE49-F238E27FC236}">
              <a16:creationId xmlns:a16="http://schemas.microsoft.com/office/drawing/2014/main" id="{CDCDE024-D92B-4601-A6D3-B9E585D84B4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18150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2327</xdr:row>
      <xdr:rowOff>47625</xdr:rowOff>
    </xdr:from>
    <xdr:ext cx="123825" cy="123825"/>
    <xdr:pic>
      <xdr:nvPicPr>
        <xdr:cNvPr id="767" name="Picture 766">
          <a:extLst>
            <a:ext uri="{FF2B5EF4-FFF2-40B4-BE49-F238E27FC236}">
              <a16:creationId xmlns:a16="http://schemas.microsoft.com/office/drawing/2014/main" id="{E7564F2C-F61A-4E2F-B4BF-E489EB052D4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183794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2328</xdr:row>
      <xdr:rowOff>47625</xdr:rowOff>
    </xdr:from>
    <xdr:to>
      <xdr:col>22</xdr:col>
      <xdr:colOff>57150</xdr:colOff>
      <xdr:row>2328</xdr:row>
      <xdr:rowOff>47625</xdr:rowOff>
    </xdr:to>
    <xdr:cxnSp macro="">
      <xdr:nvCxnSpPr>
        <xdr:cNvPr id="768" name="Straight Connector 767">
          <a:extLst>
            <a:ext uri="{FF2B5EF4-FFF2-40B4-BE49-F238E27FC236}">
              <a16:creationId xmlns:a16="http://schemas.microsoft.com/office/drawing/2014/main" id="{54500F79-D982-4B69-BE57-37E715D62992}"/>
            </a:ext>
          </a:extLst>
        </xdr:cNvPr>
        <xdr:cNvCxnSpPr/>
      </xdr:nvCxnSpPr>
      <xdr:spPr>
        <a:xfrm>
          <a:off x="0" y="3185890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2335</xdr:row>
      <xdr:rowOff>47625</xdr:rowOff>
    </xdr:from>
    <xdr:ext cx="123825" cy="123825"/>
    <xdr:pic>
      <xdr:nvPicPr>
        <xdr:cNvPr id="769" name="Picture 768">
          <a:extLst>
            <a:ext uri="{FF2B5EF4-FFF2-40B4-BE49-F238E27FC236}">
              <a16:creationId xmlns:a16="http://schemas.microsoft.com/office/drawing/2014/main" id="{859CBAE6-D3FE-424C-8BCC-76D11103811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19554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2337</xdr:row>
      <xdr:rowOff>47625</xdr:rowOff>
    </xdr:from>
    <xdr:ext cx="123825" cy="123825"/>
    <xdr:pic>
      <xdr:nvPicPr>
        <xdr:cNvPr id="770" name="Picture 769">
          <a:extLst>
            <a:ext uri="{FF2B5EF4-FFF2-40B4-BE49-F238E27FC236}">
              <a16:creationId xmlns:a16="http://schemas.microsoft.com/office/drawing/2014/main" id="{05FBDEAA-039A-49F5-AAFE-AA60A158AF2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19782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2339</xdr:row>
      <xdr:rowOff>47625</xdr:rowOff>
    </xdr:from>
    <xdr:ext cx="123825" cy="123825"/>
    <xdr:pic>
      <xdr:nvPicPr>
        <xdr:cNvPr id="771" name="Picture 770">
          <a:extLst>
            <a:ext uri="{FF2B5EF4-FFF2-40B4-BE49-F238E27FC236}">
              <a16:creationId xmlns:a16="http://schemas.microsoft.com/office/drawing/2014/main" id="{38F22457-3B56-4091-A8DD-D0A63727F01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20011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2341</xdr:row>
      <xdr:rowOff>47625</xdr:rowOff>
    </xdr:from>
    <xdr:ext cx="123825" cy="123825"/>
    <xdr:pic>
      <xdr:nvPicPr>
        <xdr:cNvPr id="772" name="Picture 771">
          <a:extLst>
            <a:ext uri="{FF2B5EF4-FFF2-40B4-BE49-F238E27FC236}">
              <a16:creationId xmlns:a16="http://schemas.microsoft.com/office/drawing/2014/main" id="{10D6DAF7-565F-408D-AF50-0AE08FE9B00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20240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2343</xdr:row>
      <xdr:rowOff>47625</xdr:rowOff>
    </xdr:from>
    <xdr:ext cx="123825" cy="123825"/>
    <xdr:pic>
      <xdr:nvPicPr>
        <xdr:cNvPr id="773" name="Picture 772">
          <a:extLst>
            <a:ext uri="{FF2B5EF4-FFF2-40B4-BE49-F238E27FC236}">
              <a16:creationId xmlns:a16="http://schemas.microsoft.com/office/drawing/2014/main" id="{410FE24D-45B0-47F2-BCA6-DDC0BB57801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204686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2344</xdr:row>
      <xdr:rowOff>47625</xdr:rowOff>
    </xdr:from>
    <xdr:to>
      <xdr:col>22</xdr:col>
      <xdr:colOff>57150</xdr:colOff>
      <xdr:row>2344</xdr:row>
      <xdr:rowOff>47625</xdr:rowOff>
    </xdr:to>
    <xdr:cxnSp macro="">
      <xdr:nvCxnSpPr>
        <xdr:cNvPr id="774" name="Straight Connector 773">
          <a:extLst>
            <a:ext uri="{FF2B5EF4-FFF2-40B4-BE49-F238E27FC236}">
              <a16:creationId xmlns:a16="http://schemas.microsoft.com/office/drawing/2014/main" id="{D5A777BB-DF33-4DA8-A0FA-2942E6F76F0C}"/>
            </a:ext>
          </a:extLst>
        </xdr:cNvPr>
        <xdr:cNvCxnSpPr/>
      </xdr:nvCxnSpPr>
      <xdr:spPr>
        <a:xfrm>
          <a:off x="0" y="3206781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2351</xdr:row>
      <xdr:rowOff>47625</xdr:rowOff>
    </xdr:from>
    <xdr:ext cx="123825" cy="123825"/>
    <xdr:pic>
      <xdr:nvPicPr>
        <xdr:cNvPr id="775" name="Picture 774">
          <a:extLst>
            <a:ext uri="{FF2B5EF4-FFF2-40B4-BE49-F238E27FC236}">
              <a16:creationId xmlns:a16="http://schemas.microsoft.com/office/drawing/2014/main" id="{04DDC1D2-8AF5-4D13-BACB-D353504DC8F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21643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2353</xdr:row>
      <xdr:rowOff>47625</xdr:rowOff>
    </xdr:from>
    <xdr:ext cx="123825" cy="123825"/>
    <xdr:pic>
      <xdr:nvPicPr>
        <xdr:cNvPr id="776" name="Picture 775">
          <a:extLst>
            <a:ext uri="{FF2B5EF4-FFF2-40B4-BE49-F238E27FC236}">
              <a16:creationId xmlns:a16="http://schemas.microsoft.com/office/drawing/2014/main" id="{4398568E-7626-45E9-8265-8D170199B4A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21871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2355</xdr:row>
      <xdr:rowOff>47625</xdr:rowOff>
    </xdr:from>
    <xdr:ext cx="123825" cy="123825"/>
    <xdr:pic>
      <xdr:nvPicPr>
        <xdr:cNvPr id="777" name="Picture 776">
          <a:extLst>
            <a:ext uri="{FF2B5EF4-FFF2-40B4-BE49-F238E27FC236}">
              <a16:creationId xmlns:a16="http://schemas.microsoft.com/office/drawing/2014/main" id="{92BE0CA0-F73F-4AF8-9CFC-7A6E246049E2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22100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2357</xdr:row>
      <xdr:rowOff>47625</xdr:rowOff>
    </xdr:from>
    <xdr:ext cx="123825" cy="123825"/>
    <xdr:pic>
      <xdr:nvPicPr>
        <xdr:cNvPr id="778" name="Picture 777">
          <a:extLst>
            <a:ext uri="{FF2B5EF4-FFF2-40B4-BE49-F238E27FC236}">
              <a16:creationId xmlns:a16="http://schemas.microsoft.com/office/drawing/2014/main" id="{2490461D-5D00-41A2-98DD-A66256C877C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223291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2358</xdr:row>
      <xdr:rowOff>57150</xdr:rowOff>
    </xdr:from>
    <xdr:to>
      <xdr:col>22</xdr:col>
      <xdr:colOff>57150</xdr:colOff>
      <xdr:row>2358</xdr:row>
      <xdr:rowOff>47625</xdr:rowOff>
    </xdr:to>
    <xdr:cxnSp macro="">
      <xdr:nvCxnSpPr>
        <xdr:cNvPr id="779" name="Straight Connector 778">
          <a:extLst>
            <a:ext uri="{FF2B5EF4-FFF2-40B4-BE49-F238E27FC236}">
              <a16:creationId xmlns:a16="http://schemas.microsoft.com/office/drawing/2014/main" id="{C492367B-DACD-43D0-A9BD-A948C78E38B6}"/>
            </a:ext>
          </a:extLst>
        </xdr:cNvPr>
        <xdr:cNvCxnSpPr/>
      </xdr:nvCxnSpPr>
      <xdr:spPr>
        <a:xfrm>
          <a:off x="0" y="32254825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2365</xdr:row>
      <xdr:rowOff>47625</xdr:rowOff>
    </xdr:from>
    <xdr:ext cx="123825" cy="123825"/>
    <xdr:pic>
      <xdr:nvPicPr>
        <xdr:cNvPr id="780" name="Picture 779">
          <a:extLst>
            <a:ext uri="{FF2B5EF4-FFF2-40B4-BE49-F238E27FC236}">
              <a16:creationId xmlns:a16="http://schemas.microsoft.com/office/drawing/2014/main" id="{110A7488-20EC-4183-B1D9-91361BB282D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23516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2367</xdr:row>
      <xdr:rowOff>47625</xdr:rowOff>
    </xdr:from>
    <xdr:ext cx="123825" cy="123825"/>
    <xdr:pic>
      <xdr:nvPicPr>
        <xdr:cNvPr id="781" name="Picture 780">
          <a:extLst>
            <a:ext uri="{FF2B5EF4-FFF2-40B4-BE49-F238E27FC236}">
              <a16:creationId xmlns:a16="http://schemas.microsoft.com/office/drawing/2014/main" id="{D676ED3F-2B02-4B91-8637-1CADE8D60BA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23745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2369</xdr:row>
      <xdr:rowOff>47625</xdr:rowOff>
    </xdr:from>
    <xdr:ext cx="123825" cy="123825"/>
    <xdr:pic>
      <xdr:nvPicPr>
        <xdr:cNvPr id="782" name="Picture 781">
          <a:extLst>
            <a:ext uri="{FF2B5EF4-FFF2-40B4-BE49-F238E27FC236}">
              <a16:creationId xmlns:a16="http://schemas.microsoft.com/office/drawing/2014/main" id="{2DD1DD05-24C9-46F0-AF70-1591A8562ED3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23973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2371</xdr:row>
      <xdr:rowOff>47625</xdr:rowOff>
    </xdr:from>
    <xdr:ext cx="123825" cy="123825"/>
    <xdr:pic>
      <xdr:nvPicPr>
        <xdr:cNvPr id="783" name="Picture 782">
          <a:extLst>
            <a:ext uri="{FF2B5EF4-FFF2-40B4-BE49-F238E27FC236}">
              <a16:creationId xmlns:a16="http://schemas.microsoft.com/office/drawing/2014/main" id="{E2B6EF51-F58A-43E6-B64D-851EF45AECB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242024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2372</xdr:row>
      <xdr:rowOff>47625</xdr:rowOff>
    </xdr:from>
    <xdr:to>
      <xdr:col>22</xdr:col>
      <xdr:colOff>57150</xdr:colOff>
      <xdr:row>2372</xdr:row>
      <xdr:rowOff>47625</xdr:rowOff>
    </xdr:to>
    <xdr:cxnSp macro="">
      <xdr:nvCxnSpPr>
        <xdr:cNvPr id="784" name="Straight Connector 783">
          <a:extLst>
            <a:ext uri="{FF2B5EF4-FFF2-40B4-BE49-F238E27FC236}">
              <a16:creationId xmlns:a16="http://schemas.microsoft.com/office/drawing/2014/main" id="{06A53C12-BD9B-4DE7-A48D-849F3247C308}"/>
            </a:ext>
          </a:extLst>
        </xdr:cNvPr>
        <xdr:cNvCxnSpPr/>
      </xdr:nvCxnSpPr>
      <xdr:spPr>
        <a:xfrm>
          <a:off x="0" y="3244119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2379</xdr:row>
      <xdr:rowOff>47625</xdr:rowOff>
    </xdr:from>
    <xdr:ext cx="123825" cy="123825"/>
    <xdr:pic>
      <xdr:nvPicPr>
        <xdr:cNvPr id="785" name="Picture 784">
          <a:extLst>
            <a:ext uri="{FF2B5EF4-FFF2-40B4-BE49-F238E27FC236}">
              <a16:creationId xmlns:a16="http://schemas.microsoft.com/office/drawing/2014/main" id="{D5B0A9DF-CA24-4786-8978-868640E4BF3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25377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2381</xdr:row>
      <xdr:rowOff>47625</xdr:rowOff>
    </xdr:from>
    <xdr:ext cx="123825" cy="123825"/>
    <xdr:pic>
      <xdr:nvPicPr>
        <xdr:cNvPr id="786" name="Picture 785">
          <a:extLst>
            <a:ext uri="{FF2B5EF4-FFF2-40B4-BE49-F238E27FC236}">
              <a16:creationId xmlns:a16="http://schemas.microsoft.com/office/drawing/2014/main" id="{B323BA00-B0F9-4850-8DFE-18BB08CB421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25605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2383</xdr:row>
      <xdr:rowOff>47625</xdr:rowOff>
    </xdr:from>
    <xdr:ext cx="123825" cy="123825"/>
    <xdr:pic>
      <xdr:nvPicPr>
        <xdr:cNvPr id="787" name="Picture 786">
          <a:extLst>
            <a:ext uri="{FF2B5EF4-FFF2-40B4-BE49-F238E27FC236}">
              <a16:creationId xmlns:a16="http://schemas.microsoft.com/office/drawing/2014/main" id="{FEC5B385-88C7-49E7-BC99-1B2760C69683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25834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2385</xdr:row>
      <xdr:rowOff>47625</xdr:rowOff>
    </xdr:from>
    <xdr:ext cx="123825" cy="123825"/>
    <xdr:pic>
      <xdr:nvPicPr>
        <xdr:cNvPr id="788" name="Picture 787">
          <a:extLst>
            <a:ext uri="{FF2B5EF4-FFF2-40B4-BE49-F238E27FC236}">
              <a16:creationId xmlns:a16="http://schemas.microsoft.com/office/drawing/2014/main" id="{944155F8-1C60-4B55-BBCF-718E6F424A7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26062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2387</xdr:row>
      <xdr:rowOff>47625</xdr:rowOff>
    </xdr:from>
    <xdr:ext cx="123825" cy="123825"/>
    <xdr:pic>
      <xdr:nvPicPr>
        <xdr:cNvPr id="789" name="Picture 788">
          <a:extLst>
            <a:ext uri="{FF2B5EF4-FFF2-40B4-BE49-F238E27FC236}">
              <a16:creationId xmlns:a16="http://schemas.microsoft.com/office/drawing/2014/main" id="{0CE5F008-D6E1-422E-B2AA-30FEAC962B0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262915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2388</xdr:row>
      <xdr:rowOff>47625</xdr:rowOff>
    </xdr:from>
    <xdr:to>
      <xdr:col>22</xdr:col>
      <xdr:colOff>57150</xdr:colOff>
      <xdr:row>2388</xdr:row>
      <xdr:rowOff>47625</xdr:rowOff>
    </xdr:to>
    <xdr:cxnSp macro="">
      <xdr:nvCxnSpPr>
        <xdr:cNvPr id="790" name="Straight Connector 789">
          <a:extLst>
            <a:ext uri="{FF2B5EF4-FFF2-40B4-BE49-F238E27FC236}">
              <a16:creationId xmlns:a16="http://schemas.microsoft.com/office/drawing/2014/main" id="{FB1651A5-1E58-45E0-8B9C-9FE266ED8301}"/>
            </a:ext>
          </a:extLst>
        </xdr:cNvPr>
        <xdr:cNvCxnSpPr/>
      </xdr:nvCxnSpPr>
      <xdr:spPr>
        <a:xfrm>
          <a:off x="0" y="3265011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2395</xdr:row>
      <xdr:rowOff>47625</xdr:rowOff>
    </xdr:from>
    <xdr:ext cx="123825" cy="123825"/>
    <xdr:pic>
      <xdr:nvPicPr>
        <xdr:cNvPr id="791" name="Picture 790">
          <a:extLst>
            <a:ext uri="{FF2B5EF4-FFF2-40B4-BE49-F238E27FC236}">
              <a16:creationId xmlns:a16="http://schemas.microsoft.com/office/drawing/2014/main" id="{96BA90E0-048A-4B67-BE1B-AE9B51CED6D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27466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2397</xdr:row>
      <xdr:rowOff>47625</xdr:rowOff>
    </xdr:from>
    <xdr:ext cx="123825" cy="123825"/>
    <xdr:pic>
      <xdr:nvPicPr>
        <xdr:cNvPr id="792" name="Picture 791">
          <a:extLst>
            <a:ext uri="{FF2B5EF4-FFF2-40B4-BE49-F238E27FC236}">
              <a16:creationId xmlns:a16="http://schemas.microsoft.com/office/drawing/2014/main" id="{5960E96F-23AA-4CF8-B0CB-72F7544BC99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27694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2399</xdr:row>
      <xdr:rowOff>47625</xdr:rowOff>
    </xdr:from>
    <xdr:ext cx="123825" cy="123825"/>
    <xdr:pic>
      <xdr:nvPicPr>
        <xdr:cNvPr id="793" name="Picture 792">
          <a:extLst>
            <a:ext uri="{FF2B5EF4-FFF2-40B4-BE49-F238E27FC236}">
              <a16:creationId xmlns:a16="http://schemas.microsoft.com/office/drawing/2014/main" id="{9E5847A2-0A21-46DE-9DA4-9E9B6CED42D0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27923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2401</xdr:row>
      <xdr:rowOff>47625</xdr:rowOff>
    </xdr:from>
    <xdr:ext cx="123825" cy="123825"/>
    <xdr:pic>
      <xdr:nvPicPr>
        <xdr:cNvPr id="794" name="Picture 793">
          <a:extLst>
            <a:ext uri="{FF2B5EF4-FFF2-40B4-BE49-F238E27FC236}">
              <a16:creationId xmlns:a16="http://schemas.microsoft.com/office/drawing/2014/main" id="{B462FF77-E2DB-4496-953B-F76631CAC44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28152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2403</xdr:row>
      <xdr:rowOff>47625</xdr:rowOff>
    </xdr:from>
    <xdr:ext cx="123825" cy="123825"/>
    <xdr:pic>
      <xdr:nvPicPr>
        <xdr:cNvPr id="795" name="Picture 794">
          <a:extLst>
            <a:ext uri="{FF2B5EF4-FFF2-40B4-BE49-F238E27FC236}">
              <a16:creationId xmlns:a16="http://schemas.microsoft.com/office/drawing/2014/main" id="{F6BADFDE-98B7-4481-9D48-4904F0F7FDA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283807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2404</xdr:row>
      <xdr:rowOff>47625</xdr:rowOff>
    </xdr:from>
    <xdr:to>
      <xdr:col>22</xdr:col>
      <xdr:colOff>57150</xdr:colOff>
      <xdr:row>2404</xdr:row>
      <xdr:rowOff>47625</xdr:rowOff>
    </xdr:to>
    <xdr:cxnSp macro="">
      <xdr:nvCxnSpPr>
        <xdr:cNvPr id="796" name="Straight Connector 795">
          <a:extLst>
            <a:ext uri="{FF2B5EF4-FFF2-40B4-BE49-F238E27FC236}">
              <a16:creationId xmlns:a16="http://schemas.microsoft.com/office/drawing/2014/main" id="{31A1FB32-2F5E-42E6-9F22-08D3FB5FE51D}"/>
            </a:ext>
          </a:extLst>
        </xdr:cNvPr>
        <xdr:cNvCxnSpPr/>
      </xdr:nvCxnSpPr>
      <xdr:spPr>
        <a:xfrm>
          <a:off x="0" y="3285902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2411</xdr:row>
      <xdr:rowOff>47625</xdr:rowOff>
    </xdr:from>
    <xdr:ext cx="123825" cy="123825"/>
    <xdr:pic>
      <xdr:nvPicPr>
        <xdr:cNvPr id="797" name="Picture 796">
          <a:extLst>
            <a:ext uri="{FF2B5EF4-FFF2-40B4-BE49-F238E27FC236}">
              <a16:creationId xmlns:a16="http://schemas.microsoft.com/office/drawing/2014/main" id="{C2A84022-4A03-4551-BB1C-FFA2DC0CD77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29555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2413</xdr:row>
      <xdr:rowOff>47625</xdr:rowOff>
    </xdr:from>
    <xdr:ext cx="123825" cy="123825"/>
    <xdr:pic>
      <xdr:nvPicPr>
        <xdr:cNvPr id="798" name="Picture 797">
          <a:extLst>
            <a:ext uri="{FF2B5EF4-FFF2-40B4-BE49-F238E27FC236}">
              <a16:creationId xmlns:a16="http://schemas.microsoft.com/office/drawing/2014/main" id="{FC7C53AD-3BB9-4521-8EED-6B87DBA8C9D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29784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2415</xdr:row>
      <xdr:rowOff>47625</xdr:rowOff>
    </xdr:from>
    <xdr:ext cx="123825" cy="123825"/>
    <xdr:pic>
      <xdr:nvPicPr>
        <xdr:cNvPr id="799" name="Picture 798">
          <a:extLst>
            <a:ext uri="{FF2B5EF4-FFF2-40B4-BE49-F238E27FC236}">
              <a16:creationId xmlns:a16="http://schemas.microsoft.com/office/drawing/2014/main" id="{5E317A75-853A-4B15-AFC1-249CA4CDE61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30012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2417</xdr:row>
      <xdr:rowOff>47625</xdr:rowOff>
    </xdr:from>
    <xdr:ext cx="123825" cy="123825"/>
    <xdr:pic>
      <xdr:nvPicPr>
        <xdr:cNvPr id="800" name="Picture 799">
          <a:extLst>
            <a:ext uri="{FF2B5EF4-FFF2-40B4-BE49-F238E27FC236}">
              <a16:creationId xmlns:a16="http://schemas.microsoft.com/office/drawing/2014/main" id="{DFB492F1-68B2-4EAA-8C2D-FBDCE35EAA9A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30241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2419</xdr:row>
      <xdr:rowOff>47625</xdr:rowOff>
    </xdr:from>
    <xdr:ext cx="123825" cy="123825"/>
    <xdr:pic>
      <xdr:nvPicPr>
        <xdr:cNvPr id="801" name="Picture 800">
          <a:extLst>
            <a:ext uri="{FF2B5EF4-FFF2-40B4-BE49-F238E27FC236}">
              <a16:creationId xmlns:a16="http://schemas.microsoft.com/office/drawing/2014/main" id="{E8B8EE2C-8C94-4F51-B3A6-CAA4DF499E4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30469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2420</xdr:row>
      <xdr:rowOff>47625</xdr:rowOff>
    </xdr:from>
    <xdr:to>
      <xdr:col>22</xdr:col>
      <xdr:colOff>57150</xdr:colOff>
      <xdr:row>2420</xdr:row>
      <xdr:rowOff>47625</xdr:rowOff>
    </xdr:to>
    <xdr:cxnSp macro="">
      <xdr:nvCxnSpPr>
        <xdr:cNvPr id="802" name="Straight Connector 801">
          <a:extLst>
            <a:ext uri="{FF2B5EF4-FFF2-40B4-BE49-F238E27FC236}">
              <a16:creationId xmlns:a16="http://schemas.microsoft.com/office/drawing/2014/main" id="{6140EC7F-D41B-4883-BCE8-F179030E84B9}"/>
            </a:ext>
          </a:extLst>
        </xdr:cNvPr>
        <xdr:cNvCxnSpPr/>
      </xdr:nvCxnSpPr>
      <xdr:spPr>
        <a:xfrm>
          <a:off x="0" y="3306794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2427</xdr:row>
      <xdr:rowOff>47625</xdr:rowOff>
    </xdr:from>
    <xdr:ext cx="123825" cy="123825"/>
    <xdr:pic>
      <xdr:nvPicPr>
        <xdr:cNvPr id="803" name="Picture 802">
          <a:extLst>
            <a:ext uri="{FF2B5EF4-FFF2-40B4-BE49-F238E27FC236}">
              <a16:creationId xmlns:a16="http://schemas.microsoft.com/office/drawing/2014/main" id="{F9B85220-75DF-40E5-BF07-1CBFB3F1163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31644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2429</xdr:row>
      <xdr:rowOff>47625</xdr:rowOff>
    </xdr:from>
    <xdr:ext cx="123825" cy="123825"/>
    <xdr:pic>
      <xdr:nvPicPr>
        <xdr:cNvPr id="804" name="Picture 803">
          <a:extLst>
            <a:ext uri="{FF2B5EF4-FFF2-40B4-BE49-F238E27FC236}">
              <a16:creationId xmlns:a16="http://schemas.microsoft.com/office/drawing/2014/main" id="{201654CB-3C0E-4205-97F9-1F997B23209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31873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2431</xdr:row>
      <xdr:rowOff>47625</xdr:rowOff>
    </xdr:from>
    <xdr:ext cx="123825" cy="123825"/>
    <xdr:pic>
      <xdr:nvPicPr>
        <xdr:cNvPr id="805" name="Picture 804">
          <a:extLst>
            <a:ext uri="{FF2B5EF4-FFF2-40B4-BE49-F238E27FC236}">
              <a16:creationId xmlns:a16="http://schemas.microsoft.com/office/drawing/2014/main" id="{40DB743A-512E-402D-AD2C-90174B555A7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32101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2433</xdr:row>
      <xdr:rowOff>47625</xdr:rowOff>
    </xdr:from>
    <xdr:ext cx="123825" cy="123825"/>
    <xdr:pic>
      <xdr:nvPicPr>
        <xdr:cNvPr id="806" name="Picture 805">
          <a:extLst>
            <a:ext uri="{FF2B5EF4-FFF2-40B4-BE49-F238E27FC236}">
              <a16:creationId xmlns:a16="http://schemas.microsoft.com/office/drawing/2014/main" id="{3EC4E06C-0C87-430C-BB6A-84EFEBB5AA02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32330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2435</xdr:row>
      <xdr:rowOff>47625</xdr:rowOff>
    </xdr:from>
    <xdr:ext cx="123825" cy="123825"/>
    <xdr:pic>
      <xdr:nvPicPr>
        <xdr:cNvPr id="807" name="Picture 806">
          <a:extLst>
            <a:ext uri="{FF2B5EF4-FFF2-40B4-BE49-F238E27FC236}">
              <a16:creationId xmlns:a16="http://schemas.microsoft.com/office/drawing/2014/main" id="{BE20D44B-5E91-431F-A95D-138AA91AE2C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325590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2436</xdr:row>
      <xdr:rowOff>57150</xdr:rowOff>
    </xdr:from>
    <xdr:to>
      <xdr:col>22</xdr:col>
      <xdr:colOff>57150</xdr:colOff>
      <xdr:row>2436</xdr:row>
      <xdr:rowOff>47625</xdr:rowOff>
    </xdr:to>
    <xdr:cxnSp macro="">
      <xdr:nvCxnSpPr>
        <xdr:cNvPr id="808" name="Straight Connector 807">
          <a:extLst>
            <a:ext uri="{FF2B5EF4-FFF2-40B4-BE49-F238E27FC236}">
              <a16:creationId xmlns:a16="http://schemas.microsoft.com/office/drawing/2014/main" id="{2F122E0F-6E2F-4A6F-9F9A-BBAB7AD2EBBF}"/>
            </a:ext>
          </a:extLst>
        </xdr:cNvPr>
        <xdr:cNvCxnSpPr/>
      </xdr:nvCxnSpPr>
      <xdr:spPr>
        <a:xfrm>
          <a:off x="0" y="33277810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2443</xdr:row>
      <xdr:rowOff>47625</xdr:rowOff>
    </xdr:from>
    <xdr:ext cx="123825" cy="123825"/>
    <xdr:pic>
      <xdr:nvPicPr>
        <xdr:cNvPr id="809" name="Picture 808">
          <a:extLst>
            <a:ext uri="{FF2B5EF4-FFF2-40B4-BE49-F238E27FC236}">
              <a16:creationId xmlns:a16="http://schemas.microsoft.com/office/drawing/2014/main" id="{6FAD0073-F3FF-4FDF-90BB-ACB0EE18D71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33746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2445</xdr:row>
      <xdr:rowOff>47625</xdr:rowOff>
    </xdr:from>
    <xdr:ext cx="123825" cy="123825"/>
    <xdr:pic>
      <xdr:nvPicPr>
        <xdr:cNvPr id="810" name="Picture 809">
          <a:extLst>
            <a:ext uri="{FF2B5EF4-FFF2-40B4-BE49-F238E27FC236}">
              <a16:creationId xmlns:a16="http://schemas.microsoft.com/office/drawing/2014/main" id="{2B068F99-AE88-412B-A810-DF04A62905E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33975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2447</xdr:row>
      <xdr:rowOff>47625</xdr:rowOff>
    </xdr:from>
    <xdr:ext cx="123825" cy="123825"/>
    <xdr:pic>
      <xdr:nvPicPr>
        <xdr:cNvPr id="811" name="Picture 810">
          <a:extLst>
            <a:ext uri="{FF2B5EF4-FFF2-40B4-BE49-F238E27FC236}">
              <a16:creationId xmlns:a16="http://schemas.microsoft.com/office/drawing/2014/main" id="{F8FC897E-29C6-4031-8D02-6E46F99556D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34203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2449</xdr:row>
      <xdr:rowOff>47625</xdr:rowOff>
    </xdr:from>
    <xdr:ext cx="123825" cy="123825"/>
    <xdr:pic>
      <xdr:nvPicPr>
        <xdr:cNvPr id="812" name="Picture 811">
          <a:extLst>
            <a:ext uri="{FF2B5EF4-FFF2-40B4-BE49-F238E27FC236}">
              <a16:creationId xmlns:a16="http://schemas.microsoft.com/office/drawing/2014/main" id="{94B04893-2EB4-4903-8E1F-4703EF9BCFFA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34432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2451</xdr:row>
      <xdr:rowOff>47625</xdr:rowOff>
    </xdr:from>
    <xdr:ext cx="123825" cy="123825"/>
    <xdr:pic>
      <xdr:nvPicPr>
        <xdr:cNvPr id="813" name="Picture 812">
          <a:extLst>
            <a:ext uri="{FF2B5EF4-FFF2-40B4-BE49-F238E27FC236}">
              <a16:creationId xmlns:a16="http://schemas.microsoft.com/office/drawing/2014/main" id="{6A0F9754-3DA2-4DD0-BE66-2DF463F7160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34660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2452</xdr:row>
      <xdr:rowOff>47625</xdr:rowOff>
    </xdr:from>
    <xdr:to>
      <xdr:col>22</xdr:col>
      <xdr:colOff>57150</xdr:colOff>
      <xdr:row>2452</xdr:row>
      <xdr:rowOff>47625</xdr:rowOff>
    </xdr:to>
    <xdr:cxnSp macro="">
      <xdr:nvCxnSpPr>
        <xdr:cNvPr id="814" name="Straight Connector 813">
          <a:extLst>
            <a:ext uri="{FF2B5EF4-FFF2-40B4-BE49-F238E27FC236}">
              <a16:creationId xmlns:a16="http://schemas.microsoft.com/office/drawing/2014/main" id="{3270AA51-D501-4054-A74D-A2CBD1783927}"/>
            </a:ext>
          </a:extLst>
        </xdr:cNvPr>
        <xdr:cNvCxnSpPr/>
      </xdr:nvCxnSpPr>
      <xdr:spPr>
        <a:xfrm>
          <a:off x="0" y="3348704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2459</xdr:row>
      <xdr:rowOff>47625</xdr:rowOff>
    </xdr:from>
    <xdr:ext cx="123825" cy="123825"/>
    <xdr:pic>
      <xdr:nvPicPr>
        <xdr:cNvPr id="815" name="Picture 814">
          <a:extLst>
            <a:ext uri="{FF2B5EF4-FFF2-40B4-BE49-F238E27FC236}">
              <a16:creationId xmlns:a16="http://schemas.microsoft.com/office/drawing/2014/main" id="{AB259194-0E9D-4E80-9EE9-D195CB9CFBE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35835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2461</xdr:row>
      <xdr:rowOff>47625</xdr:rowOff>
    </xdr:from>
    <xdr:ext cx="123825" cy="123825"/>
    <xdr:pic>
      <xdr:nvPicPr>
        <xdr:cNvPr id="816" name="Picture 815">
          <a:extLst>
            <a:ext uri="{FF2B5EF4-FFF2-40B4-BE49-F238E27FC236}">
              <a16:creationId xmlns:a16="http://schemas.microsoft.com/office/drawing/2014/main" id="{25735954-8443-4662-A9F7-DD8ADC374BB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36064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2463</xdr:row>
      <xdr:rowOff>47625</xdr:rowOff>
    </xdr:from>
    <xdr:ext cx="123825" cy="123825"/>
    <xdr:pic>
      <xdr:nvPicPr>
        <xdr:cNvPr id="817" name="Picture 816">
          <a:extLst>
            <a:ext uri="{FF2B5EF4-FFF2-40B4-BE49-F238E27FC236}">
              <a16:creationId xmlns:a16="http://schemas.microsoft.com/office/drawing/2014/main" id="{B94776D3-A235-42D8-985A-E49E8D05988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36292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2465</xdr:row>
      <xdr:rowOff>47625</xdr:rowOff>
    </xdr:from>
    <xdr:ext cx="123825" cy="123825"/>
    <xdr:pic>
      <xdr:nvPicPr>
        <xdr:cNvPr id="818" name="Picture 817">
          <a:extLst>
            <a:ext uri="{FF2B5EF4-FFF2-40B4-BE49-F238E27FC236}">
              <a16:creationId xmlns:a16="http://schemas.microsoft.com/office/drawing/2014/main" id="{251B2D3D-F97D-43F5-B255-1D231E4FE8C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36521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2467</xdr:row>
      <xdr:rowOff>47625</xdr:rowOff>
    </xdr:from>
    <xdr:ext cx="123825" cy="123825"/>
    <xdr:pic>
      <xdr:nvPicPr>
        <xdr:cNvPr id="819" name="Picture 818">
          <a:extLst>
            <a:ext uri="{FF2B5EF4-FFF2-40B4-BE49-F238E27FC236}">
              <a16:creationId xmlns:a16="http://schemas.microsoft.com/office/drawing/2014/main" id="{F8C863E3-AB2C-4275-A3D4-C43950E8569C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36750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2469</xdr:row>
      <xdr:rowOff>47625</xdr:rowOff>
    </xdr:from>
    <xdr:ext cx="123825" cy="123825"/>
    <xdr:pic>
      <xdr:nvPicPr>
        <xdr:cNvPr id="820" name="Picture 819">
          <a:extLst>
            <a:ext uri="{FF2B5EF4-FFF2-40B4-BE49-F238E27FC236}">
              <a16:creationId xmlns:a16="http://schemas.microsoft.com/office/drawing/2014/main" id="{01F6EF46-29DF-4B5D-B762-612A7F13003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369786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2470</xdr:row>
      <xdr:rowOff>47625</xdr:rowOff>
    </xdr:from>
    <xdr:to>
      <xdr:col>22</xdr:col>
      <xdr:colOff>57150</xdr:colOff>
      <xdr:row>2470</xdr:row>
      <xdr:rowOff>47625</xdr:rowOff>
    </xdr:to>
    <xdr:cxnSp macro="">
      <xdr:nvCxnSpPr>
        <xdr:cNvPr id="821" name="Straight Connector 820">
          <a:extLst>
            <a:ext uri="{FF2B5EF4-FFF2-40B4-BE49-F238E27FC236}">
              <a16:creationId xmlns:a16="http://schemas.microsoft.com/office/drawing/2014/main" id="{1A2AD4BB-825C-4F40-B814-D74D198431F5}"/>
            </a:ext>
          </a:extLst>
        </xdr:cNvPr>
        <xdr:cNvCxnSpPr/>
      </xdr:nvCxnSpPr>
      <xdr:spPr>
        <a:xfrm>
          <a:off x="0" y="3371881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2477</xdr:row>
      <xdr:rowOff>47625</xdr:rowOff>
    </xdr:from>
    <xdr:ext cx="123825" cy="123825"/>
    <xdr:pic>
      <xdr:nvPicPr>
        <xdr:cNvPr id="822" name="Picture 821">
          <a:extLst>
            <a:ext uri="{FF2B5EF4-FFF2-40B4-BE49-F238E27FC236}">
              <a16:creationId xmlns:a16="http://schemas.microsoft.com/office/drawing/2014/main" id="{24514711-76B2-4B0E-AA9A-56F03F1FE31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38153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2479</xdr:row>
      <xdr:rowOff>47625</xdr:rowOff>
    </xdr:from>
    <xdr:ext cx="123825" cy="123825"/>
    <xdr:pic>
      <xdr:nvPicPr>
        <xdr:cNvPr id="823" name="Picture 822">
          <a:extLst>
            <a:ext uri="{FF2B5EF4-FFF2-40B4-BE49-F238E27FC236}">
              <a16:creationId xmlns:a16="http://schemas.microsoft.com/office/drawing/2014/main" id="{FC2808C4-AC91-45C3-90FD-45BA3D11C34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38381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2481</xdr:row>
      <xdr:rowOff>47625</xdr:rowOff>
    </xdr:from>
    <xdr:ext cx="123825" cy="123825"/>
    <xdr:pic>
      <xdr:nvPicPr>
        <xdr:cNvPr id="824" name="Picture 823">
          <a:extLst>
            <a:ext uri="{FF2B5EF4-FFF2-40B4-BE49-F238E27FC236}">
              <a16:creationId xmlns:a16="http://schemas.microsoft.com/office/drawing/2014/main" id="{B1744669-E2D2-48BF-8B12-A304F5D3855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38610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2483</xdr:row>
      <xdr:rowOff>47625</xdr:rowOff>
    </xdr:from>
    <xdr:ext cx="123825" cy="123825"/>
    <xdr:pic>
      <xdr:nvPicPr>
        <xdr:cNvPr id="825" name="Picture 824">
          <a:extLst>
            <a:ext uri="{FF2B5EF4-FFF2-40B4-BE49-F238E27FC236}">
              <a16:creationId xmlns:a16="http://schemas.microsoft.com/office/drawing/2014/main" id="{C870F048-76A6-48DE-9249-C40861D0B298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38839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2485</xdr:row>
      <xdr:rowOff>47625</xdr:rowOff>
    </xdr:from>
    <xdr:ext cx="123825" cy="123825"/>
    <xdr:pic>
      <xdr:nvPicPr>
        <xdr:cNvPr id="826" name="Picture 825">
          <a:extLst>
            <a:ext uri="{FF2B5EF4-FFF2-40B4-BE49-F238E27FC236}">
              <a16:creationId xmlns:a16="http://schemas.microsoft.com/office/drawing/2014/main" id="{D266C70D-80E8-46C8-9BCF-434E5A2CF3F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39067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2487</xdr:row>
      <xdr:rowOff>47625</xdr:rowOff>
    </xdr:from>
    <xdr:ext cx="123825" cy="123825"/>
    <xdr:pic>
      <xdr:nvPicPr>
        <xdr:cNvPr id="827" name="Picture 826">
          <a:extLst>
            <a:ext uri="{FF2B5EF4-FFF2-40B4-BE49-F238E27FC236}">
              <a16:creationId xmlns:a16="http://schemas.microsoft.com/office/drawing/2014/main" id="{822D0685-E9E5-4DB7-89E4-701B0AB6479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392963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2488</xdr:row>
      <xdr:rowOff>47625</xdr:rowOff>
    </xdr:from>
    <xdr:to>
      <xdr:col>22</xdr:col>
      <xdr:colOff>57150</xdr:colOff>
      <xdr:row>2488</xdr:row>
      <xdr:rowOff>47625</xdr:rowOff>
    </xdr:to>
    <xdr:cxnSp macro="">
      <xdr:nvCxnSpPr>
        <xdr:cNvPr id="828" name="Straight Connector 827">
          <a:extLst>
            <a:ext uri="{FF2B5EF4-FFF2-40B4-BE49-F238E27FC236}">
              <a16:creationId xmlns:a16="http://schemas.microsoft.com/office/drawing/2014/main" id="{5A508869-0042-4457-B75E-F999ECE3AB1F}"/>
            </a:ext>
          </a:extLst>
        </xdr:cNvPr>
        <xdr:cNvCxnSpPr/>
      </xdr:nvCxnSpPr>
      <xdr:spPr>
        <a:xfrm>
          <a:off x="0" y="3395059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2495</xdr:row>
      <xdr:rowOff>47625</xdr:rowOff>
    </xdr:from>
    <xdr:ext cx="123825" cy="123825"/>
    <xdr:pic>
      <xdr:nvPicPr>
        <xdr:cNvPr id="829" name="Picture 828">
          <a:extLst>
            <a:ext uri="{FF2B5EF4-FFF2-40B4-BE49-F238E27FC236}">
              <a16:creationId xmlns:a16="http://schemas.microsoft.com/office/drawing/2014/main" id="{A0FA1114-E129-4236-B82F-E6E332480D4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40471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2497</xdr:row>
      <xdr:rowOff>47625</xdr:rowOff>
    </xdr:from>
    <xdr:ext cx="123825" cy="123825"/>
    <xdr:pic>
      <xdr:nvPicPr>
        <xdr:cNvPr id="830" name="Picture 829">
          <a:extLst>
            <a:ext uri="{FF2B5EF4-FFF2-40B4-BE49-F238E27FC236}">
              <a16:creationId xmlns:a16="http://schemas.microsoft.com/office/drawing/2014/main" id="{69981B63-B01C-4234-B542-6F22023F2CC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40699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2499</xdr:row>
      <xdr:rowOff>47625</xdr:rowOff>
    </xdr:from>
    <xdr:ext cx="123825" cy="123825"/>
    <xdr:pic>
      <xdr:nvPicPr>
        <xdr:cNvPr id="831" name="Picture 830">
          <a:extLst>
            <a:ext uri="{FF2B5EF4-FFF2-40B4-BE49-F238E27FC236}">
              <a16:creationId xmlns:a16="http://schemas.microsoft.com/office/drawing/2014/main" id="{1F60B286-FFF5-43AD-9E54-EBEE74907496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40928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2501</xdr:row>
      <xdr:rowOff>47625</xdr:rowOff>
    </xdr:from>
    <xdr:ext cx="123825" cy="123825"/>
    <xdr:pic>
      <xdr:nvPicPr>
        <xdr:cNvPr id="832" name="Picture 831">
          <a:extLst>
            <a:ext uri="{FF2B5EF4-FFF2-40B4-BE49-F238E27FC236}">
              <a16:creationId xmlns:a16="http://schemas.microsoft.com/office/drawing/2014/main" id="{C4AC7CA9-044E-4236-8062-3147F4225EC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41156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2503</xdr:row>
      <xdr:rowOff>47625</xdr:rowOff>
    </xdr:from>
    <xdr:ext cx="123825" cy="123825"/>
    <xdr:pic>
      <xdr:nvPicPr>
        <xdr:cNvPr id="833" name="Picture 832">
          <a:extLst>
            <a:ext uri="{FF2B5EF4-FFF2-40B4-BE49-F238E27FC236}">
              <a16:creationId xmlns:a16="http://schemas.microsoft.com/office/drawing/2014/main" id="{ECEB76C5-8D4B-497E-ABCE-BDAC70EB3F5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413855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2504</xdr:row>
      <xdr:rowOff>47625</xdr:rowOff>
    </xdr:from>
    <xdr:to>
      <xdr:col>22</xdr:col>
      <xdr:colOff>57150</xdr:colOff>
      <xdr:row>2504</xdr:row>
      <xdr:rowOff>47625</xdr:rowOff>
    </xdr:to>
    <xdr:cxnSp macro="">
      <xdr:nvCxnSpPr>
        <xdr:cNvPr id="834" name="Straight Connector 833">
          <a:extLst>
            <a:ext uri="{FF2B5EF4-FFF2-40B4-BE49-F238E27FC236}">
              <a16:creationId xmlns:a16="http://schemas.microsoft.com/office/drawing/2014/main" id="{0C6DF8FB-2D8B-4335-A190-54B9EA8E05B9}"/>
            </a:ext>
          </a:extLst>
        </xdr:cNvPr>
        <xdr:cNvCxnSpPr/>
      </xdr:nvCxnSpPr>
      <xdr:spPr>
        <a:xfrm>
          <a:off x="0" y="3415950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2511</xdr:row>
      <xdr:rowOff>47625</xdr:rowOff>
    </xdr:from>
    <xdr:ext cx="123825" cy="123825"/>
    <xdr:pic>
      <xdr:nvPicPr>
        <xdr:cNvPr id="835" name="Picture 834">
          <a:extLst>
            <a:ext uri="{FF2B5EF4-FFF2-40B4-BE49-F238E27FC236}">
              <a16:creationId xmlns:a16="http://schemas.microsoft.com/office/drawing/2014/main" id="{08F12373-58F7-4D99-A649-61381A09E62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42560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2513</xdr:row>
      <xdr:rowOff>47625</xdr:rowOff>
    </xdr:from>
    <xdr:ext cx="123825" cy="123825"/>
    <xdr:pic>
      <xdr:nvPicPr>
        <xdr:cNvPr id="836" name="Picture 835">
          <a:extLst>
            <a:ext uri="{FF2B5EF4-FFF2-40B4-BE49-F238E27FC236}">
              <a16:creationId xmlns:a16="http://schemas.microsoft.com/office/drawing/2014/main" id="{2E15CC88-CF20-49E6-95BB-82AA5453371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42788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2515</xdr:row>
      <xdr:rowOff>47625</xdr:rowOff>
    </xdr:from>
    <xdr:ext cx="123825" cy="123825"/>
    <xdr:pic>
      <xdr:nvPicPr>
        <xdr:cNvPr id="837" name="Picture 836">
          <a:extLst>
            <a:ext uri="{FF2B5EF4-FFF2-40B4-BE49-F238E27FC236}">
              <a16:creationId xmlns:a16="http://schemas.microsoft.com/office/drawing/2014/main" id="{5F3806C1-D011-49F0-B62F-DD7C5851423F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43017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2517</xdr:row>
      <xdr:rowOff>47625</xdr:rowOff>
    </xdr:from>
    <xdr:ext cx="123825" cy="123825"/>
    <xdr:pic>
      <xdr:nvPicPr>
        <xdr:cNvPr id="838" name="Picture 837">
          <a:extLst>
            <a:ext uri="{FF2B5EF4-FFF2-40B4-BE49-F238E27FC236}">
              <a16:creationId xmlns:a16="http://schemas.microsoft.com/office/drawing/2014/main" id="{6748EC3C-1355-4BB4-97BC-F0FD3A275BB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432460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2518</xdr:row>
      <xdr:rowOff>57150</xdr:rowOff>
    </xdr:from>
    <xdr:to>
      <xdr:col>22</xdr:col>
      <xdr:colOff>57150</xdr:colOff>
      <xdr:row>2518</xdr:row>
      <xdr:rowOff>47625</xdr:rowOff>
    </xdr:to>
    <xdr:cxnSp macro="">
      <xdr:nvCxnSpPr>
        <xdr:cNvPr id="839" name="Straight Connector 838">
          <a:extLst>
            <a:ext uri="{FF2B5EF4-FFF2-40B4-BE49-F238E27FC236}">
              <a16:creationId xmlns:a16="http://schemas.microsoft.com/office/drawing/2014/main" id="{C63B53FB-584B-4D01-818E-180B87017714}"/>
            </a:ext>
          </a:extLst>
        </xdr:cNvPr>
        <xdr:cNvCxnSpPr/>
      </xdr:nvCxnSpPr>
      <xdr:spPr>
        <a:xfrm>
          <a:off x="0" y="34346515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2525</xdr:row>
      <xdr:rowOff>47625</xdr:rowOff>
    </xdr:from>
    <xdr:ext cx="123825" cy="123825"/>
    <xdr:pic>
      <xdr:nvPicPr>
        <xdr:cNvPr id="840" name="Picture 839">
          <a:extLst>
            <a:ext uri="{FF2B5EF4-FFF2-40B4-BE49-F238E27FC236}">
              <a16:creationId xmlns:a16="http://schemas.microsoft.com/office/drawing/2014/main" id="{75384AD1-F2BE-4E00-9DB6-25666A84A8E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44433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2527</xdr:row>
      <xdr:rowOff>47625</xdr:rowOff>
    </xdr:from>
    <xdr:ext cx="123825" cy="123825"/>
    <xdr:pic>
      <xdr:nvPicPr>
        <xdr:cNvPr id="841" name="Picture 840">
          <a:extLst>
            <a:ext uri="{FF2B5EF4-FFF2-40B4-BE49-F238E27FC236}">
              <a16:creationId xmlns:a16="http://schemas.microsoft.com/office/drawing/2014/main" id="{28FFF483-201E-4AD2-8BED-A95C853EF89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44662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2529</xdr:row>
      <xdr:rowOff>47625</xdr:rowOff>
    </xdr:from>
    <xdr:ext cx="123825" cy="123825"/>
    <xdr:pic>
      <xdr:nvPicPr>
        <xdr:cNvPr id="842" name="Picture 841">
          <a:extLst>
            <a:ext uri="{FF2B5EF4-FFF2-40B4-BE49-F238E27FC236}">
              <a16:creationId xmlns:a16="http://schemas.microsoft.com/office/drawing/2014/main" id="{3C1130A2-998E-4C36-BBFD-6DF2409B83E1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44890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2531</xdr:row>
      <xdr:rowOff>47625</xdr:rowOff>
    </xdr:from>
    <xdr:ext cx="123825" cy="123825"/>
    <xdr:pic>
      <xdr:nvPicPr>
        <xdr:cNvPr id="843" name="Picture 842">
          <a:extLst>
            <a:ext uri="{FF2B5EF4-FFF2-40B4-BE49-F238E27FC236}">
              <a16:creationId xmlns:a16="http://schemas.microsoft.com/office/drawing/2014/main" id="{D3933E22-E7D2-4BF7-BAC4-B5F6B5A8DB1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451193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2532</xdr:row>
      <xdr:rowOff>47625</xdr:rowOff>
    </xdr:from>
    <xdr:to>
      <xdr:col>22</xdr:col>
      <xdr:colOff>57150</xdr:colOff>
      <xdr:row>2532</xdr:row>
      <xdr:rowOff>47625</xdr:rowOff>
    </xdr:to>
    <xdr:cxnSp macro="">
      <xdr:nvCxnSpPr>
        <xdr:cNvPr id="844" name="Straight Connector 843">
          <a:extLst>
            <a:ext uri="{FF2B5EF4-FFF2-40B4-BE49-F238E27FC236}">
              <a16:creationId xmlns:a16="http://schemas.microsoft.com/office/drawing/2014/main" id="{BC39A0E7-0FD0-4A5B-9AA9-2F0E28DC69D6}"/>
            </a:ext>
          </a:extLst>
        </xdr:cNvPr>
        <xdr:cNvCxnSpPr/>
      </xdr:nvCxnSpPr>
      <xdr:spPr>
        <a:xfrm>
          <a:off x="0" y="3453288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2539</xdr:row>
      <xdr:rowOff>47625</xdr:rowOff>
    </xdr:from>
    <xdr:ext cx="123825" cy="123825"/>
    <xdr:pic>
      <xdr:nvPicPr>
        <xdr:cNvPr id="845" name="Picture 844">
          <a:extLst>
            <a:ext uri="{FF2B5EF4-FFF2-40B4-BE49-F238E27FC236}">
              <a16:creationId xmlns:a16="http://schemas.microsoft.com/office/drawing/2014/main" id="{88D719D9-DFE1-48A5-A034-F46B7363C2D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46294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2541</xdr:row>
      <xdr:rowOff>47625</xdr:rowOff>
    </xdr:from>
    <xdr:ext cx="123825" cy="123825"/>
    <xdr:pic>
      <xdr:nvPicPr>
        <xdr:cNvPr id="846" name="Picture 845">
          <a:extLst>
            <a:ext uri="{FF2B5EF4-FFF2-40B4-BE49-F238E27FC236}">
              <a16:creationId xmlns:a16="http://schemas.microsoft.com/office/drawing/2014/main" id="{02EC97F7-5A03-45F7-A5DE-51EF2FE207E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46522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2543</xdr:row>
      <xdr:rowOff>47625</xdr:rowOff>
    </xdr:from>
    <xdr:ext cx="123825" cy="123825"/>
    <xdr:pic>
      <xdr:nvPicPr>
        <xdr:cNvPr id="847" name="Picture 846">
          <a:extLst>
            <a:ext uri="{FF2B5EF4-FFF2-40B4-BE49-F238E27FC236}">
              <a16:creationId xmlns:a16="http://schemas.microsoft.com/office/drawing/2014/main" id="{7CCAC118-8DE2-42EC-9621-6C92A3FA59B6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46751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2545</xdr:row>
      <xdr:rowOff>47625</xdr:rowOff>
    </xdr:from>
    <xdr:ext cx="123825" cy="123825"/>
    <xdr:pic>
      <xdr:nvPicPr>
        <xdr:cNvPr id="848" name="Picture 847">
          <a:extLst>
            <a:ext uri="{FF2B5EF4-FFF2-40B4-BE49-F238E27FC236}">
              <a16:creationId xmlns:a16="http://schemas.microsoft.com/office/drawing/2014/main" id="{0ABFEA3F-9A3D-4ED7-AA7B-E9C910E7EDC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46979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2547</xdr:row>
      <xdr:rowOff>47625</xdr:rowOff>
    </xdr:from>
    <xdr:ext cx="123825" cy="123825"/>
    <xdr:pic>
      <xdr:nvPicPr>
        <xdr:cNvPr id="849" name="Picture 848">
          <a:extLst>
            <a:ext uri="{FF2B5EF4-FFF2-40B4-BE49-F238E27FC236}">
              <a16:creationId xmlns:a16="http://schemas.microsoft.com/office/drawing/2014/main" id="{20143EA8-223F-40F6-8B4A-9F84DB33311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472084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2548</xdr:row>
      <xdr:rowOff>47625</xdr:rowOff>
    </xdr:from>
    <xdr:to>
      <xdr:col>22</xdr:col>
      <xdr:colOff>57150</xdr:colOff>
      <xdr:row>2548</xdr:row>
      <xdr:rowOff>47625</xdr:rowOff>
    </xdr:to>
    <xdr:cxnSp macro="">
      <xdr:nvCxnSpPr>
        <xdr:cNvPr id="850" name="Straight Connector 849">
          <a:extLst>
            <a:ext uri="{FF2B5EF4-FFF2-40B4-BE49-F238E27FC236}">
              <a16:creationId xmlns:a16="http://schemas.microsoft.com/office/drawing/2014/main" id="{95BEF32B-3C98-422E-AADC-3645C009EDA2}"/>
            </a:ext>
          </a:extLst>
        </xdr:cNvPr>
        <xdr:cNvCxnSpPr/>
      </xdr:nvCxnSpPr>
      <xdr:spPr>
        <a:xfrm>
          <a:off x="0" y="3474180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2555</xdr:row>
      <xdr:rowOff>47625</xdr:rowOff>
    </xdr:from>
    <xdr:ext cx="123825" cy="123825"/>
    <xdr:pic>
      <xdr:nvPicPr>
        <xdr:cNvPr id="851" name="Picture 850">
          <a:extLst>
            <a:ext uri="{FF2B5EF4-FFF2-40B4-BE49-F238E27FC236}">
              <a16:creationId xmlns:a16="http://schemas.microsoft.com/office/drawing/2014/main" id="{B09F7F98-72D6-4629-9031-DB373BA773E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48383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2557</xdr:row>
      <xdr:rowOff>47625</xdr:rowOff>
    </xdr:from>
    <xdr:ext cx="123825" cy="123825"/>
    <xdr:pic>
      <xdr:nvPicPr>
        <xdr:cNvPr id="852" name="Picture 851">
          <a:extLst>
            <a:ext uri="{FF2B5EF4-FFF2-40B4-BE49-F238E27FC236}">
              <a16:creationId xmlns:a16="http://schemas.microsoft.com/office/drawing/2014/main" id="{D727B255-243B-4A86-A83E-8E1E1CC41DC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48611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2559</xdr:row>
      <xdr:rowOff>47625</xdr:rowOff>
    </xdr:from>
    <xdr:ext cx="123825" cy="123825"/>
    <xdr:pic>
      <xdr:nvPicPr>
        <xdr:cNvPr id="853" name="Picture 852">
          <a:extLst>
            <a:ext uri="{FF2B5EF4-FFF2-40B4-BE49-F238E27FC236}">
              <a16:creationId xmlns:a16="http://schemas.microsoft.com/office/drawing/2014/main" id="{CCB8A814-8527-4F91-B9B3-1E5A1E6525D9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48840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2561</xdr:row>
      <xdr:rowOff>47625</xdr:rowOff>
    </xdr:from>
    <xdr:ext cx="123825" cy="123825"/>
    <xdr:pic>
      <xdr:nvPicPr>
        <xdr:cNvPr id="854" name="Picture 853">
          <a:extLst>
            <a:ext uri="{FF2B5EF4-FFF2-40B4-BE49-F238E27FC236}">
              <a16:creationId xmlns:a16="http://schemas.microsoft.com/office/drawing/2014/main" id="{0FF2789D-AB60-4D49-A181-58ACE399820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49069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2563</xdr:row>
      <xdr:rowOff>47625</xdr:rowOff>
    </xdr:from>
    <xdr:ext cx="123825" cy="123825"/>
    <xdr:pic>
      <xdr:nvPicPr>
        <xdr:cNvPr id="855" name="Picture 854">
          <a:extLst>
            <a:ext uri="{FF2B5EF4-FFF2-40B4-BE49-F238E27FC236}">
              <a16:creationId xmlns:a16="http://schemas.microsoft.com/office/drawing/2014/main" id="{F690FE06-3B82-48D8-A744-B47583452D4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492976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2564</xdr:row>
      <xdr:rowOff>47625</xdr:rowOff>
    </xdr:from>
    <xdr:to>
      <xdr:col>22</xdr:col>
      <xdr:colOff>57150</xdr:colOff>
      <xdr:row>2564</xdr:row>
      <xdr:rowOff>47625</xdr:rowOff>
    </xdr:to>
    <xdr:cxnSp macro="">
      <xdr:nvCxnSpPr>
        <xdr:cNvPr id="856" name="Straight Connector 855">
          <a:extLst>
            <a:ext uri="{FF2B5EF4-FFF2-40B4-BE49-F238E27FC236}">
              <a16:creationId xmlns:a16="http://schemas.microsoft.com/office/drawing/2014/main" id="{CE5C3B85-05D1-4C74-8860-2EC7C3D249FB}"/>
            </a:ext>
          </a:extLst>
        </xdr:cNvPr>
        <xdr:cNvCxnSpPr/>
      </xdr:nvCxnSpPr>
      <xdr:spPr>
        <a:xfrm>
          <a:off x="0" y="3495071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2571</xdr:row>
      <xdr:rowOff>47625</xdr:rowOff>
    </xdr:from>
    <xdr:ext cx="123825" cy="123825"/>
    <xdr:pic>
      <xdr:nvPicPr>
        <xdr:cNvPr id="857" name="Picture 856">
          <a:extLst>
            <a:ext uri="{FF2B5EF4-FFF2-40B4-BE49-F238E27FC236}">
              <a16:creationId xmlns:a16="http://schemas.microsoft.com/office/drawing/2014/main" id="{E960EF48-E4DD-4C02-A8E0-2AA794F22C1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50472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2573</xdr:row>
      <xdr:rowOff>47625</xdr:rowOff>
    </xdr:from>
    <xdr:ext cx="123825" cy="123825"/>
    <xdr:pic>
      <xdr:nvPicPr>
        <xdr:cNvPr id="858" name="Picture 857">
          <a:extLst>
            <a:ext uri="{FF2B5EF4-FFF2-40B4-BE49-F238E27FC236}">
              <a16:creationId xmlns:a16="http://schemas.microsoft.com/office/drawing/2014/main" id="{1573E296-331E-4640-8F59-4521DA589E3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50700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2575</xdr:row>
      <xdr:rowOff>47625</xdr:rowOff>
    </xdr:from>
    <xdr:ext cx="123825" cy="123825"/>
    <xdr:pic>
      <xdr:nvPicPr>
        <xdr:cNvPr id="859" name="Picture 858">
          <a:extLst>
            <a:ext uri="{FF2B5EF4-FFF2-40B4-BE49-F238E27FC236}">
              <a16:creationId xmlns:a16="http://schemas.microsoft.com/office/drawing/2014/main" id="{DA50D7E6-7D09-4FDA-917A-C53B9F32AF1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50929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2577</xdr:row>
      <xdr:rowOff>47625</xdr:rowOff>
    </xdr:from>
    <xdr:ext cx="123825" cy="123825"/>
    <xdr:pic>
      <xdr:nvPicPr>
        <xdr:cNvPr id="860" name="Picture 859">
          <a:extLst>
            <a:ext uri="{FF2B5EF4-FFF2-40B4-BE49-F238E27FC236}">
              <a16:creationId xmlns:a16="http://schemas.microsoft.com/office/drawing/2014/main" id="{0D13AC97-9813-4E18-8B8E-C7FC1E9DCF0F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51158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2579</xdr:row>
      <xdr:rowOff>47625</xdr:rowOff>
    </xdr:from>
    <xdr:ext cx="123825" cy="123825"/>
    <xdr:pic>
      <xdr:nvPicPr>
        <xdr:cNvPr id="861" name="Picture 860">
          <a:extLst>
            <a:ext uri="{FF2B5EF4-FFF2-40B4-BE49-F238E27FC236}">
              <a16:creationId xmlns:a16="http://schemas.microsoft.com/office/drawing/2014/main" id="{11BF837F-0FC9-43F4-86E9-111718C7E2F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513867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2580</xdr:row>
      <xdr:rowOff>47625</xdr:rowOff>
    </xdr:from>
    <xdr:to>
      <xdr:col>22</xdr:col>
      <xdr:colOff>57150</xdr:colOff>
      <xdr:row>2580</xdr:row>
      <xdr:rowOff>47625</xdr:rowOff>
    </xdr:to>
    <xdr:cxnSp macro="">
      <xdr:nvCxnSpPr>
        <xdr:cNvPr id="862" name="Straight Connector 861">
          <a:extLst>
            <a:ext uri="{FF2B5EF4-FFF2-40B4-BE49-F238E27FC236}">
              <a16:creationId xmlns:a16="http://schemas.microsoft.com/office/drawing/2014/main" id="{22D9028F-D7BF-4B5E-A124-4EAFEA46A48C}"/>
            </a:ext>
          </a:extLst>
        </xdr:cNvPr>
        <xdr:cNvCxnSpPr/>
      </xdr:nvCxnSpPr>
      <xdr:spPr>
        <a:xfrm>
          <a:off x="0" y="3515963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2587</xdr:row>
      <xdr:rowOff>47625</xdr:rowOff>
    </xdr:from>
    <xdr:ext cx="123825" cy="123825"/>
    <xdr:pic>
      <xdr:nvPicPr>
        <xdr:cNvPr id="863" name="Picture 862">
          <a:extLst>
            <a:ext uri="{FF2B5EF4-FFF2-40B4-BE49-F238E27FC236}">
              <a16:creationId xmlns:a16="http://schemas.microsoft.com/office/drawing/2014/main" id="{E2625919-4D8F-4945-BC0F-A68334530A6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52561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2589</xdr:row>
      <xdr:rowOff>47625</xdr:rowOff>
    </xdr:from>
    <xdr:ext cx="123825" cy="123825"/>
    <xdr:pic>
      <xdr:nvPicPr>
        <xdr:cNvPr id="864" name="Picture 863">
          <a:extLst>
            <a:ext uri="{FF2B5EF4-FFF2-40B4-BE49-F238E27FC236}">
              <a16:creationId xmlns:a16="http://schemas.microsoft.com/office/drawing/2014/main" id="{B39746B2-ADFA-4D0B-B06B-1E5FE81ABE3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52790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2591</xdr:row>
      <xdr:rowOff>47625</xdr:rowOff>
    </xdr:from>
    <xdr:ext cx="123825" cy="123825"/>
    <xdr:pic>
      <xdr:nvPicPr>
        <xdr:cNvPr id="865" name="Picture 864">
          <a:extLst>
            <a:ext uri="{FF2B5EF4-FFF2-40B4-BE49-F238E27FC236}">
              <a16:creationId xmlns:a16="http://schemas.microsoft.com/office/drawing/2014/main" id="{FBBD8E65-5E65-44DE-AB01-E526BBFB35C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53018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2593</xdr:row>
      <xdr:rowOff>47625</xdr:rowOff>
    </xdr:from>
    <xdr:ext cx="123825" cy="123825"/>
    <xdr:pic>
      <xdr:nvPicPr>
        <xdr:cNvPr id="866" name="Picture 865">
          <a:extLst>
            <a:ext uri="{FF2B5EF4-FFF2-40B4-BE49-F238E27FC236}">
              <a16:creationId xmlns:a16="http://schemas.microsoft.com/office/drawing/2014/main" id="{5F648F56-5764-404F-8C2A-0DDBF76F74AA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53247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2595</xdr:row>
      <xdr:rowOff>47625</xdr:rowOff>
    </xdr:from>
    <xdr:ext cx="123825" cy="123825"/>
    <xdr:pic>
      <xdr:nvPicPr>
        <xdr:cNvPr id="867" name="Picture 866">
          <a:extLst>
            <a:ext uri="{FF2B5EF4-FFF2-40B4-BE49-F238E27FC236}">
              <a16:creationId xmlns:a16="http://schemas.microsoft.com/office/drawing/2014/main" id="{58A23D92-6320-4A78-AE8B-4C19148E5A1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534759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2596</xdr:row>
      <xdr:rowOff>57150</xdr:rowOff>
    </xdr:from>
    <xdr:to>
      <xdr:col>22</xdr:col>
      <xdr:colOff>57150</xdr:colOff>
      <xdr:row>2596</xdr:row>
      <xdr:rowOff>47625</xdr:rowOff>
    </xdr:to>
    <xdr:cxnSp macro="">
      <xdr:nvCxnSpPr>
        <xdr:cNvPr id="868" name="Straight Connector 867">
          <a:extLst>
            <a:ext uri="{FF2B5EF4-FFF2-40B4-BE49-F238E27FC236}">
              <a16:creationId xmlns:a16="http://schemas.microsoft.com/office/drawing/2014/main" id="{EDEC2068-EC98-4374-ABDF-025EDC74DBC4}"/>
            </a:ext>
          </a:extLst>
        </xdr:cNvPr>
        <xdr:cNvCxnSpPr/>
      </xdr:nvCxnSpPr>
      <xdr:spPr>
        <a:xfrm>
          <a:off x="0" y="35369500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2603</xdr:row>
      <xdr:rowOff>47625</xdr:rowOff>
    </xdr:from>
    <xdr:ext cx="123825" cy="123825"/>
    <xdr:pic>
      <xdr:nvPicPr>
        <xdr:cNvPr id="869" name="Picture 868">
          <a:extLst>
            <a:ext uri="{FF2B5EF4-FFF2-40B4-BE49-F238E27FC236}">
              <a16:creationId xmlns:a16="http://schemas.microsoft.com/office/drawing/2014/main" id="{2D0C6EEF-3CB0-42BD-A729-80099439F42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54663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2605</xdr:row>
      <xdr:rowOff>47625</xdr:rowOff>
    </xdr:from>
    <xdr:ext cx="123825" cy="123825"/>
    <xdr:pic>
      <xdr:nvPicPr>
        <xdr:cNvPr id="870" name="Picture 869">
          <a:extLst>
            <a:ext uri="{FF2B5EF4-FFF2-40B4-BE49-F238E27FC236}">
              <a16:creationId xmlns:a16="http://schemas.microsoft.com/office/drawing/2014/main" id="{CF73C183-D68F-49BD-A733-C05C3203563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54891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2607</xdr:row>
      <xdr:rowOff>47625</xdr:rowOff>
    </xdr:from>
    <xdr:ext cx="123825" cy="123825"/>
    <xdr:pic>
      <xdr:nvPicPr>
        <xdr:cNvPr id="871" name="Picture 870">
          <a:extLst>
            <a:ext uri="{FF2B5EF4-FFF2-40B4-BE49-F238E27FC236}">
              <a16:creationId xmlns:a16="http://schemas.microsoft.com/office/drawing/2014/main" id="{0EE5FACD-3915-4346-A7CA-4235C4D140C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55120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2609</xdr:row>
      <xdr:rowOff>47625</xdr:rowOff>
    </xdr:from>
    <xdr:ext cx="123825" cy="123825"/>
    <xdr:pic>
      <xdr:nvPicPr>
        <xdr:cNvPr id="872" name="Picture 871">
          <a:extLst>
            <a:ext uri="{FF2B5EF4-FFF2-40B4-BE49-F238E27FC236}">
              <a16:creationId xmlns:a16="http://schemas.microsoft.com/office/drawing/2014/main" id="{239F4021-1479-4408-A510-3786B7DFCA12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55349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2611</xdr:row>
      <xdr:rowOff>47625</xdr:rowOff>
    </xdr:from>
    <xdr:ext cx="123825" cy="123825"/>
    <xdr:pic>
      <xdr:nvPicPr>
        <xdr:cNvPr id="873" name="Picture 872">
          <a:extLst>
            <a:ext uri="{FF2B5EF4-FFF2-40B4-BE49-F238E27FC236}">
              <a16:creationId xmlns:a16="http://schemas.microsoft.com/office/drawing/2014/main" id="{D686BDDF-CD8B-4E5E-9DE6-27726D783A3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555777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2612</xdr:row>
      <xdr:rowOff>47625</xdr:rowOff>
    </xdr:from>
    <xdr:to>
      <xdr:col>22</xdr:col>
      <xdr:colOff>57150</xdr:colOff>
      <xdr:row>2612</xdr:row>
      <xdr:rowOff>47625</xdr:rowOff>
    </xdr:to>
    <xdr:cxnSp macro="">
      <xdr:nvCxnSpPr>
        <xdr:cNvPr id="874" name="Straight Connector 873">
          <a:extLst>
            <a:ext uri="{FF2B5EF4-FFF2-40B4-BE49-F238E27FC236}">
              <a16:creationId xmlns:a16="http://schemas.microsoft.com/office/drawing/2014/main" id="{C0AEF45F-A89B-4BC9-B5DA-EB02FA34CCC8}"/>
            </a:ext>
          </a:extLst>
        </xdr:cNvPr>
        <xdr:cNvCxnSpPr/>
      </xdr:nvCxnSpPr>
      <xdr:spPr>
        <a:xfrm>
          <a:off x="0" y="3557873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2619</xdr:row>
      <xdr:rowOff>47625</xdr:rowOff>
    </xdr:from>
    <xdr:ext cx="123825" cy="123825"/>
    <xdr:pic>
      <xdr:nvPicPr>
        <xdr:cNvPr id="875" name="Picture 874">
          <a:extLst>
            <a:ext uri="{FF2B5EF4-FFF2-40B4-BE49-F238E27FC236}">
              <a16:creationId xmlns:a16="http://schemas.microsoft.com/office/drawing/2014/main" id="{5AF5133D-6A95-45B4-9731-49D2DB2964D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56752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2621</xdr:row>
      <xdr:rowOff>47625</xdr:rowOff>
    </xdr:from>
    <xdr:ext cx="123825" cy="123825"/>
    <xdr:pic>
      <xdr:nvPicPr>
        <xdr:cNvPr id="876" name="Picture 875">
          <a:extLst>
            <a:ext uri="{FF2B5EF4-FFF2-40B4-BE49-F238E27FC236}">
              <a16:creationId xmlns:a16="http://schemas.microsoft.com/office/drawing/2014/main" id="{FE086964-2626-43D4-AEB2-6D3E98325A6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56981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2623</xdr:row>
      <xdr:rowOff>47625</xdr:rowOff>
    </xdr:from>
    <xdr:ext cx="123825" cy="123825"/>
    <xdr:pic>
      <xdr:nvPicPr>
        <xdr:cNvPr id="877" name="Picture 876">
          <a:extLst>
            <a:ext uri="{FF2B5EF4-FFF2-40B4-BE49-F238E27FC236}">
              <a16:creationId xmlns:a16="http://schemas.microsoft.com/office/drawing/2014/main" id="{6C1A0429-C74B-4027-9B39-ABCC3D963B1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57209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2625</xdr:row>
      <xdr:rowOff>47625</xdr:rowOff>
    </xdr:from>
    <xdr:ext cx="123825" cy="123825"/>
    <xdr:pic>
      <xdr:nvPicPr>
        <xdr:cNvPr id="878" name="Picture 877">
          <a:extLst>
            <a:ext uri="{FF2B5EF4-FFF2-40B4-BE49-F238E27FC236}">
              <a16:creationId xmlns:a16="http://schemas.microsoft.com/office/drawing/2014/main" id="{E9AECB5E-699F-4997-9DCC-44FA5DCF7A4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57438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2627</xdr:row>
      <xdr:rowOff>47625</xdr:rowOff>
    </xdr:from>
    <xdr:ext cx="123825" cy="123825"/>
    <xdr:pic>
      <xdr:nvPicPr>
        <xdr:cNvPr id="879" name="Picture 878">
          <a:extLst>
            <a:ext uri="{FF2B5EF4-FFF2-40B4-BE49-F238E27FC236}">
              <a16:creationId xmlns:a16="http://schemas.microsoft.com/office/drawing/2014/main" id="{66E5EFC7-D653-42F9-A0AB-9A19B9D17F4F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57666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2629</xdr:row>
      <xdr:rowOff>47625</xdr:rowOff>
    </xdr:from>
    <xdr:ext cx="123825" cy="123825"/>
    <xdr:pic>
      <xdr:nvPicPr>
        <xdr:cNvPr id="880" name="Picture 879">
          <a:extLst>
            <a:ext uri="{FF2B5EF4-FFF2-40B4-BE49-F238E27FC236}">
              <a16:creationId xmlns:a16="http://schemas.microsoft.com/office/drawing/2014/main" id="{E65B4381-A398-483F-A51D-7776DC95D55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578955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2630</xdr:row>
      <xdr:rowOff>47625</xdr:rowOff>
    </xdr:from>
    <xdr:to>
      <xdr:col>22</xdr:col>
      <xdr:colOff>57150</xdr:colOff>
      <xdr:row>2630</xdr:row>
      <xdr:rowOff>47625</xdr:rowOff>
    </xdr:to>
    <xdr:cxnSp macro="">
      <xdr:nvCxnSpPr>
        <xdr:cNvPr id="881" name="Straight Connector 880">
          <a:extLst>
            <a:ext uri="{FF2B5EF4-FFF2-40B4-BE49-F238E27FC236}">
              <a16:creationId xmlns:a16="http://schemas.microsoft.com/office/drawing/2014/main" id="{BAFF99FA-F49B-4F58-9E14-E631447193BD}"/>
            </a:ext>
          </a:extLst>
        </xdr:cNvPr>
        <xdr:cNvCxnSpPr/>
      </xdr:nvCxnSpPr>
      <xdr:spPr>
        <a:xfrm>
          <a:off x="0" y="3581050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2637</xdr:row>
      <xdr:rowOff>47625</xdr:rowOff>
    </xdr:from>
    <xdr:ext cx="123825" cy="123825"/>
    <xdr:pic>
      <xdr:nvPicPr>
        <xdr:cNvPr id="882" name="Picture 881">
          <a:extLst>
            <a:ext uri="{FF2B5EF4-FFF2-40B4-BE49-F238E27FC236}">
              <a16:creationId xmlns:a16="http://schemas.microsoft.com/office/drawing/2014/main" id="{3C0D7274-CF5B-4637-9160-0789DAEE928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59070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2639</xdr:row>
      <xdr:rowOff>47625</xdr:rowOff>
    </xdr:from>
    <xdr:ext cx="123825" cy="123825"/>
    <xdr:pic>
      <xdr:nvPicPr>
        <xdr:cNvPr id="883" name="Picture 882">
          <a:extLst>
            <a:ext uri="{FF2B5EF4-FFF2-40B4-BE49-F238E27FC236}">
              <a16:creationId xmlns:a16="http://schemas.microsoft.com/office/drawing/2014/main" id="{A4DAAE99-073D-42EB-A578-5FFC521492E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59298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2641</xdr:row>
      <xdr:rowOff>47625</xdr:rowOff>
    </xdr:from>
    <xdr:ext cx="123825" cy="123825"/>
    <xdr:pic>
      <xdr:nvPicPr>
        <xdr:cNvPr id="884" name="Picture 883">
          <a:extLst>
            <a:ext uri="{FF2B5EF4-FFF2-40B4-BE49-F238E27FC236}">
              <a16:creationId xmlns:a16="http://schemas.microsoft.com/office/drawing/2014/main" id="{31843BF9-48A2-48B9-B2A0-394C08D89AE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59527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2643</xdr:row>
      <xdr:rowOff>47625</xdr:rowOff>
    </xdr:from>
    <xdr:ext cx="123825" cy="123825"/>
    <xdr:pic>
      <xdr:nvPicPr>
        <xdr:cNvPr id="885" name="Picture 884">
          <a:extLst>
            <a:ext uri="{FF2B5EF4-FFF2-40B4-BE49-F238E27FC236}">
              <a16:creationId xmlns:a16="http://schemas.microsoft.com/office/drawing/2014/main" id="{E0250D53-BD96-4D47-A0FE-C5099D08500C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59756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2645</xdr:row>
      <xdr:rowOff>47625</xdr:rowOff>
    </xdr:from>
    <xdr:ext cx="123825" cy="123825"/>
    <xdr:pic>
      <xdr:nvPicPr>
        <xdr:cNvPr id="886" name="Picture 885">
          <a:extLst>
            <a:ext uri="{FF2B5EF4-FFF2-40B4-BE49-F238E27FC236}">
              <a16:creationId xmlns:a16="http://schemas.microsoft.com/office/drawing/2014/main" id="{9FBA8A29-F2A0-431B-AD4B-815AA9264DD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59984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2647</xdr:row>
      <xdr:rowOff>47625</xdr:rowOff>
    </xdr:from>
    <xdr:ext cx="123825" cy="123825"/>
    <xdr:pic>
      <xdr:nvPicPr>
        <xdr:cNvPr id="887" name="Picture 886">
          <a:extLst>
            <a:ext uri="{FF2B5EF4-FFF2-40B4-BE49-F238E27FC236}">
              <a16:creationId xmlns:a16="http://schemas.microsoft.com/office/drawing/2014/main" id="{A8B7FB9E-2495-4570-9CC8-E85BA51DAD2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602132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2648</xdr:row>
      <xdr:rowOff>47625</xdr:rowOff>
    </xdr:from>
    <xdr:to>
      <xdr:col>22</xdr:col>
      <xdr:colOff>57150</xdr:colOff>
      <xdr:row>2648</xdr:row>
      <xdr:rowOff>47625</xdr:rowOff>
    </xdr:to>
    <xdr:cxnSp macro="">
      <xdr:nvCxnSpPr>
        <xdr:cNvPr id="888" name="Straight Connector 887">
          <a:extLst>
            <a:ext uri="{FF2B5EF4-FFF2-40B4-BE49-F238E27FC236}">
              <a16:creationId xmlns:a16="http://schemas.microsoft.com/office/drawing/2014/main" id="{AB3392DB-D0E3-4BAF-A2DF-0F8532D41553}"/>
            </a:ext>
          </a:extLst>
        </xdr:cNvPr>
        <xdr:cNvCxnSpPr/>
      </xdr:nvCxnSpPr>
      <xdr:spPr>
        <a:xfrm>
          <a:off x="0" y="3604228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2655</xdr:row>
      <xdr:rowOff>47625</xdr:rowOff>
    </xdr:from>
    <xdr:ext cx="123825" cy="123825"/>
    <xdr:pic>
      <xdr:nvPicPr>
        <xdr:cNvPr id="889" name="Picture 888">
          <a:extLst>
            <a:ext uri="{FF2B5EF4-FFF2-40B4-BE49-F238E27FC236}">
              <a16:creationId xmlns:a16="http://schemas.microsoft.com/office/drawing/2014/main" id="{1D2130D9-CF4E-4BD9-806E-9D456D05544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61388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2657</xdr:row>
      <xdr:rowOff>47625</xdr:rowOff>
    </xdr:from>
    <xdr:ext cx="123825" cy="123825"/>
    <xdr:pic>
      <xdr:nvPicPr>
        <xdr:cNvPr id="890" name="Picture 889">
          <a:extLst>
            <a:ext uri="{FF2B5EF4-FFF2-40B4-BE49-F238E27FC236}">
              <a16:creationId xmlns:a16="http://schemas.microsoft.com/office/drawing/2014/main" id="{C2F564F2-7622-42D5-A561-DE1FE19AFA4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61616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2659</xdr:row>
      <xdr:rowOff>47625</xdr:rowOff>
    </xdr:from>
    <xdr:ext cx="123825" cy="123825"/>
    <xdr:pic>
      <xdr:nvPicPr>
        <xdr:cNvPr id="891" name="Picture 890">
          <a:extLst>
            <a:ext uri="{FF2B5EF4-FFF2-40B4-BE49-F238E27FC236}">
              <a16:creationId xmlns:a16="http://schemas.microsoft.com/office/drawing/2014/main" id="{374E4272-829E-4623-A6C0-3438654A825C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61845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2661</xdr:row>
      <xdr:rowOff>47625</xdr:rowOff>
    </xdr:from>
    <xdr:ext cx="123825" cy="123825"/>
    <xdr:pic>
      <xdr:nvPicPr>
        <xdr:cNvPr id="892" name="Picture 891">
          <a:extLst>
            <a:ext uri="{FF2B5EF4-FFF2-40B4-BE49-F238E27FC236}">
              <a16:creationId xmlns:a16="http://schemas.microsoft.com/office/drawing/2014/main" id="{FEDEABCD-46B6-416C-867D-6673705CCBE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62073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2663</xdr:row>
      <xdr:rowOff>47625</xdr:rowOff>
    </xdr:from>
    <xdr:ext cx="123825" cy="123825"/>
    <xdr:pic>
      <xdr:nvPicPr>
        <xdr:cNvPr id="893" name="Picture 892">
          <a:extLst>
            <a:ext uri="{FF2B5EF4-FFF2-40B4-BE49-F238E27FC236}">
              <a16:creationId xmlns:a16="http://schemas.microsoft.com/office/drawing/2014/main" id="{81F47790-F1A2-4882-B301-33A24E5E25D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623024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2664</xdr:row>
      <xdr:rowOff>47625</xdr:rowOff>
    </xdr:from>
    <xdr:to>
      <xdr:col>22</xdr:col>
      <xdr:colOff>57150</xdr:colOff>
      <xdr:row>2664</xdr:row>
      <xdr:rowOff>47625</xdr:rowOff>
    </xdr:to>
    <xdr:cxnSp macro="">
      <xdr:nvCxnSpPr>
        <xdr:cNvPr id="894" name="Straight Connector 893">
          <a:extLst>
            <a:ext uri="{FF2B5EF4-FFF2-40B4-BE49-F238E27FC236}">
              <a16:creationId xmlns:a16="http://schemas.microsoft.com/office/drawing/2014/main" id="{2FD894D9-4827-4718-91CD-F7698978AD41}"/>
            </a:ext>
          </a:extLst>
        </xdr:cNvPr>
        <xdr:cNvCxnSpPr/>
      </xdr:nvCxnSpPr>
      <xdr:spPr>
        <a:xfrm>
          <a:off x="0" y="3625119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2671</xdr:row>
      <xdr:rowOff>47625</xdr:rowOff>
    </xdr:from>
    <xdr:ext cx="123825" cy="123825"/>
    <xdr:pic>
      <xdr:nvPicPr>
        <xdr:cNvPr id="895" name="Picture 894">
          <a:extLst>
            <a:ext uri="{FF2B5EF4-FFF2-40B4-BE49-F238E27FC236}">
              <a16:creationId xmlns:a16="http://schemas.microsoft.com/office/drawing/2014/main" id="{F0488497-34A5-4067-A5E7-961A52E23BA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63477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2673</xdr:row>
      <xdr:rowOff>47625</xdr:rowOff>
    </xdr:from>
    <xdr:ext cx="123825" cy="123825"/>
    <xdr:pic>
      <xdr:nvPicPr>
        <xdr:cNvPr id="896" name="Picture 895">
          <a:extLst>
            <a:ext uri="{FF2B5EF4-FFF2-40B4-BE49-F238E27FC236}">
              <a16:creationId xmlns:a16="http://schemas.microsoft.com/office/drawing/2014/main" id="{9C69314B-1655-46F9-9381-E65B09533B8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63705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2675</xdr:row>
      <xdr:rowOff>47625</xdr:rowOff>
    </xdr:from>
    <xdr:ext cx="123825" cy="123825"/>
    <xdr:pic>
      <xdr:nvPicPr>
        <xdr:cNvPr id="897" name="Picture 896">
          <a:extLst>
            <a:ext uri="{FF2B5EF4-FFF2-40B4-BE49-F238E27FC236}">
              <a16:creationId xmlns:a16="http://schemas.microsoft.com/office/drawing/2014/main" id="{C550EDD6-A540-4BFC-9CB0-51A6813F875C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63934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2677</xdr:row>
      <xdr:rowOff>47625</xdr:rowOff>
    </xdr:from>
    <xdr:ext cx="123825" cy="123825"/>
    <xdr:pic>
      <xdr:nvPicPr>
        <xdr:cNvPr id="898" name="Picture 897">
          <a:extLst>
            <a:ext uri="{FF2B5EF4-FFF2-40B4-BE49-F238E27FC236}">
              <a16:creationId xmlns:a16="http://schemas.microsoft.com/office/drawing/2014/main" id="{26E6FC53-7927-43B6-B04A-0D73AE78B7B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641629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2678</xdr:row>
      <xdr:rowOff>57150</xdr:rowOff>
    </xdr:from>
    <xdr:to>
      <xdr:col>22</xdr:col>
      <xdr:colOff>57150</xdr:colOff>
      <xdr:row>2678</xdr:row>
      <xdr:rowOff>47625</xdr:rowOff>
    </xdr:to>
    <xdr:cxnSp macro="">
      <xdr:nvCxnSpPr>
        <xdr:cNvPr id="899" name="Straight Connector 898">
          <a:extLst>
            <a:ext uri="{FF2B5EF4-FFF2-40B4-BE49-F238E27FC236}">
              <a16:creationId xmlns:a16="http://schemas.microsoft.com/office/drawing/2014/main" id="{3F498F0B-96C3-4D42-8BF0-DB73FDBD543A}"/>
            </a:ext>
          </a:extLst>
        </xdr:cNvPr>
        <xdr:cNvCxnSpPr/>
      </xdr:nvCxnSpPr>
      <xdr:spPr>
        <a:xfrm>
          <a:off x="0" y="36438205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2685</xdr:row>
      <xdr:rowOff>47625</xdr:rowOff>
    </xdr:from>
    <xdr:ext cx="123825" cy="123825"/>
    <xdr:pic>
      <xdr:nvPicPr>
        <xdr:cNvPr id="900" name="Picture 899">
          <a:extLst>
            <a:ext uri="{FF2B5EF4-FFF2-40B4-BE49-F238E27FC236}">
              <a16:creationId xmlns:a16="http://schemas.microsoft.com/office/drawing/2014/main" id="{A8EB95F0-C725-4535-B49C-1E9F0D3C315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65350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2687</xdr:row>
      <xdr:rowOff>47625</xdr:rowOff>
    </xdr:from>
    <xdr:ext cx="123825" cy="123825"/>
    <xdr:pic>
      <xdr:nvPicPr>
        <xdr:cNvPr id="901" name="Picture 900">
          <a:extLst>
            <a:ext uri="{FF2B5EF4-FFF2-40B4-BE49-F238E27FC236}">
              <a16:creationId xmlns:a16="http://schemas.microsoft.com/office/drawing/2014/main" id="{085C3542-D58C-4073-820B-D245A8F6D98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65579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2689</xdr:row>
      <xdr:rowOff>47625</xdr:rowOff>
    </xdr:from>
    <xdr:ext cx="123825" cy="123825"/>
    <xdr:pic>
      <xdr:nvPicPr>
        <xdr:cNvPr id="902" name="Picture 901">
          <a:extLst>
            <a:ext uri="{FF2B5EF4-FFF2-40B4-BE49-F238E27FC236}">
              <a16:creationId xmlns:a16="http://schemas.microsoft.com/office/drawing/2014/main" id="{60158E70-F19F-4890-A63E-BAE7E91C134D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65807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2691</xdr:row>
      <xdr:rowOff>47625</xdr:rowOff>
    </xdr:from>
    <xdr:ext cx="123825" cy="123825"/>
    <xdr:pic>
      <xdr:nvPicPr>
        <xdr:cNvPr id="903" name="Picture 902">
          <a:extLst>
            <a:ext uri="{FF2B5EF4-FFF2-40B4-BE49-F238E27FC236}">
              <a16:creationId xmlns:a16="http://schemas.microsoft.com/office/drawing/2014/main" id="{48B5F270-6DE9-4C34-BA8C-48618B4B898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660362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2692</xdr:row>
      <xdr:rowOff>47625</xdr:rowOff>
    </xdr:from>
    <xdr:to>
      <xdr:col>22</xdr:col>
      <xdr:colOff>57150</xdr:colOff>
      <xdr:row>2692</xdr:row>
      <xdr:rowOff>47625</xdr:rowOff>
    </xdr:to>
    <xdr:cxnSp macro="">
      <xdr:nvCxnSpPr>
        <xdr:cNvPr id="904" name="Straight Connector 903">
          <a:extLst>
            <a:ext uri="{FF2B5EF4-FFF2-40B4-BE49-F238E27FC236}">
              <a16:creationId xmlns:a16="http://schemas.microsoft.com/office/drawing/2014/main" id="{4146EED6-5AF2-416A-BAEE-D5B466078114}"/>
            </a:ext>
          </a:extLst>
        </xdr:cNvPr>
        <xdr:cNvCxnSpPr/>
      </xdr:nvCxnSpPr>
      <xdr:spPr>
        <a:xfrm>
          <a:off x="0" y="3662457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2699</xdr:row>
      <xdr:rowOff>47625</xdr:rowOff>
    </xdr:from>
    <xdr:ext cx="123825" cy="123825"/>
    <xdr:pic>
      <xdr:nvPicPr>
        <xdr:cNvPr id="905" name="Picture 904">
          <a:extLst>
            <a:ext uri="{FF2B5EF4-FFF2-40B4-BE49-F238E27FC236}">
              <a16:creationId xmlns:a16="http://schemas.microsoft.com/office/drawing/2014/main" id="{F32AD658-1F62-42E4-BC76-D967FA5800D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67210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2701</xdr:row>
      <xdr:rowOff>47625</xdr:rowOff>
    </xdr:from>
    <xdr:ext cx="123825" cy="123825"/>
    <xdr:pic>
      <xdr:nvPicPr>
        <xdr:cNvPr id="906" name="Picture 905">
          <a:extLst>
            <a:ext uri="{FF2B5EF4-FFF2-40B4-BE49-F238E27FC236}">
              <a16:creationId xmlns:a16="http://schemas.microsoft.com/office/drawing/2014/main" id="{95A2A6D6-377F-47C7-9D06-DCCC06D0817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67439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2703</xdr:row>
      <xdr:rowOff>47625</xdr:rowOff>
    </xdr:from>
    <xdr:ext cx="123825" cy="123825"/>
    <xdr:pic>
      <xdr:nvPicPr>
        <xdr:cNvPr id="907" name="Picture 906">
          <a:extLst>
            <a:ext uri="{FF2B5EF4-FFF2-40B4-BE49-F238E27FC236}">
              <a16:creationId xmlns:a16="http://schemas.microsoft.com/office/drawing/2014/main" id="{FDCD7F7C-A046-43AE-9D62-63F4C2F81A59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67668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2705</xdr:row>
      <xdr:rowOff>47625</xdr:rowOff>
    </xdr:from>
    <xdr:ext cx="123825" cy="123825"/>
    <xdr:pic>
      <xdr:nvPicPr>
        <xdr:cNvPr id="908" name="Picture 907">
          <a:extLst>
            <a:ext uri="{FF2B5EF4-FFF2-40B4-BE49-F238E27FC236}">
              <a16:creationId xmlns:a16="http://schemas.microsoft.com/office/drawing/2014/main" id="{9A7ED2FC-85A7-4622-87A0-A8202970C4F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67896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2707</xdr:row>
      <xdr:rowOff>47625</xdr:rowOff>
    </xdr:from>
    <xdr:ext cx="123825" cy="123825"/>
    <xdr:pic>
      <xdr:nvPicPr>
        <xdr:cNvPr id="909" name="Picture 908">
          <a:extLst>
            <a:ext uri="{FF2B5EF4-FFF2-40B4-BE49-F238E27FC236}">
              <a16:creationId xmlns:a16="http://schemas.microsoft.com/office/drawing/2014/main" id="{9CCB5D66-BA7B-4395-9F32-6082D351C39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681253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2708</xdr:row>
      <xdr:rowOff>47625</xdr:rowOff>
    </xdr:from>
    <xdr:to>
      <xdr:col>22</xdr:col>
      <xdr:colOff>57150</xdr:colOff>
      <xdr:row>2708</xdr:row>
      <xdr:rowOff>47625</xdr:rowOff>
    </xdr:to>
    <xdr:cxnSp macro="">
      <xdr:nvCxnSpPr>
        <xdr:cNvPr id="910" name="Straight Connector 909">
          <a:extLst>
            <a:ext uri="{FF2B5EF4-FFF2-40B4-BE49-F238E27FC236}">
              <a16:creationId xmlns:a16="http://schemas.microsoft.com/office/drawing/2014/main" id="{4359197E-C388-4FB7-8266-07F64E7E3953}"/>
            </a:ext>
          </a:extLst>
        </xdr:cNvPr>
        <xdr:cNvCxnSpPr/>
      </xdr:nvCxnSpPr>
      <xdr:spPr>
        <a:xfrm>
          <a:off x="0" y="3683349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2715</xdr:row>
      <xdr:rowOff>47625</xdr:rowOff>
    </xdr:from>
    <xdr:ext cx="123825" cy="123825"/>
    <xdr:pic>
      <xdr:nvPicPr>
        <xdr:cNvPr id="911" name="Picture 910">
          <a:extLst>
            <a:ext uri="{FF2B5EF4-FFF2-40B4-BE49-F238E27FC236}">
              <a16:creationId xmlns:a16="http://schemas.microsoft.com/office/drawing/2014/main" id="{55D04862-C47E-4BC7-92E7-51CAE5AEE08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69300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2717</xdr:row>
      <xdr:rowOff>47625</xdr:rowOff>
    </xdr:from>
    <xdr:ext cx="123825" cy="123825"/>
    <xdr:pic>
      <xdr:nvPicPr>
        <xdr:cNvPr id="912" name="Picture 911">
          <a:extLst>
            <a:ext uri="{FF2B5EF4-FFF2-40B4-BE49-F238E27FC236}">
              <a16:creationId xmlns:a16="http://schemas.microsoft.com/office/drawing/2014/main" id="{F4C5EAF2-27EB-45B0-9B04-81556AAAC57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69528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2719</xdr:row>
      <xdr:rowOff>47625</xdr:rowOff>
    </xdr:from>
    <xdr:ext cx="123825" cy="123825"/>
    <xdr:pic>
      <xdr:nvPicPr>
        <xdr:cNvPr id="913" name="Picture 912">
          <a:extLst>
            <a:ext uri="{FF2B5EF4-FFF2-40B4-BE49-F238E27FC236}">
              <a16:creationId xmlns:a16="http://schemas.microsoft.com/office/drawing/2014/main" id="{D04D4027-A9DC-41F4-A1E7-0A72DB8A1AEC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69757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2721</xdr:row>
      <xdr:rowOff>47625</xdr:rowOff>
    </xdr:from>
    <xdr:ext cx="123825" cy="123825"/>
    <xdr:pic>
      <xdr:nvPicPr>
        <xdr:cNvPr id="914" name="Picture 913">
          <a:extLst>
            <a:ext uri="{FF2B5EF4-FFF2-40B4-BE49-F238E27FC236}">
              <a16:creationId xmlns:a16="http://schemas.microsoft.com/office/drawing/2014/main" id="{06272684-9D81-4A85-9F91-7928E74C767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69985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2723</xdr:row>
      <xdr:rowOff>47625</xdr:rowOff>
    </xdr:from>
    <xdr:ext cx="123825" cy="123825"/>
    <xdr:pic>
      <xdr:nvPicPr>
        <xdr:cNvPr id="915" name="Picture 914">
          <a:extLst>
            <a:ext uri="{FF2B5EF4-FFF2-40B4-BE49-F238E27FC236}">
              <a16:creationId xmlns:a16="http://schemas.microsoft.com/office/drawing/2014/main" id="{5E5C4360-354F-473B-A55F-B013D3A056A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702145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2724</xdr:row>
      <xdr:rowOff>47625</xdr:rowOff>
    </xdr:from>
    <xdr:to>
      <xdr:col>22</xdr:col>
      <xdr:colOff>57150</xdr:colOff>
      <xdr:row>2724</xdr:row>
      <xdr:rowOff>47625</xdr:rowOff>
    </xdr:to>
    <xdr:cxnSp macro="">
      <xdr:nvCxnSpPr>
        <xdr:cNvPr id="916" name="Straight Connector 915">
          <a:extLst>
            <a:ext uri="{FF2B5EF4-FFF2-40B4-BE49-F238E27FC236}">
              <a16:creationId xmlns:a16="http://schemas.microsoft.com/office/drawing/2014/main" id="{34219833-E179-4E49-A809-B9305C4C68E0}"/>
            </a:ext>
          </a:extLst>
        </xdr:cNvPr>
        <xdr:cNvCxnSpPr/>
      </xdr:nvCxnSpPr>
      <xdr:spPr>
        <a:xfrm>
          <a:off x="0" y="3704240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2731</xdr:row>
      <xdr:rowOff>47625</xdr:rowOff>
    </xdr:from>
    <xdr:ext cx="123825" cy="123825"/>
    <xdr:pic>
      <xdr:nvPicPr>
        <xdr:cNvPr id="917" name="Picture 916">
          <a:extLst>
            <a:ext uri="{FF2B5EF4-FFF2-40B4-BE49-F238E27FC236}">
              <a16:creationId xmlns:a16="http://schemas.microsoft.com/office/drawing/2014/main" id="{CC631B1C-0DDB-4006-9519-3497BCBF830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71389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2733</xdr:row>
      <xdr:rowOff>47625</xdr:rowOff>
    </xdr:from>
    <xdr:ext cx="123825" cy="123825"/>
    <xdr:pic>
      <xdr:nvPicPr>
        <xdr:cNvPr id="918" name="Picture 917">
          <a:extLst>
            <a:ext uri="{FF2B5EF4-FFF2-40B4-BE49-F238E27FC236}">
              <a16:creationId xmlns:a16="http://schemas.microsoft.com/office/drawing/2014/main" id="{5998AE7C-651C-4E5C-A5BD-B31C43AF777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71617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2735</xdr:row>
      <xdr:rowOff>47625</xdr:rowOff>
    </xdr:from>
    <xdr:ext cx="123825" cy="123825"/>
    <xdr:pic>
      <xdr:nvPicPr>
        <xdr:cNvPr id="919" name="Picture 918">
          <a:extLst>
            <a:ext uri="{FF2B5EF4-FFF2-40B4-BE49-F238E27FC236}">
              <a16:creationId xmlns:a16="http://schemas.microsoft.com/office/drawing/2014/main" id="{ECE22021-45A5-40BD-BD5F-B1D8F4FB718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71846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2737</xdr:row>
      <xdr:rowOff>47625</xdr:rowOff>
    </xdr:from>
    <xdr:ext cx="123825" cy="123825"/>
    <xdr:pic>
      <xdr:nvPicPr>
        <xdr:cNvPr id="920" name="Picture 919">
          <a:extLst>
            <a:ext uri="{FF2B5EF4-FFF2-40B4-BE49-F238E27FC236}">
              <a16:creationId xmlns:a16="http://schemas.microsoft.com/office/drawing/2014/main" id="{E57F3CF8-F577-4141-A775-6CF471B069D4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72075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2739</xdr:row>
      <xdr:rowOff>47625</xdr:rowOff>
    </xdr:from>
    <xdr:ext cx="123825" cy="123825"/>
    <xdr:pic>
      <xdr:nvPicPr>
        <xdr:cNvPr id="921" name="Picture 920">
          <a:extLst>
            <a:ext uri="{FF2B5EF4-FFF2-40B4-BE49-F238E27FC236}">
              <a16:creationId xmlns:a16="http://schemas.microsoft.com/office/drawing/2014/main" id="{39698236-9B81-467D-9624-9709B64FBE1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723036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2740</xdr:row>
      <xdr:rowOff>47625</xdr:rowOff>
    </xdr:from>
    <xdr:to>
      <xdr:col>22</xdr:col>
      <xdr:colOff>57150</xdr:colOff>
      <xdr:row>2740</xdr:row>
      <xdr:rowOff>47625</xdr:rowOff>
    </xdr:to>
    <xdr:cxnSp macro="">
      <xdr:nvCxnSpPr>
        <xdr:cNvPr id="922" name="Straight Connector 921">
          <a:extLst>
            <a:ext uri="{FF2B5EF4-FFF2-40B4-BE49-F238E27FC236}">
              <a16:creationId xmlns:a16="http://schemas.microsoft.com/office/drawing/2014/main" id="{D394F4E4-C381-46F9-BD93-E39F5F1BBBC3}"/>
            </a:ext>
          </a:extLst>
        </xdr:cNvPr>
        <xdr:cNvCxnSpPr/>
      </xdr:nvCxnSpPr>
      <xdr:spPr>
        <a:xfrm>
          <a:off x="0" y="3725132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2747</xdr:row>
      <xdr:rowOff>47625</xdr:rowOff>
    </xdr:from>
    <xdr:ext cx="123825" cy="123825"/>
    <xdr:pic>
      <xdr:nvPicPr>
        <xdr:cNvPr id="923" name="Picture 922">
          <a:extLst>
            <a:ext uri="{FF2B5EF4-FFF2-40B4-BE49-F238E27FC236}">
              <a16:creationId xmlns:a16="http://schemas.microsoft.com/office/drawing/2014/main" id="{9A2601CB-CD3C-4927-B6EC-31A93EE8DE8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73478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2749</xdr:row>
      <xdr:rowOff>47625</xdr:rowOff>
    </xdr:from>
    <xdr:ext cx="123825" cy="123825"/>
    <xdr:pic>
      <xdr:nvPicPr>
        <xdr:cNvPr id="924" name="Picture 923">
          <a:extLst>
            <a:ext uri="{FF2B5EF4-FFF2-40B4-BE49-F238E27FC236}">
              <a16:creationId xmlns:a16="http://schemas.microsoft.com/office/drawing/2014/main" id="{314391EE-871B-4EF6-AFCD-8DF746CEF2D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73707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2751</xdr:row>
      <xdr:rowOff>47625</xdr:rowOff>
    </xdr:from>
    <xdr:ext cx="123825" cy="123825"/>
    <xdr:pic>
      <xdr:nvPicPr>
        <xdr:cNvPr id="925" name="Picture 924">
          <a:extLst>
            <a:ext uri="{FF2B5EF4-FFF2-40B4-BE49-F238E27FC236}">
              <a16:creationId xmlns:a16="http://schemas.microsoft.com/office/drawing/2014/main" id="{33940F8C-4BAA-4CA2-A325-49D49F540F0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73935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2753</xdr:row>
      <xdr:rowOff>47625</xdr:rowOff>
    </xdr:from>
    <xdr:ext cx="123825" cy="123825"/>
    <xdr:pic>
      <xdr:nvPicPr>
        <xdr:cNvPr id="926" name="Picture 925">
          <a:extLst>
            <a:ext uri="{FF2B5EF4-FFF2-40B4-BE49-F238E27FC236}">
              <a16:creationId xmlns:a16="http://schemas.microsoft.com/office/drawing/2014/main" id="{5481F929-EF35-48D5-9378-C1BFA482AEEC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74164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2755</xdr:row>
      <xdr:rowOff>47625</xdr:rowOff>
    </xdr:from>
    <xdr:ext cx="123825" cy="123825"/>
    <xdr:pic>
      <xdr:nvPicPr>
        <xdr:cNvPr id="927" name="Picture 926">
          <a:extLst>
            <a:ext uri="{FF2B5EF4-FFF2-40B4-BE49-F238E27FC236}">
              <a16:creationId xmlns:a16="http://schemas.microsoft.com/office/drawing/2014/main" id="{F013924F-D00D-4B24-8193-D9014A36AA5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743928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2756</xdr:row>
      <xdr:rowOff>57150</xdr:rowOff>
    </xdr:from>
    <xdr:to>
      <xdr:col>22</xdr:col>
      <xdr:colOff>57150</xdr:colOff>
      <xdr:row>2756</xdr:row>
      <xdr:rowOff>47625</xdr:rowOff>
    </xdr:to>
    <xdr:cxnSp macro="">
      <xdr:nvCxnSpPr>
        <xdr:cNvPr id="928" name="Straight Connector 927">
          <a:extLst>
            <a:ext uri="{FF2B5EF4-FFF2-40B4-BE49-F238E27FC236}">
              <a16:creationId xmlns:a16="http://schemas.microsoft.com/office/drawing/2014/main" id="{2769C33D-5D47-47BF-BA78-4ABE85B8D380}"/>
            </a:ext>
          </a:extLst>
        </xdr:cNvPr>
        <xdr:cNvCxnSpPr/>
      </xdr:nvCxnSpPr>
      <xdr:spPr>
        <a:xfrm>
          <a:off x="0" y="37461190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2763</xdr:row>
      <xdr:rowOff>47625</xdr:rowOff>
    </xdr:from>
    <xdr:ext cx="123825" cy="123825"/>
    <xdr:pic>
      <xdr:nvPicPr>
        <xdr:cNvPr id="929" name="Picture 928">
          <a:extLst>
            <a:ext uri="{FF2B5EF4-FFF2-40B4-BE49-F238E27FC236}">
              <a16:creationId xmlns:a16="http://schemas.microsoft.com/office/drawing/2014/main" id="{BAF6B9D8-5969-4B92-AE90-498563D97A6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75580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2765</xdr:row>
      <xdr:rowOff>47625</xdr:rowOff>
    </xdr:from>
    <xdr:ext cx="123825" cy="123825"/>
    <xdr:pic>
      <xdr:nvPicPr>
        <xdr:cNvPr id="930" name="Picture 929">
          <a:extLst>
            <a:ext uri="{FF2B5EF4-FFF2-40B4-BE49-F238E27FC236}">
              <a16:creationId xmlns:a16="http://schemas.microsoft.com/office/drawing/2014/main" id="{4D5EB6FD-422A-4E95-A9BA-CAB5E924611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75808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2767</xdr:row>
      <xdr:rowOff>47625</xdr:rowOff>
    </xdr:from>
    <xdr:ext cx="123825" cy="123825"/>
    <xdr:pic>
      <xdr:nvPicPr>
        <xdr:cNvPr id="931" name="Picture 930">
          <a:extLst>
            <a:ext uri="{FF2B5EF4-FFF2-40B4-BE49-F238E27FC236}">
              <a16:creationId xmlns:a16="http://schemas.microsoft.com/office/drawing/2014/main" id="{73956E45-58FC-460C-9095-FB9C8B9B48D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76037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2769</xdr:row>
      <xdr:rowOff>47625</xdr:rowOff>
    </xdr:from>
    <xdr:ext cx="123825" cy="123825"/>
    <xdr:pic>
      <xdr:nvPicPr>
        <xdr:cNvPr id="932" name="Picture 931">
          <a:extLst>
            <a:ext uri="{FF2B5EF4-FFF2-40B4-BE49-F238E27FC236}">
              <a16:creationId xmlns:a16="http://schemas.microsoft.com/office/drawing/2014/main" id="{4E3DD298-0E68-44AB-A2F8-D0BAFA873A3A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76266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2771</xdr:row>
      <xdr:rowOff>47625</xdr:rowOff>
    </xdr:from>
    <xdr:ext cx="123825" cy="123825"/>
    <xdr:pic>
      <xdr:nvPicPr>
        <xdr:cNvPr id="933" name="Picture 932">
          <a:extLst>
            <a:ext uri="{FF2B5EF4-FFF2-40B4-BE49-F238E27FC236}">
              <a16:creationId xmlns:a16="http://schemas.microsoft.com/office/drawing/2014/main" id="{3BB832ED-FF86-4A18-BC76-9619702A866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764946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2772</xdr:row>
      <xdr:rowOff>47625</xdr:rowOff>
    </xdr:from>
    <xdr:to>
      <xdr:col>22</xdr:col>
      <xdr:colOff>57150</xdr:colOff>
      <xdr:row>2772</xdr:row>
      <xdr:rowOff>47625</xdr:rowOff>
    </xdr:to>
    <xdr:cxnSp macro="">
      <xdr:nvCxnSpPr>
        <xdr:cNvPr id="934" name="Straight Connector 933">
          <a:extLst>
            <a:ext uri="{FF2B5EF4-FFF2-40B4-BE49-F238E27FC236}">
              <a16:creationId xmlns:a16="http://schemas.microsoft.com/office/drawing/2014/main" id="{2394F387-B208-4CC5-A51D-DE6971A59C39}"/>
            </a:ext>
          </a:extLst>
        </xdr:cNvPr>
        <xdr:cNvCxnSpPr/>
      </xdr:nvCxnSpPr>
      <xdr:spPr>
        <a:xfrm>
          <a:off x="0" y="3767042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2779</xdr:row>
      <xdr:rowOff>47625</xdr:rowOff>
    </xdr:from>
    <xdr:ext cx="123825" cy="123825"/>
    <xdr:pic>
      <xdr:nvPicPr>
        <xdr:cNvPr id="935" name="Picture 934">
          <a:extLst>
            <a:ext uri="{FF2B5EF4-FFF2-40B4-BE49-F238E27FC236}">
              <a16:creationId xmlns:a16="http://schemas.microsoft.com/office/drawing/2014/main" id="{8E7973CF-65F4-4D69-9C43-5ED6C380C64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77669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2781</xdr:row>
      <xdr:rowOff>47625</xdr:rowOff>
    </xdr:from>
    <xdr:ext cx="123825" cy="123825"/>
    <xdr:pic>
      <xdr:nvPicPr>
        <xdr:cNvPr id="936" name="Picture 935">
          <a:extLst>
            <a:ext uri="{FF2B5EF4-FFF2-40B4-BE49-F238E27FC236}">
              <a16:creationId xmlns:a16="http://schemas.microsoft.com/office/drawing/2014/main" id="{B006F581-5ED7-492B-9923-CB942A657FE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77898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2783</xdr:row>
      <xdr:rowOff>47625</xdr:rowOff>
    </xdr:from>
    <xdr:ext cx="123825" cy="123825"/>
    <xdr:pic>
      <xdr:nvPicPr>
        <xdr:cNvPr id="937" name="Picture 936">
          <a:extLst>
            <a:ext uri="{FF2B5EF4-FFF2-40B4-BE49-F238E27FC236}">
              <a16:creationId xmlns:a16="http://schemas.microsoft.com/office/drawing/2014/main" id="{1F18BEFD-A7F3-4834-8752-C09C20E31F7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78126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2785</xdr:row>
      <xdr:rowOff>47625</xdr:rowOff>
    </xdr:from>
    <xdr:ext cx="123825" cy="123825"/>
    <xdr:pic>
      <xdr:nvPicPr>
        <xdr:cNvPr id="938" name="Picture 937">
          <a:extLst>
            <a:ext uri="{FF2B5EF4-FFF2-40B4-BE49-F238E27FC236}">
              <a16:creationId xmlns:a16="http://schemas.microsoft.com/office/drawing/2014/main" id="{45967E44-BCEF-4ADF-B63A-D7DCBAD9408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78355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2787</xdr:row>
      <xdr:rowOff>47625</xdr:rowOff>
    </xdr:from>
    <xdr:ext cx="123825" cy="123825"/>
    <xdr:pic>
      <xdr:nvPicPr>
        <xdr:cNvPr id="939" name="Picture 938">
          <a:extLst>
            <a:ext uri="{FF2B5EF4-FFF2-40B4-BE49-F238E27FC236}">
              <a16:creationId xmlns:a16="http://schemas.microsoft.com/office/drawing/2014/main" id="{F35CD536-2863-4086-B4FB-872C402DF29C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78583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2789</xdr:row>
      <xdr:rowOff>47625</xdr:rowOff>
    </xdr:from>
    <xdr:ext cx="123825" cy="123825"/>
    <xdr:pic>
      <xdr:nvPicPr>
        <xdr:cNvPr id="940" name="Picture 939">
          <a:extLst>
            <a:ext uri="{FF2B5EF4-FFF2-40B4-BE49-F238E27FC236}">
              <a16:creationId xmlns:a16="http://schemas.microsoft.com/office/drawing/2014/main" id="{91D9DB85-7586-49EF-B14C-0D467A23197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788124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2790</xdr:row>
      <xdr:rowOff>47625</xdr:rowOff>
    </xdr:from>
    <xdr:to>
      <xdr:col>22</xdr:col>
      <xdr:colOff>57150</xdr:colOff>
      <xdr:row>2790</xdr:row>
      <xdr:rowOff>47625</xdr:rowOff>
    </xdr:to>
    <xdr:cxnSp macro="">
      <xdr:nvCxnSpPr>
        <xdr:cNvPr id="941" name="Straight Connector 940">
          <a:extLst>
            <a:ext uri="{FF2B5EF4-FFF2-40B4-BE49-F238E27FC236}">
              <a16:creationId xmlns:a16="http://schemas.microsoft.com/office/drawing/2014/main" id="{FC08D3A9-31BA-47D2-8C57-816254DD162C}"/>
            </a:ext>
          </a:extLst>
        </xdr:cNvPr>
        <xdr:cNvCxnSpPr/>
      </xdr:nvCxnSpPr>
      <xdr:spPr>
        <a:xfrm>
          <a:off x="0" y="3790219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2797</xdr:row>
      <xdr:rowOff>47625</xdr:rowOff>
    </xdr:from>
    <xdr:ext cx="123825" cy="123825"/>
    <xdr:pic>
      <xdr:nvPicPr>
        <xdr:cNvPr id="942" name="Picture 941">
          <a:extLst>
            <a:ext uri="{FF2B5EF4-FFF2-40B4-BE49-F238E27FC236}">
              <a16:creationId xmlns:a16="http://schemas.microsoft.com/office/drawing/2014/main" id="{51F060F1-47D9-4738-AF5A-E3F47869D83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79987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2799</xdr:row>
      <xdr:rowOff>47625</xdr:rowOff>
    </xdr:from>
    <xdr:ext cx="123825" cy="123825"/>
    <xdr:pic>
      <xdr:nvPicPr>
        <xdr:cNvPr id="943" name="Picture 942">
          <a:extLst>
            <a:ext uri="{FF2B5EF4-FFF2-40B4-BE49-F238E27FC236}">
              <a16:creationId xmlns:a16="http://schemas.microsoft.com/office/drawing/2014/main" id="{1E5A4EF5-A05F-4403-8A7C-FA4DA8F3AD3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80215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2801</xdr:row>
      <xdr:rowOff>47625</xdr:rowOff>
    </xdr:from>
    <xdr:ext cx="123825" cy="123825"/>
    <xdr:pic>
      <xdr:nvPicPr>
        <xdr:cNvPr id="944" name="Picture 943">
          <a:extLst>
            <a:ext uri="{FF2B5EF4-FFF2-40B4-BE49-F238E27FC236}">
              <a16:creationId xmlns:a16="http://schemas.microsoft.com/office/drawing/2014/main" id="{005D4CFC-54B7-4076-9296-1ADBECC0C29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80444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2803</xdr:row>
      <xdr:rowOff>47625</xdr:rowOff>
    </xdr:from>
    <xdr:ext cx="123825" cy="123825"/>
    <xdr:pic>
      <xdr:nvPicPr>
        <xdr:cNvPr id="945" name="Picture 944">
          <a:extLst>
            <a:ext uri="{FF2B5EF4-FFF2-40B4-BE49-F238E27FC236}">
              <a16:creationId xmlns:a16="http://schemas.microsoft.com/office/drawing/2014/main" id="{CB43F445-C4AF-45C2-9B88-BF317364DCAF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80672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2805</xdr:row>
      <xdr:rowOff>47625</xdr:rowOff>
    </xdr:from>
    <xdr:ext cx="123825" cy="123825"/>
    <xdr:pic>
      <xdr:nvPicPr>
        <xdr:cNvPr id="946" name="Picture 945">
          <a:extLst>
            <a:ext uri="{FF2B5EF4-FFF2-40B4-BE49-F238E27FC236}">
              <a16:creationId xmlns:a16="http://schemas.microsoft.com/office/drawing/2014/main" id="{F06B546E-75BC-461D-858A-270C507CD35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80901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2807</xdr:row>
      <xdr:rowOff>47625</xdr:rowOff>
    </xdr:from>
    <xdr:ext cx="123825" cy="123825"/>
    <xdr:pic>
      <xdr:nvPicPr>
        <xdr:cNvPr id="947" name="Picture 946">
          <a:extLst>
            <a:ext uri="{FF2B5EF4-FFF2-40B4-BE49-F238E27FC236}">
              <a16:creationId xmlns:a16="http://schemas.microsoft.com/office/drawing/2014/main" id="{E7EE2FDE-9CA6-4C33-B081-66350485D92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811301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2808</xdr:row>
      <xdr:rowOff>47625</xdr:rowOff>
    </xdr:from>
    <xdr:to>
      <xdr:col>22</xdr:col>
      <xdr:colOff>57150</xdr:colOff>
      <xdr:row>2808</xdr:row>
      <xdr:rowOff>47625</xdr:rowOff>
    </xdr:to>
    <xdr:cxnSp macro="">
      <xdr:nvCxnSpPr>
        <xdr:cNvPr id="948" name="Straight Connector 947">
          <a:extLst>
            <a:ext uri="{FF2B5EF4-FFF2-40B4-BE49-F238E27FC236}">
              <a16:creationId xmlns:a16="http://schemas.microsoft.com/office/drawing/2014/main" id="{532C6371-D012-410D-8E61-4530FC8807F7}"/>
            </a:ext>
          </a:extLst>
        </xdr:cNvPr>
        <xdr:cNvCxnSpPr/>
      </xdr:nvCxnSpPr>
      <xdr:spPr>
        <a:xfrm>
          <a:off x="0" y="3813397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2815</xdr:row>
      <xdr:rowOff>47625</xdr:rowOff>
    </xdr:from>
    <xdr:ext cx="123825" cy="123825"/>
    <xdr:pic>
      <xdr:nvPicPr>
        <xdr:cNvPr id="949" name="Picture 948">
          <a:extLst>
            <a:ext uri="{FF2B5EF4-FFF2-40B4-BE49-F238E27FC236}">
              <a16:creationId xmlns:a16="http://schemas.microsoft.com/office/drawing/2014/main" id="{E19DC6CD-0644-474E-AA0B-D8336CEA4FA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82304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2817</xdr:row>
      <xdr:rowOff>47625</xdr:rowOff>
    </xdr:from>
    <xdr:ext cx="123825" cy="123825"/>
    <xdr:pic>
      <xdr:nvPicPr>
        <xdr:cNvPr id="950" name="Picture 949">
          <a:extLst>
            <a:ext uri="{FF2B5EF4-FFF2-40B4-BE49-F238E27FC236}">
              <a16:creationId xmlns:a16="http://schemas.microsoft.com/office/drawing/2014/main" id="{C96014E4-AC74-41E6-9333-8EC47EDF2AC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82533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2819</xdr:row>
      <xdr:rowOff>47625</xdr:rowOff>
    </xdr:from>
    <xdr:ext cx="123825" cy="123825"/>
    <xdr:pic>
      <xdr:nvPicPr>
        <xdr:cNvPr id="951" name="Picture 950">
          <a:extLst>
            <a:ext uri="{FF2B5EF4-FFF2-40B4-BE49-F238E27FC236}">
              <a16:creationId xmlns:a16="http://schemas.microsoft.com/office/drawing/2014/main" id="{25C0979D-86C7-4513-95AF-63E6DB45BEC6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82762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2821</xdr:row>
      <xdr:rowOff>47625</xdr:rowOff>
    </xdr:from>
    <xdr:ext cx="123825" cy="123825"/>
    <xdr:pic>
      <xdr:nvPicPr>
        <xdr:cNvPr id="952" name="Picture 951">
          <a:extLst>
            <a:ext uri="{FF2B5EF4-FFF2-40B4-BE49-F238E27FC236}">
              <a16:creationId xmlns:a16="http://schemas.microsoft.com/office/drawing/2014/main" id="{6EB25F27-4AEC-4E07-A6FF-F8BFFD03D1A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82990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2823</xdr:row>
      <xdr:rowOff>47625</xdr:rowOff>
    </xdr:from>
    <xdr:ext cx="123825" cy="123825"/>
    <xdr:pic>
      <xdr:nvPicPr>
        <xdr:cNvPr id="953" name="Picture 952">
          <a:extLst>
            <a:ext uri="{FF2B5EF4-FFF2-40B4-BE49-F238E27FC236}">
              <a16:creationId xmlns:a16="http://schemas.microsoft.com/office/drawing/2014/main" id="{C16CE039-0B55-44F3-93C0-713370B3AB6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832193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2824</xdr:row>
      <xdr:rowOff>47625</xdr:rowOff>
    </xdr:from>
    <xdr:to>
      <xdr:col>22</xdr:col>
      <xdr:colOff>57150</xdr:colOff>
      <xdr:row>2824</xdr:row>
      <xdr:rowOff>47625</xdr:rowOff>
    </xdr:to>
    <xdr:cxnSp macro="">
      <xdr:nvCxnSpPr>
        <xdr:cNvPr id="954" name="Straight Connector 953">
          <a:extLst>
            <a:ext uri="{FF2B5EF4-FFF2-40B4-BE49-F238E27FC236}">
              <a16:creationId xmlns:a16="http://schemas.microsoft.com/office/drawing/2014/main" id="{8B380102-2D7F-4DA0-B5EA-AA9526206D67}"/>
            </a:ext>
          </a:extLst>
        </xdr:cNvPr>
        <xdr:cNvCxnSpPr/>
      </xdr:nvCxnSpPr>
      <xdr:spPr>
        <a:xfrm>
          <a:off x="0" y="3834288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2831</xdr:row>
      <xdr:rowOff>47625</xdr:rowOff>
    </xdr:from>
    <xdr:ext cx="123825" cy="123825"/>
    <xdr:pic>
      <xdr:nvPicPr>
        <xdr:cNvPr id="955" name="Picture 954">
          <a:extLst>
            <a:ext uri="{FF2B5EF4-FFF2-40B4-BE49-F238E27FC236}">
              <a16:creationId xmlns:a16="http://schemas.microsoft.com/office/drawing/2014/main" id="{09E8AE43-2804-423E-83E1-EF0741E0015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84394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2833</xdr:row>
      <xdr:rowOff>47625</xdr:rowOff>
    </xdr:from>
    <xdr:ext cx="123825" cy="123825"/>
    <xdr:pic>
      <xdr:nvPicPr>
        <xdr:cNvPr id="956" name="Picture 955">
          <a:extLst>
            <a:ext uri="{FF2B5EF4-FFF2-40B4-BE49-F238E27FC236}">
              <a16:creationId xmlns:a16="http://schemas.microsoft.com/office/drawing/2014/main" id="{2C498613-40A7-46C7-85AF-3F06F5705BC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84622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2835</xdr:row>
      <xdr:rowOff>47625</xdr:rowOff>
    </xdr:from>
    <xdr:ext cx="123825" cy="123825"/>
    <xdr:pic>
      <xdr:nvPicPr>
        <xdr:cNvPr id="957" name="Picture 956">
          <a:extLst>
            <a:ext uri="{FF2B5EF4-FFF2-40B4-BE49-F238E27FC236}">
              <a16:creationId xmlns:a16="http://schemas.microsoft.com/office/drawing/2014/main" id="{E160B1E8-8BBA-4E04-B289-A9EAF11C1507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84851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2837</xdr:row>
      <xdr:rowOff>47625</xdr:rowOff>
    </xdr:from>
    <xdr:ext cx="123825" cy="123825"/>
    <xdr:pic>
      <xdr:nvPicPr>
        <xdr:cNvPr id="958" name="Picture 957">
          <a:extLst>
            <a:ext uri="{FF2B5EF4-FFF2-40B4-BE49-F238E27FC236}">
              <a16:creationId xmlns:a16="http://schemas.microsoft.com/office/drawing/2014/main" id="{C901B2F3-9DC8-4898-A755-6C8B0EECA82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85079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2838</xdr:row>
      <xdr:rowOff>57150</xdr:rowOff>
    </xdr:from>
    <xdr:to>
      <xdr:col>22</xdr:col>
      <xdr:colOff>57150</xdr:colOff>
      <xdr:row>2838</xdr:row>
      <xdr:rowOff>47625</xdr:rowOff>
    </xdr:to>
    <xdr:cxnSp macro="">
      <xdr:nvCxnSpPr>
        <xdr:cNvPr id="959" name="Straight Connector 958">
          <a:extLst>
            <a:ext uri="{FF2B5EF4-FFF2-40B4-BE49-F238E27FC236}">
              <a16:creationId xmlns:a16="http://schemas.microsoft.com/office/drawing/2014/main" id="{40011C1C-1441-4A4D-AB40-068DBB092334}"/>
            </a:ext>
          </a:extLst>
        </xdr:cNvPr>
        <xdr:cNvCxnSpPr/>
      </xdr:nvCxnSpPr>
      <xdr:spPr>
        <a:xfrm>
          <a:off x="0" y="38529895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2845</xdr:row>
      <xdr:rowOff>47625</xdr:rowOff>
    </xdr:from>
    <xdr:ext cx="123825" cy="123825"/>
    <xdr:pic>
      <xdr:nvPicPr>
        <xdr:cNvPr id="960" name="Picture 959">
          <a:extLst>
            <a:ext uri="{FF2B5EF4-FFF2-40B4-BE49-F238E27FC236}">
              <a16:creationId xmlns:a16="http://schemas.microsoft.com/office/drawing/2014/main" id="{AF052728-C1F0-42DC-BE4D-226A7EDD113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86267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2847</xdr:row>
      <xdr:rowOff>47625</xdr:rowOff>
    </xdr:from>
    <xdr:ext cx="123825" cy="123825"/>
    <xdr:pic>
      <xdr:nvPicPr>
        <xdr:cNvPr id="961" name="Picture 960">
          <a:extLst>
            <a:ext uri="{FF2B5EF4-FFF2-40B4-BE49-F238E27FC236}">
              <a16:creationId xmlns:a16="http://schemas.microsoft.com/office/drawing/2014/main" id="{A97EFDFC-8F52-44F8-AE4D-CC1BDFE5FC9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86495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2849</xdr:row>
      <xdr:rowOff>47625</xdr:rowOff>
    </xdr:from>
    <xdr:ext cx="123825" cy="123825"/>
    <xdr:pic>
      <xdr:nvPicPr>
        <xdr:cNvPr id="962" name="Picture 961">
          <a:extLst>
            <a:ext uri="{FF2B5EF4-FFF2-40B4-BE49-F238E27FC236}">
              <a16:creationId xmlns:a16="http://schemas.microsoft.com/office/drawing/2014/main" id="{84CF726B-BF2E-45B7-958A-87D181632871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86724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2851</xdr:row>
      <xdr:rowOff>47625</xdr:rowOff>
    </xdr:from>
    <xdr:ext cx="123825" cy="123825"/>
    <xdr:pic>
      <xdr:nvPicPr>
        <xdr:cNvPr id="963" name="Picture 962">
          <a:extLst>
            <a:ext uri="{FF2B5EF4-FFF2-40B4-BE49-F238E27FC236}">
              <a16:creationId xmlns:a16="http://schemas.microsoft.com/office/drawing/2014/main" id="{9DFE1037-3C8F-46DA-85AA-2B6DDDF2A95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869531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2852</xdr:row>
      <xdr:rowOff>47625</xdr:rowOff>
    </xdr:from>
    <xdr:to>
      <xdr:col>22</xdr:col>
      <xdr:colOff>57150</xdr:colOff>
      <xdr:row>2852</xdr:row>
      <xdr:rowOff>47625</xdr:rowOff>
    </xdr:to>
    <xdr:cxnSp macro="">
      <xdr:nvCxnSpPr>
        <xdr:cNvPr id="964" name="Straight Connector 963">
          <a:extLst>
            <a:ext uri="{FF2B5EF4-FFF2-40B4-BE49-F238E27FC236}">
              <a16:creationId xmlns:a16="http://schemas.microsoft.com/office/drawing/2014/main" id="{D2A87C07-D058-4F18-9809-EC1DA88CCC0D}"/>
            </a:ext>
          </a:extLst>
        </xdr:cNvPr>
        <xdr:cNvCxnSpPr/>
      </xdr:nvCxnSpPr>
      <xdr:spPr>
        <a:xfrm>
          <a:off x="0" y="3871626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2859</xdr:row>
      <xdr:rowOff>47625</xdr:rowOff>
    </xdr:from>
    <xdr:ext cx="123825" cy="123825"/>
    <xdr:pic>
      <xdr:nvPicPr>
        <xdr:cNvPr id="965" name="Picture 964">
          <a:extLst>
            <a:ext uri="{FF2B5EF4-FFF2-40B4-BE49-F238E27FC236}">
              <a16:creationId xmlns:a16="http://schemas.microsoft.com/office/drawing/2014/main" id="{48EF9457-07AE-42C7-80E1-8541CA7779C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88127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2861</xdr:row>
      <xdr:rowOff>47625</xdr:rowOff>
    </xdr:from>
    <xdr:ext cx="123825" cy="123825"/>
    <xdr:pic>
      <xdr:nvPicPr>
        <xdr:cNvPr id="966" name="Picture 965">
          <a:extLst>
            <a:ext uri="{FF2B5EF4-FFF2-40B4-BE49-F238E27FC236}">
              <a16:creationId xmlns:a16="http://schemas.microsoft.com/office/drawing/2014/main" id="{FD1CE116-E839-420C-A890-C1ADEFAE092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88356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2863</xdr:row>
      <xdr:rowOff>47625</xdr:rowOff>
    </xdr:from>
    <xdr:ext cx="123825" cy="123825"/>
    <xdr:pic>
      <xdr:nvPicPr>
        <xdr:cNvPr id="967" name="Picture 966">
          <a:extLst>
            <a:ext uri="{FF2B5EF4-FFF2-40B4-BE49-F238E27FC236}">
              <a16:creationId xmlns:a16="http://schemas.microsoft.com/office/drawing/2014/main" id="{51697605-02CE-428B-9C05-21570B1F1E42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88585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2865</xdr:row>
      <xdr:rowOff>47625</xdr:rowOff>
    </xdr:from>
    <xdr:ext cx="123825" cy="123825"/>
    <xdr:pic>
      <xdr:nvPicPr>
        <xdr:cNvPr id="968" name="Picture 967">
          <a:extLst>
            <a:ext uri="{FF2B5EF4-FFF2-40B4-BE49-F238E27FC236}">
              <a16:creationId xmlns:a16="http://schemas.microsoft.com/office/drawing/2014/main" id="{DD60D82D-D643-42C1-BD67-3FCF2C17680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88813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2867</xdr:row>
      <xdr:rowOff>47625</xdr:rowOff>
    </xdr:from>
    <xdr:ext cx="123825" cy="123825"/>
    <xdr:pic>
      <xdr:nvPicPr>
        <xdr:cNvPr id="969" name="Picture 968">
          <a:extLst>
            <a:ext uri="{FF2B5EF4-FFF2-40B4-BE49-F238E27FC236}">
              <a16:creationId xmlns:a16="http://schemas.microsoft.com/office/drawing/2014/main" id="{0093DD3D-FA57-4916-A0EB-4C157996048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890422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2868</xdr:row>
      <xdr:rowOff>47625</xdr:rowOff>
    </xdr:from>
    <xdr:to>
      <xdr:col>22</xdr:col>
      <xdr:colOff>57150</xdr:colOff>
      <xdr:row>2868</xdr:row>
      <xdr:rowOff>47625</xdr:rowOff>
    </xdr:to>
    <xdr:cxnSp macro="">
      <xdr:nvCxnSpPr>
        <xdr:cNvPr id="970" name="Straight Connector 969">
          <a:extLst>
            <a:ext uri="{FF2B5EF4-FFF2-40B4-BE49-F238E27FC236}">
              <a16:creationId xmlns:a16="http://schemas.microsoft.com/office/drawing/2014/main" id="{2BE9AB8E-40D7-4AFF-BC5C-E6E18D558849}"/>
            </a:ext>
          </a:extLst>
        </xdr:cNvPr>
        <xdr:cNvCxnSpPr/>
      </xdr:nvCxnSpPr>
      <xdr:spPr>
        <a:xfrm>
          <a:off x="0" y="3892518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2875</xdr:row>
      <xdr:rowOff>47625</xdr:rowOff>
    </xdr:from>
    <xdr:ext cx="123825" cy="123825"/>
    <xdr:pic>
      <xdr:nvPicPr>
        <xdr:cNvPr id="971" name="Picture 970">
          <a:extLst>
            <a:ext uri="{FF2B5EF4-FFF2-40B4-BE49-F238E27FC236}">
              <a16:creationId xmlns:a16="http://schemas.microsoft.com/office/drawing/2014/main" id="{65906B23-CA01-4496-9BC0-A0335587F85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90217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2877</xdr:row>
      <xdr:rowOff>47625</xdr:rowOff>
    </xdr:from>
    <xdr:ext cx="123825" cy="123825"/>
    <xdr:pic>
      <xdr:nvPicPr>
        <xdr:cNvPr id="972" name="Picture 971">
          <a:extLst>
            <a:ext uri="{FF2B5EF4-FFF2-40B4-BE49-F238E27FC236}">
              <a16:creationId xmlns:a16="http://schemas.microsoft.com/office/drawing/2014/main" id="{BBC1FA83-FBD2-47C7-A682-0BAD2CF45C6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90445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2879</xdr:row>
      <xdr:rowOff>47625</xdr:rowOff>
    </xdr:from>
    <xdr:ext cx="123825" cy="123825"/>
    <xdr:pic>
      <xdr:nvPicPr>
        <xdr:cNvPr id="973" name="Picture 972">
          <a:extLst>
            <a:ext uri="{FF2B5EF4-FFF2-40B4-BE49-F238E27FC236}">
              <a16:creationId xmlns:a16="http://schemas.microsoft.com/office/drawing/2014/main" id="{6DDFF45F-E66A-4EAB-B5B6-5180756C29AC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90674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2881</xdr:row>
      <xdr:rowOff>47625</xdr:rowOff>
    </xdr:from>
    <xdr:ext cx="123825" cy="123825"/>
    <xdr:pic>
      <xdr:nvPicPr>
        <xdr:cNvPr id="974" name="Picture 973">
          <a:extLst>
            <a:ext uri="{FF2B5EF4-FFF2-40B4-BE49-F238E27FC236}">
              <a16:creationId xmlns:a16="http://schemas.microsoft.com/office/drawing/2014/main" id="{F02AC939-5129-424E-BC6B-7FE9DE6A3C7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90902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2883</xdr:row>
      <xdr:rowOff>47625</xdr:rowOff>
    </xdr:from>
    <xdr:ext cx="123825" cy="123825"/>
    <xdr:pic>
      <xdr:nvPicPr>
        <xdr:cNvPr id="975" name="Picture 974">
          <a:extLst>
            <a:ext uri="{FF2B5EF4-FFF2-40B4-BE49-F238E27FC236}">
              <a16:creationId xmlns:a16="http://schemas.microsoft.com/office/drawing/2014/main" id="{B21DD056-FA20-41BF-B925-A20CE3DB49F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911314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2884</xdr:row>
      <xdr:rowOff>47625</xdr:rowOff>
    </xdr:from>
    <xdr:to>
      <xdr:col>22</xdr:col>
      <xdr:colOff>57150</xdr:colOff>
      <xdr:row>2884</xdr:row>
      <xdr:rowOff>47625</xdr:rowOff>
    </xdr:to>
    <xdr:cxnSp macro="">
      <xdr:nvCxnSpPr>
        <xdr:cNvPr id="976" name="Straight Connector 975">
          <a:extLst>
            <a:ext uri="{FF2B5EF4-FFF2-40B4-BE49-F238E27FC236}">
              <a16:creationId xmlns:a16="http://schemas.microsoft.com/office/drawing/2014/main" id="{9747B8CA-21AB-49A2-BDF1-5BA4A33402AA}"/>
            </a:ext>
          </a:extLst>
        </xdr:cNvPr>
        <xdr:cNvCxnSpPr/>
      </xdr:nvCxnSpPr>
      <xdr:spPr>
        <a:xfrm>
          <a:off x="0" y="3913409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2891</xdr:row>
      <xdr:rowOff>47625</xdr:rowOff>
    </xdr:from>
    <xdr:ext cx="123825" cy="123825"/>
    <xdr:pic>
      <xdr:nvPicPr>
        <xdr:cNvPr id="977" name="Picture 976">
          <a:extLst>
            <a:ext uri="{FF2B5EF4-FFF2-40B4-BE49-F238E27FC236}">
              <a16:creationId xmlns:a16="http://schemas.microsoft.com/office/drawing/2014/main" id="{01EC51F9-8F67-4681-A209-633D67AF432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92306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2893</xdr:row>
      <xdr:rowOff>47625</xdr:rowOff>
    </xdr:from>
    <xdr:ext cx="123825" cy="123825"/>
    <xdr:pic>
      <xdr:nvPicPr>
        <xdr:cNvPr id="978" name="Picture 977">
          <a:extLst>
            <a:ext uri="{FF2B5EF4-FFF2-40B4-BE49-F238E27FC236}">
              <a16:creationId xmlns:a16="http://schemas.microsoft.com/office/drawing/2014/main" id="{43982F45-4045-4045-B441-23741A3F0EB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92534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2895</xdr:row>
      <xdr:rowOff>47625</xdr:rowOff>
    </xdr:from>
    <xdr:ext cx="123825" cy="123825"/>
    <xdr:pic>
      <xdr:nvPicPr>
        <xdr:cNvPr id="979" name="Picture 978">
          <a:extLst>
            <a:ext uri="{FF2B5EF4-FFF2-40B4-BE49-F238E27FC236}">
              <a16:creationId xmlns:a16="http://schemas.microsoft.com/office/drawing/2014/main" id="{C3C04941-8A94-4DC5-85B7-F94504DE957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92763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2897</xdr:row>
      <xdr:rowOff>47625</xdr:rowOff>
    </xdr:from>
    <xdr:ext cx="123825" cy="123825"/>
    <xdr:pic>
      <xdr:nvPicPr>
        <xdr:cNvPr id="980" name="Picture 979">
          <a:extLst>
            <a:ext uri="{FF2B5EF4-FFF2-40B4-BE49-F238E27FC236}">
              <a16:creationId xmlns:a16="http://schemas.microsoft.com/office/drawing/2014/main" id="{70252511-AE25-4979-B67C-31C88593E8AB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92991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2899</xdr:row>
      <xdr:rowOff>47625</xdr:rowOff>
    </xdr:from>
    <xdr:ext cx="123825" cy="123825"/>
    <xdr:pic>
      <xdr:nvPicPr>
        <xdr:cNvPr id="981" name="Picture 980">
          <a:extLst>
            <a:ext uri="{FF2B5EF4-FFF2-40B4-BE49-F238E27FC236}">
              <a16:creationId xmlns:a16="http://schemas.microsoft.com/office/drawing/2014/main" id="{55C10F16-E4A6-4568-911F-CC596862D27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932205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2900</xdr:row>
      <xdr:rowOff>47625</xdr:rowOff>
    </xdr:from>
    <xdr:to>
      <xdr:col>22</xdr:col>
      <xdr:colOff>57150</xdr:colOff>
      <xdr:row>2900</xdr:row>
      <xdr:rowOff>47625</xdr:rowOff>
    </xdr:to>
    <xdr:cxnSp macro="">
      <xdr:nvCxnSpPr>
        <xdr:cNvPr id="982" name="Straight Connector 981">
          <a:extLst>
            <a:ext uri="{FF2B5EF4-FFF2-40B4-BE49-F238E27FC236}">
              <a16:creationId xmlns:a16="http://schemas.microsoft.com/office/drawing/2014/main" id="{095B1138-2B9E-49EC-935B-862A2132C858}"/>
            </a:ext>
          </a:extLst>
        </xdr:cNvPr>
        <xdr:cNvCxnSpPr/>
      </xdr:nvCxnSpPr>
      <xdr:spPr>
        <a:xfrm>
          <a:off x="0" y="3934301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2907</xdr:row>
      <xdr:rowOff>47625</xdr:rowOff>
    </xdr:from>
    <xdr:ext cx="123825" cy="123825"/>
    <xdr:pic>
      <xdr:nvPicPr>
        <xdr:cNvPr id="983" name="Picture 982">
          <a:extLst>
            <a:ext uri="{FF2B5EF4-FFF2-40B4-BE49-F238E27FC236}">
              <a16:creationId xmlns:a16="http://schemas.microsoft.com/office/drawing/2014/main" id="{C5B89FE8-1AD3-4C1B-BF2B-DC781D79732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94395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2909</xdr:row>
      <xdr:rowOff>47625</xdr:rowOff>
    </xdr:from>
    <xdr:ext cx="123825" cy="123825"/>
    <xdr:pic>
      <xdr:nvPicPr>
        <xdr:cNvPr id="984" name="Picture 983">
          <a:extLst>
            <a:ext uri="{FF2B5EF4-FFF2-40B4-BE49-F238E27FC236}">
              <a16:creationId xmlns:a16="http://schemas.microsoft.com/office/drawing/2014/main" id="{5B5F4F65-655A-421D-85BD-09670206992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94623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2911</xdr:row>
      <xdr:rowOff>47625</xdr:rowOff>
    </xdr:from>
    <xdr:ext cx="123825" cy="123825"/>
    <xdr:pic>
      <xdr:nvPicPr>
        <xdr:cNvPr id="985" name="Picture 984">
          <a:extLst>
            <a:ext uri="{FF2B5EF4-FFF2-40B4-BE49-F238E27FC236}">
              <a16:creationId xmlns:a16="http://schemas.microsoft.com/office/drawing/2014/main" id="{A0DC2F94-8E7A-4F67-8A68-0C45B609F82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94852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2913</xdr:row>
      <xdr:rowOff>47625</xdr:rowOff>
    </xdr:from>
    <xdr:ext cx="123825" cy="123825"/>
    <xdr:pic>
      <xdr:nvPicPr>
        <xdr:cNvPr id="986" name="Picture 985">
          <a:extLst>
            <a:ext uri="{FF2B5EF4-FFF2-40B4-BE49-F238E27FC236}">
              <a16:creationId xmlns:a16="http://schemas.microsoft.com/office/drawing/2014/main" id="{52142995-7A0A-4BF2-A9C6-CD06820517AE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95081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2915</xdr:row>
      <xdr:rowOff>47625</xdr:rowOff>
    </xdr:from>
    <xdr:ext cx="123825" cy="123825"/>
    <xdr:pic>
      <xdr:nvPicPr>
        <xdr:cNvPr id="987" name="Picture 986">
          <a:extLst>
            <a:ext uri="{FF2B5EF4-FFF2-40B4-BE49-F238E27FC236}">
              <a16:creationId xmlns:a16="http://schemas.microsoft.com/office/drawing/2014/main" id="{11452554-F660-485B-BCC6-A9C1B40AEBF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953097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2916</xdr:row>
      <xdr:rowOff>57150</xdr:rowOff>
    </xdr:from>
    <xdr:to>
      <xdr:col>22</xdr:col>
      <xdr:colOff>57150</xdr:colOff>
      <xdr:row>2916</xdr:row>
      <xdr:rowOff>47625</xdr:rowOff>
    </xdr:to>
    <xdr:cxnSp macro="">
      <xdr:nvCxnSpPr>
        <xdr:cNvPr id="988" name="Straight Connector 987">
          <a:extLst>
            <a:ext uri="{FF2B5EF4-FFF2-40B4-BE49-F238E27FC236}">
              <a16:creationId xmlns:a16="http://schemas.microsoft.com/office/drawing/2014/main" id="{524DA634-42DA-4E6B-B37E-5CFFC118C114}"/>
            </a:ext>
          </a:extLst>
        </xdr:cNvPr>
        <xdr:cNvCxnSpPr/>
      </xdr:nvCxnSpPr>
      <xdr:spPr>
        <a:xfrm>
          <a:off x="0" y="39552880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2923</xdr:row>
      <xdr:rowOff>47625</xdr:rowOff>
    </xdr:from>
    <xdr:ext cx="123825" cy="123825"/>
    <xdr:pic>
      <xdr:nvPicPr>
        <xdr:cNvPr id="989" name="Picture 988">
          <a:extLst>
            <a:ext uri="{FF2B5EF4-FFF2-40B4-BE49-F238E27FC236}">
              <a16:creationId xmlns:a16="http://schemas.microsoft.com/office/drawing/2014/main" id="{79A74B5D-DD65-436E-BECD-5B9A45488AE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96497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2925</xdr:row>
      <xdr:rowOff>47625</xdr:rowOff>
    </xdr:from>
    <xdr:ext cx="123825" cy="123825"/>
    <xdr:pic>
      <xdr:nvPicPr>
        <xdr:cNvPr id="990" name="Picture 989">
          <a:extLst>
            <a:ext uri="{FF2B5EF4-FFF2-40B4-BE49-F238E27FC236}">
              <a16:creationId xmlns:a16="http://schemas.microsoft.com/office/drawing/2014/main" id="{E1438C26-4E66-40C9-A3AC-D83BAA55ADA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96725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2927</xdr:row>
      <xdr:rowOff>47625</xdr:rowOff>
    </xdr:from>
    <xdr:ext cx="123825" cy="123825"/>
    <xdr:pic>
      <xdr:nvPicPr>
        <xdr:cNvPr id="991" name="Picture 990">
          <a:extLst>
            <a:ext uri="{FF2B5EF4-FFF2-40B4-BE49-F238E27FC236}">
              <a16:creationId xmlns:a16="http://schemas.microsoft.com/office/drawing/2014/main" id="{FC9694F0-551B-446B-A221-26A937ADF94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96954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2929</xdr:row>
      <xdr:rowOff>47625</xdr:rowOff>
    </xdr:from>
    <xdr:ext cx="123825" cy="123825"/>
    <xdr:pic>
      <xdr:nvPicPr>
        <xdr:cNvPr id="992" name="Picture 991">
          <a:extLst>
            <a:ext uri="{FF2B5EF4-FFF2-40B4-BE49-F238E27FC236}">
              <a16:creationId xmlns:a16="http://schemas.microsoft.com/office/drawing/2014/main" id="{83FE5B29-1965-45B9-81E9-7733AD4457B7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97182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2931</xdr:row>
      <xdr:rowOff>47625</xdr:rowOff>
    </xdr:from>
    <xdr:ext cx="123825" cy="123825"/>
    <xdr:pic>
      <xdr:nvPicPr>
        <xdr:cNvPr id="993" name="Picture 992">
          <a:extLst>
            <a:ext uri="{FF2B5EF4-FFF2-40B4-BE49-F238E27FC236}">
              <a16:creationId xmlns:a16="http://schemas.microsoft.com/office/drawing/2014/main" id="{0879E7B3-ED1E-4152-8DB4-3E2C6BE56F1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974115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2932</xdr:row>
      <xdr:rowOff>47625</xdr:rowOff>
    </xdr:from>
    <xdr:to>
      <xdr:col>22</xdr:col>
      <xdr:colOff>57150</xdr:colOff>
      <xdr:row>2932</xdr:row>
      <xdr:rowOff>47625</xdr:rowOff>
    </xdr:to>
    <xdr:cxnSp macro="">
      <xdr:nvCxnSpPr>
        <xdr:cNvPr id="994" name="Straight Connector 993">
          <a:extLst>
            <a:ext uri="{FF2B5EF4-FFF2-40B4-BE49-F238E27FC236}">
              <a16:creationId xmlns:a16="http://schemas.microsoft.com/office/drawing/2014/main" id="{133C2765-2BA3-453E-98B5-9D300DBB79F2}"/>
            </a:ext>
          </a:extLst>
        </xdr:cNvPr>
        <xdr:cNvCxnSpPr/>
      </xdr:nvCxnSpPr>
      <xdr:spPr>
        <a:xfrm>
          <a:off x="0" y="3976211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2939</xdr:row>
      <xdr:rowOff>47625</xdr:rowOff>
    </xdr:from>
    <xdr:ext cx="123825" cy="123825"/>
    <xdr:pic>
      <xdr:nvPicPr>
        <xdr:cNvPr id="995" name="Picture 994">
          <a:extLst>
            <a:ext uri="{FF2B5EF4-FFF2-40B4-BE49-F238E27FC236}">
              <a16:creationId xmlns:a16="http://schemas.microsoft.com/office/drawing/2014/main" id="{B6B53385-E7E7-4D67-8F10-F299E333828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98586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2941</xdr:row>
      <xdr:rowOff>47625</xdr:rowOff>
    </xdr:from>
    <xdr:ext cx="123825" cy="123825"/>
    <xdr:pic>
      <xdr:nvPicPr>
        <xdr:cNvPr id="996" name="Picture 995">
          <a:extLst>
            <a:ext uri="{FF2B5EF4-FFF2-40B4-BE49-F238E27FC236}">
              <a16:creationId xmlns:a16="http://schemas.microsoft.com/office/drawing/2014/main" id="{6D53B991-36C8-4334-8AAA-6CD5350CDA8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98814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2943</xdr:row>
      <xdr:rowOff>47625</xdr:rowOff>
    </xdr:from>
    <xdr:ext cx="123825" cy="123825"/>
    <xdr:pic>
      <xdr:nvPicPr>
        <xdr:cNvPr id="997" name="Picture 996">
          <a:extLst>
            <a:ext uri="{FF2B5EF4-FFF2-40B4-BE49-F238E27FC236}">
              <a16:creationId xmlns:a16="http://schemas.microsoft.com/office/drawing/2014/main" id="{B75629BF-8B2B-4557-8A60-D251DAD7450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99043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2945</xdr:row>
      <xdr:rowOff>47625</xdr:rowOff>
    </xdr:from>
    <xdr:ext cx="123825" cy="123825"/>
    <xdr:pic>
      <xdr:nvPicPr>
        <xdr:cNvPr id="998" name="Picture 997">
          <a:extLst>
            <a:ext uri="{FF2B5EF4-FFF2-40B4-BE49-F238E27FC236}">
              <a16:creationId xmlns:a16="http://schemas.microsoft.com/office/drawing/2014/main" id="{A16323F9-A229-436B-9D21-D600DE83EF7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99272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2947</xdr:row>
      <xdr:rowOff>47625</xdr:rowOff>
    </xdr:from>
    <xdr:ext cx="123825" cy="123825"/>
    <xdr:pic>
      <xdr:nvPicPr>
        <xdr:cNvPr id="999" name="Picture 998">
          <a:extLst>
            <a:ext uri="{FF2B5EF4-FFF2-40B4-BE49-F238E27FC236}">
              <a16:creationId xmlns:a16="http://schemas.microsoft.com/office/drawing/2014/main" id="{DBBE2512-0073-4212-BA6F-DD111ED2E34D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99500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2949</xdr:row>
      <xdr:rowOff>47625</xdr:rowOff>
    </xdr:from>
    <xdr:ext cx="123825" cy="123825"/>
    <xdr:pic>
      <xdr:nvPicPr>
        <xdr:cNvPr id="1000" name="Picture 999">
          <a:extLst>
            <a:ext uri="{FF2B5EF4-FFF2-40B4-BE49-F238E27FC236}">
              <a16:creationId xmlns:a16="http://schemas.microsoft.com/office/drawing/2014/main" id="{C9D3C6B7-9DC4-4FB5-9B12-4E268BEF1FC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997293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2950</xdr:row>
      <xdr:rowOff>47625</xdr:rowOff>
    </xdr:from>
    <xdr:to>
      <xdr:col>22</xdr:col>
      <xdr:colOff>57150</xdr:colOff>
      <xdr:row>2950</xdr:row>
      <xdr:rowOff>47625</xdr:rowOff>
    </xdr:to>
    <xdr:cxnSp macro="">
      <xdr:nvCxnSpPr>
        <xdr:cNvPr id="1001" name="Straight Connector 1000">
          <a:extLst>
            <a:ext uri="{FF2B5EF4-FFF2-40B4-BE49-F238E27FC236}">
              <a16:creationId xmlns:a16="http://schemas.microsoft.com/office/drawing/2014/main" id="{0A0D500F-284F-49B1-89AE-4395402BDD98}"/>
            </a:ext>
          </a:extLst>
        </xdr:cNvPr>
        <xdr:cNvCxnSpPr/>
      </xdr:nvCxnSpPr>
      <xdr:spPr>
        <a:xfrm>
          <a:off x="0" y="3999388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2957</xdr:row>
      <xdr:rowOff>47625</xdr:rowOff>
    </xdr:from>
    <xdr:ext cx="123825" cy="123825"/>
    <xdr:pic>
      <xdr:nvPicPr>
        <xdr:cNvPr id="1002" name="Picture 1001">
          <a:extLst>
            <a:ext uri="{FF2B5EF4-FFF2-40B4-BE49-F238E27FC236}">
              <a16:creationId xmlns:a16="http://schemas.microsoft.com/office/drawing/2014/main" id="{F5DC235D-6426-4AF7-8FD9-289653A58FB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00904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2959</xdr:row>
      <xdr:rowOff>47625</xdr:rowOff>
    </xdr:from>
    <xdr:ext cx="123825" cy="123825"/>
    <xdr:pic>
      <xdr:nvPicPr>
        <xdr:cNvPr id="1003" name="Picture 1002">
          <a:extLst>
            <a:ext uri="{FF2B5EF4-FFF2-40B4-BE49-F238E27FC236}">
              <a16:creationId xmlns:a16="http://schemas.microsoft.com/office/drawing/2014/main" id="{A7818116-310E-404C-926D-5A93007734A5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01132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2961</xdr:row>
      <xdr:rowOff>47625</xdr:rowOff>
    </xdr:from>
    <xdr:ext cx="123825" cy="123825"/>
    <xdr:pic>
      <xdr:nvPicPr>
        <xdr:cNvPr id="1004" name="Picture 1003">
          <a:extLst>
            <a:ext uri="{FF2B5EF4-FFF2-40B4-BE49-F238E27FC236}">
              <a16:creationId xmlns:a16="http://schemas.microsoft.com/office/drawing/2014/main" id="{EB64D31F-D091-4474-A9BD-BDEDEF667AD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01361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2963</xdr:row>
      <xdr:rowOff>47625</xdr:rowOff>
    </xdr:from>
    <xdr:ext cx="123825" cy="123825"/>
    <xdr:pic>
      <xdr:nvPicPr>
        <xdr:cNvPr id="1005" name="Picture 1004">
          <a:extLst>
            <a:ext uri="{FF2B5EF4-FFF2-40B4-BE49-F238E27FC236}">
              <a16:creationId xmlns:a16="http://schemas.microsoft.com/office/drawing/2014/main" id="{76A3FF8C-C530-43D9-AE1D-9B6377D6D87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01589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2964</xdr:row>
      <xdr:rowOff>47625</xdr:rowOff>
    </xdr:from>
    <xdr:to>
      <xdr:col>22</xdr:col>
      <xdr:colOff>57150</xdr:colOff>
      <xdr:row>2964</xdr:row>
      <xdr:rowOff>47625</xdr:rowOff>
    </xdr:to>
    <xdr:cxnSp macro="">
      <xdr:nvCxnSpPr>
        <xdr:cNvPr id="1006" name="Straight Connector 1005">
          <a:extLst>
            <a:ext uri="{FF2B5EF4-FFF2-40B4-BE49-F238E27FC236}">
              <a16:creationId xmlns:a16="http://schemas.microsoft.com/office/drawing/2014/main" id="{870BFFEC-2618-479D-8FC8-BA11AB4B7C94}"/>
            </a:ext>
          </a:extLst>
        </xdr:cNvPr>
        <xdr:cNvCxnSpPr/>
      </xdr:nvCxnSpPr>
      <xdr:spPr>
        <a:xfrm>
          <a:off x="0" y="4017994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2973</xdr:row>
      <xdr:rowOff>47625</xdr:rowOff>
    </xdr:from>
    <xdr:ext cx="123825" cy="123825"/>
    <xdr:pic>
      <xdr:nvPicPr>
        <xdr:cNvPr id="1007" name="Picture 1006">
          <a:extLst>
            <a:ext uri="{FF2B5EF4-FFF2-40B4-BE49-F238E27FC236}">
              <a16:creationId xmlns:a16="http://schemas.microsoft.com/office/drawing/2014/main" id="{A495DAD8-E5E2-4FC0-A29E-6F8B8CAD1DE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03139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2975</xdr:row>
      <xdr:rowOff>47625</xdr:rowOff>
    </xdr:from>
    <xdr:ext cx="123825" cy="123825"/>
    <xdr:pic>
      <xdr:nvPicPr>
        <xdr:cNvPr id="1008" name="Picture 1007">
          <a:extLst>
            <a:ext uri="{FF2B5EF4-FFF2-40B4-BE49-F238E27FC236}">
              <a16:creationId xmlns:a16="http://schemas.microsoft.com/office/drawing/2014/main" id="{32C21346-EA74-4D26-9559-C1D825A420C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03367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2977</xdr:row>
      <xdr:rowOff>47625</xdr:rowOff>
    </xdr:from>
    <xdr:ext cx="123825" cy="123825"/>
    <xdr:pic>
      <xdr:nvPicPr>
        <xdr:cNvPr id="1009" name="Picture 1008">
          <a:extLst>
            <a:ext uri="{FF2B5EF4-FFF2-40B4-BE49-F238E27FC236}">
              <a16:creationId xmlns:a16="http://schemas.microsoft.com/office/drawing/2014/main" id="{7D83A42E-4560-4F59-AE28-B0FB34D0650E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03596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2979</xdr:row>
      <xdr:rowOff>47625</xdr:rowOff>
    </xdr:from>
    <xdr:ext cx="123825" cy="123825"/>
    <xdr:pic>
      <xdr:nvPicPr>
        <xdr:cNvPr id="1010" name="Picture 1009">
          <a:extLst>
            <a:ext uri="{FF2B5EF4-FFF2-40B4-BE49-F238E27FC236}">
              <a16:creationId xmlns:a16="http://schemas.microsoft.com/office/drawing/2014/main" id="{9303312F-68FD-4B3E-ADFA-1191F260305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038250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2980</xdr:row>
      <xdr:rowOff>47625</xdr:rowOff>
    </xdr:from>
    <xdr:to>
      <xdr:col>22</xdr:col>
      <xdr:colOff>57150</xdr:colOff>
      <xdr:row>2980</xdr:row>
      <xdr:rowOff>47625</xdr:rowOff>
    </xdr:to>
    <xdr:cxnSp macro="">
      <xdr:nvCxnSpPr>
        <xdr:cNvPr id="1011" name="Straight Connector 1010">
          <a:extLst>
            <a:ext uri="{FF2B5EF4-FFF2-40B4-BE49-F238E27FC236}">
              <a16:creationId xmlns:a16="http://schemas.microsoft.com/office/drawing/2014/main" id="{C5D73578-E650-4522-B944-46185C5FF855}"/>
            </a:ext>
          </a:extLst>
        </xdr:cNvPr>
        <xdr:cNvCxnSpPr/>
      </xdr:nvCxnSpPr>
      <xdr:spPr>
        <a:xfrm>
          <a:off x="0" y="4040346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2987</xdr:row>
      <xdr:rowOff>47625</xdr:rowOff>
    </xdr:from>
    <xdr:ext cx="123825" cy="123825"/>
    <xdr:pic>
      <xdr:nvPicPr>
        <xdr:cNvPr id="1012" name="Picture 1011">
          <a:extLst>
            <a:ext uri="{FF2B5EF4-FFF2-40B4-BE49-F238E27FC236}">
              <a16:creationId xmlns:a16="http://schemas.microsoft.com/office/drawing/2014/main" id="{1D93CFE2-5F8E-4793-8DF2-CC49C867952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04999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2989</xdr:row>
      <xdr:rowOff>47625</xdr:rowOff>
    </xdr:from>
    <xdr:ext cx="123825" cy="123825"/>
    <xdr:pic>
      <xdr:nvPicPr>
        <xdr:cNvPr id="1013" name="Picture 1012">
          <a:extLst>
            <a:ext uri="{FF2B5EF4-FFF2-40B4-BE49-F238E27FC236}">
              <a16:creationId xmlns:a16="http://schemas.microsoft.com/office/drawing/2014/main" id="{A4613A3B-81EF-4E4E-8080-AA7DA97293B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05228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2991</xdr:row>
      <xdr:rowOff>47625</xdr:rowOff>
    </xdr:from>
    <xdr:ext cx="123825" cy="123825"/>
    <xdr:pic>
      <xdr:nvPicPr>
        <xdr:cNvPr id="1014" name="Picture 1013">
          <a:extLst>
            <a:ext uri="{FF2B5EF4-FFF2-40B4-BE49-F238E27FC236}">
              <a16:creationId xmlns:a16="http://schemas.microsoft.com/office/drawing/2014/main" id="{F0670013-8A15-49B5-A53A-54AA592171C8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05457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2993</xdr:row>
      <xdr:rowOff>47625</xdr:rowOff>
    </xdr:from>
    <xdr:ext cx="123825" cy="123825"/>
    <xdr:pic>
      <xdr:nvPicPr>
        <xdr:cNvPr id="1015" name="Picture 1014">
          <a:extLst>
            <a:ext uri="{FF2B5EF4-FFF2-40B4-BE49-F238E27FC236}">
              <a16:creationId xmlns:a16="http://schemas.microsoft.com/office/drawing/2014/main" id="{BC2E6B8C-AECC-481B-97BD-72AAF69B55B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056856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2994</xdr:row>
      <xdr:rowOff>47625</xdr:rowOff>
    </xdr:from>
    <xdr:to>
      <xdr:col>22</xdr:col>
      <xdr:colOff>57150</xdr:colOff>
      <xdr:row>2994</xdr:row>
      <xdr:rowOff>47625</xdr:rowOff>
    </xdr:to>
    <xdr:cxnSp macro="">
      <xdr:nvCxnSpPr>
        <xdr:cNvPr id="1016" name="Straight Connector 1015">
          <a:extLst>
            <a:ext uri="{FF2B5EF4-FFF2-40B4-BE49-F238E27FC236}">
              <a16:creationId xmlns:a16="http://schemas.microsoft.com/office/drawing/2014/main" id="{5934184F-8A5F-404C-8373-AA091CCFEBE0}"/>
            </a:ext>
          </a:extLst>
        </xdr:cNvPr>
        <xdr:cNvCxnSpPr/>
      </xdr:nvCxnSpPr>
      <xdr:spPr>
        <a:xfrm>
          <a:off x="0" y="4058951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3001</xdr:row>
      <xdr:rowOff>47625</xdr:rowOff>
    </xdr:from>
    <xdr:ext cx="123825" cy="123825"/>
    <xdr:pic>
      <xdr:nvPicPr>
        <xdr:cNvPr id="1017" name="Picture 1016">
          <a:extLst>
            <a:ext uri="{FF2B5EF4-FFF2-40B4-BE49-F238E27FC236}">
              <a16:creationId xmlns:a16="http://schemas.microsoft.com/office/drawing/2014/main" id="{FB9EC70E-229C-4D58-925F-B645A1D5418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06860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3003</xdr:row>
      <xdr:rowOff>47625</xdr:rowOff>
    </xdr:from>
    <xdr:ext cx="123825" cy="123825"/>
    <xdr:pic>
      <xdr:nvPicPr>
        <xdr:cNvPr id="1018" name="Picture 1017">
          <a:extLst>
            <a:ext uri="{FF2B5EF4-FFF2-40B4-BE49-F238E27FC236}">
              <a16:creationId xmlns:a16="http://schemas.microsoft.com/office/drawing/2014/main" id="{D215315B-45A4-4384-88B6-2A51BDF8ADF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07088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3005</xdr:row>
      <xdr:rowOff>47625</xdr:rowOff>
    </xdr:from>
    <xdr:ext cx="123825" cy="123825"/>
    <xdr:pic>
      <xdr:nvPicPr>
        <xdr:cNvPr id="1019" name="Picture 1018">
          <a:extLst>
            <a:ext uri="{FF2B5EF4-FFF2-40B4-BE49-F238E27FC236}">
              <a16:creationId xmlns:a16="http://schemas.microsoft.com/office/drawing/2014/main" id="{4D974813-951E-465F-BA17-4826D98AE16F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073175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3006</xdr:row>
      <xdr:rowOff>47625</xdr:rowOff>
    </xdr:from>
    <xdr:to>
      <xdr:col>22</xdr:col>
      <xdr:colOff>57150</xdr:colOff>
      <xdr:row>3006</xdr:row>
      <xdr:rowOff>47625</xdr:rowOff>
    </xdr:to>
    <xdr:cxnSp macro="">
      <xdr:nvCxnSpPr>
        <xdr:cNvPr id="1020" name="Straight Connector 1019">
          <a:extLst>
            <a:ext uri="{FF2B5EF4-FFF2-40B4-BE49-F238E27FC236}">
              <a16:creationId xmlns:a16="http://schemas.microsoft.com/office/drawing/2014/main" id="{D44EBB7D-DD93-4BAA-9901-1997EAA080DD}"/>
            </a:ext>
          </a:extLst>
        </xdr:cNvPr>
        <xdr:cNvCxnSpPr/>
      </xdr:nvCxnSpPr>
      <xdr:spPr>
        <a:xfrm>
          <a:off x="0" y="4075271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3013</xdr:row>
      <xdr:rowOff>47625</xdr:rowOff>
    </xdr:from>
    <xdr:ext cx="123825" cy="123825"/>
    <xdr:pic>
      <xdr:nvPicPr>
        <xdr:cNvPr id="1021" name="Picture 1020">
          <a:extLst>
            <a:ext uri="{FF2B5EF4-FFF2-40B4-BE49-F238E27FC236}">
              <a16:creationId xmlns:a16="http://schemas.microsoft.com/office/drawing/2014/main" id="{9C453FCE-2822-4859-BBE2-7F7E8F767C6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08492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3015</xdr:row>
      <xdr:rowOff>47625</xdr:rowOff>
    </xdr:from>
    <xdr:ext cx="123825" cy="123825"/>
    <xdr:pic>
      <xdr:nvPicPr>
        <xdr:cNvPr id="1022" name="Picture 1021">
          <a:extLst>
            <a:ext uri="{FF2B5EF4-FFF2-40B4-BE49-F238E27FC236}">
              <a16:creationId xmlns:a16="http://schemas.microsoft.com/office/drawing/2014/main" id="{D946E779-A783-4CDF-B7F4-5B29997AFC2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08720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3017</xdr:row>
      <xdr:rowOff>47625</xdr:rowOff>
    </xdr:from>
    <xdr:ext cx="123825" cy="123825"/>
    <xdr:pic>
      <xdr:nvPicPr>
        <xdr:cNvPr id="1023" name="Picture 1022">
          <a:extLst>
            <a:ext uri="{FF2B5EF4-FFF2-40B4-BE49-F238E27FC236}">
              <a16:creationId xmlns:a16="http://schemas.microsoft.com/office/drawing/2014/main" id="{E87625A9-E675-477B-AFC5-C54CD3ED0C6D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08949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3019</xdr:row>
      <xdr:rowOff>47625</xdr:rowOff>
    </xdr:from>
    <xdr:ext cx="123825" cy="123825"/>
    <xdr:pic>
      <xdr:nvPicPr>
        <xdr:cNvPr id="1024" name="Picture 1023">
          <a:extLst>
            <a:ext uri="{FF2B5EF4-FFF2-40B4-BE49-F238E27FC236}">
              <a16:creationId xmlns:a16="http://schemas.microsoft.com/office/drawing/2014/main" id="{74F22700-A4B6-46ED-89E2-0728213DFBE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091781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3020</xdr:row>
      <xdr:rowOff>47625</xdr:rowOff>
    </xdr:from>
    <xdr:to>
      <xdr:col>22</xdr:col>
      <xdr:colOff>57150</xdr:colOff>
      <xdr:row>3020</xdr:row>
      <xdr:rowOff>47625</xdr:rowOff>
    </xdr:to>
    <xdr:cxnSp macro="">
      <xdr:nvCxnSpPr>
        <xdr:cNvPr id="1025" name="Straight Connector 1024">
          <a:extLst>
            <a:ext uri="{FF2B5EF4-FFF2-40B4-BE49-F238E27FC236}">
              <a16:creationId xmlns:a16="http://schemas.microsoft.com/office/drawing/2014/main" id="{2BB888B5-E529-4AC5-BBF1-B0A142EFD823}"/>
            </a:ext>
          </a:extLst>
        </xdr:cNvPr>
        <xdr:cNvCxnSpPr/>
      </xdr:nvCxnSpPr>
      <xdr:spPr>
        <a:xfrm>
          <a:off x="0" y="4093876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3027</xdr:row>
      <xdr:rowOff>47625</xdr:rowOff>
    </xdr:from>
    <xdr:ext cx="123825" cy="123825"/>
    <xdr:pic>
      <xdr:nvPicPr>
        <xdr:cNvPr id="1026" name="Picture 1025">
          <a:extLst>
            <a:ext uri="{FF2B5EF4-FFF2-40B4-BE49-F238E27FC236}">
              <a16:creationId xmlns:a16="http://schemas.microsoft.com/office/drawing/2014/main" id="{0C990B46-67AB-4F60-A366-4F09E84CDD6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10352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3029</xdr:row>
      <xdr:rowOff>47625</xdr:rowOff>
    </xdr:from>
    <xdr:ext cx="123825" cy="123825"/>
    <xdr:pic>
      <xdr:nvPicPr>
        <xdr:cNvPr id="1027" name="Picture 1026">
          <a:extLst>
            <a:ext uri="{FF2B5EF4-FFF2-40B4-BE49-F238E27FC236}">
              <a16:creationId xmlns:a16="http://schemas.microsoft.com/office/drawing/2014/main" id="{D794D064-B3BF-4BE7-B284-D9A4F7301109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10581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3031</xdr:row>
      <xdr:rowOff>47625</xdr:rowOff>
    </xdr:from>
    <xdr:ext cx="123825" cy="123825"/>
    <xdr:pic>
      <xdr:nvPicPr>
        <xdr:cNvPr id="1028" name="Picture 1027">
          <a:extLst>
            <a:ext uri="{FF2B5EF4-FFF2-40B4-BE49-F238E27FC236}">
              <a16:creationId xmlns:a16="http://schemas.microsoft.com/office/drawing/2014/main" id="{383D840B-0554-44AF-9B4D-12093E52382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108100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3032</xdr:row>
      <xdr:rowOff>57150</xdr:rowOff>
    </xdr:from>
    <xdr:to>
      <xdr:col>22</xdr:col>
      <xdr:colOff>57150</xdr:colOff>
      <xdr:row>3032</xdr:row>
      <xdr:rowOff>47625</xdr:rowOff>
    </xdr:to>
    <xdr:cxnSp macro="">
      <xdr:nvCxnSpPr>
        <xdr:cNvPr id="1029" name="Straight Connector 1028">
          <a:extLst>
            <a:ext uri="{FF2B5EF4-FFF2-40B4-BE49-F238E27FC236}">
              <a16:creationId xmlns:a16="http://schemas.microsoft.com/office/drawing/2014/main" id="{20BFD451-ED93-4FED-9961-FB3CCF188199}"/>
            </a:ext>
          </a:extLst>
        </xdr:cNvPr>
        <xdr:cNvCxnSpPr/>
      </xdr:nvCxnSpPr>
      <xdr:spPr>
        <a:xfrm>
          <a:off x="0" y="41102915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3039</xdr:row>
      <xdr:rowOff>47625</xdr:rowOff>
    </xdr:from>
    <xdr:ext cx="123825" cy="123825"/>
    <xdr:pic>
      <xdr:nvPicPr>
        <xdr:cNvPr id="1030" name="Picture 1029">
          <a:extLst>
            <a:ext uri="{FF2B5EF4-FFF2-40B4-BE49-F238E27FC236}">
              <a16:creationId xmlns:a16="http://schemas.microsoft.com/office/drawing/2014/main" id="{9824DA52-D50F-4116-A9EF-EA6950FEF02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11997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3041</xdr:row>
      <xdr:rowOff>47625</xdr:rowOff>
    </xdr:from>
    <xdr:ext cx="123825" cy="123825"/>
    <xdr:pic>
      <xdr:nvPicPr>
        <xdr:cNvPr id="1031" name="Picture 1030">
          <a:extLst>
            <a:ext uri="{FF2B5EF4-FFF2-40B4-BE49-F238E27FC236}">
              <a16:creationId xmlns:a16="http://schemas.microsoft.com/office/drawing/2014/main" id="{B64D6508-DDCB-454C-96DD-502F0F0B662D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12226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3043</xdr:row>
      <xdr:rowOff>47625</xdr:rowOff>
    </xdr:from>
    <xdr:ext cx="123825" cy="123825"/>
    <xdr:pic>
      <xdr:nvPicPr>
        <xdr:cNvPr id="1032" name="Picture 1031">
          <a:extLst>
            <a:ext uri="{FF2B5EF4-FFF2-40B4-BE49-F238E27FC236}">
              <a16:creationId xmlns:a16="http://schemas.microsoft.com/office/drawing/2014/main" id="{70E05085-53E8-4B3D-A666-5E7D0DCEAEC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12454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3045</xdr:row>
      <xdr:rowOff>47625</xdr:rowOff>
    </xdr:from>
    <xdr:ext cx="123825" cy="123825"/>
    <xdr:pic>
      <xdr:nvPicPr>
        <xdr:cNvPr id="1033" name="Picture 1032">
          <a:extLst>
            <a:ext uri="{FF2B5EF4-FFF2-40B4-BE49-F238E27FC236}">
              <a16:creationId xmlns:a16="http://schemas.microsoft.com/office/drawing/2014/main" id="{03DBDDEA-FC50-4DF4-AE1A-91DE49A7569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126833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3046</xdr:row>
      <xdr:rowOff>47625</xdr:rowOff>
    </xdr:from>
    <xdr:to>
      <xdr:col>22</xdr:col>
      <xdr:colOff>57150</xdr:colOff>
      <xdr:row>3046</xdr:row>
      <xdr:rowOff>47625</xdr:rowOff>
    </xdr:to>
    <xdr:cxnSp macro="">
      <xdr:nvCxnSpPr>
        <xdr:cNvPr id="1034" name="Straight Connector 1033">
          <a:extLst>
            <a:ext uri="{FF2B5EF4-FFF2-40B4-BE49-F238E27FC236}">
              <a16:creationId xmlns:a16="http://schemas.microsoft.com/office/drawing/2014/main" id="{6E43C1C9-5458-47FA-92AD-CDFC6D8ECBDC}"/>
            </a:ext>
          </a:extLst>
        </xdr:cNvPr>
        <xdr:cNvCxnSpPr/>
      </xdr:nvCxnSpPr>
      <xdr:spPr>
        <a:xfrm>
          <a:off x="0" y="4128928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3053</xdr:row>
      <xdr:rowOff>47625</xdr:rowOff>
    </xdr:from>
    <xdr:ext cx="123825" cy="123825"/>
    <xdr:pic>
      <xdr:nvPicPr>
        <xdr:cNvPr id="1035" name="Picture 1034">
          <a:extLst>
            <a:ext uri="{FF2B5EF4-FFF2-40B4-BE49-F238E27FC236}">
              <a16:creationId xmlns:a16="http://schemas.microsoft.com/office/drawing/2014/main" id="{A32DC62C-5C15-4E06-9A34-95D128C3381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13858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3055</xdr:row>
      <xdr:rowOff>47625</xdr:rowOff>
    </xdr:from>
    <xdr:ext cx="123825" cy="123825"/>
    <xdr:pic>
      <xdr:nvPicPr>
        <xdr:cNvPr id="1036" name="Picture 1035">
          <a:extLst>
            <a:ext uri="{FF2B5EF4-FFF2-40B4-BE49-F238E27FC236}">
              <a16:creationId xmlns:a16="http://schemas.microsoft.com/office/drawing/2014/main" id="{BE93C8F5-81D5-484D-97B1-22D4F6F3D498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14086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3057</xdr:row>
      <xdr:rowOff>47625</xdr:rowOff>
    </xdr:from>
    <xdr:ext cx="123825" cy="123825"/>
    <xdr:pic>
      <xdr:nvPicPr>
        <xdr:cNvPr id="1037" name="Picture 1036">
          <a:extLst>
            <a:ext uri="{FF2B5EF4-FFF2-40B4-BE49-F238E27FC236}">
              <a16:creationId xmlns:a16="http://schemas.microsoft.com/office/drawing/2014/main" id="{3FC68BB5-F409-4B39-ABF1-B50ED9DD329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14315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3059</xdr:row>
      <xdr:rowOff>47625</xdr:rowOff>
    </xdr:from>
    <xdr:ext cx="123825" cy="123825"/>
    <xdr:pic>
      <xdr:nvPicPr>
        <xdr:cNvPr id="1038" name="Picture 1037">
          <a:extLst>
            <a:ext uri="{FF2B5EF4-FFF2-40B4-BE49-F238E27FC236}">
              <a16:creationId xmlns:a16="http://schemas.microsoft.com/office/drawing/2014/main" id="{7B1AA729-5DA1-400F-9A5F-1FCF833EFCD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14543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3060</xdr:row>
      <xdr:rowOff>47625</xdr:rowOff>
    </xdr:from>
    <xdr:to>
      <xdr:col>22</xdr:col>
      <xdr:colOff>57150</xdr:colOff>
      <xdr:row>3060</xdr:row>
      <xdr:rowOff>47625</xdr:rowOff>
    </xdr:to>
    <xdr:cxnSp macro="">
      <xdr:nvCxnSpPr>
        <xdr:cNvPr id="1039" name="Straight Connector 1038">
          <a:extLst>
            <a:ext uri="{FF2B5EF4-FFF2-40B4-BE49-F238E27FC236}">
              <a16:creationId xmlns:a16="http://schemas.microsoft.com/office/drawing/2014/main" id="{69D3F688-70C6-451F-B83E-0937072602D7}"/>
            </a:ext>
          </a:extLst>
        </xdr:cNvPr>
        <xdr:cNvCxnSpPr/>
      </xdr:nvCxnSpPr>
      <xdr:spPr>
        <a:xfrm>
          <a:off x="0" y="4147534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3067</xdr:row>
      <xdr:rowOff>47625</xdr:rowOff>
    </xdr:from>
    <xdr:ext cx="123825" cy="123825"/>
    <xdr:pic>
      <xdr:nvPicPr>
        <xdr:cNvPr id="1040" name="Picture 1039">
          <a:extLst>
            <a:ext uri="{FF2B5EF4-FFF2-40B4-BE49-F238E27FC236}">
              <a16:creationId xmlns:a16="http://schemas.microsoft.com/office/drawing/2014/main" id="{82514BE9-27AF-4CAC-AFCD-01B72F9D7B8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15718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3069</xdr:row>
      <xdr:rowOff>47625</xdr:rowOff>
    </xdr:from>
    <xdr:ext cx="123825" cy="123825"/>
    <xdr:pic>
      <xdr:nvPicPr>
        <xdr:cNvPr id="1041" name="Picture 1040">
          <a:extLst>
            <a:ext uri="{FF2B5EF4-FFF2-40B4-BE49-F238E27FC236}">
              <a16:creationId xmlns:a16="http://schemas.microsoft.com/office/drawing/2014/main" id="{A21D7E41-389C-42C1-A02C-574FED4E7788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15947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3071</xdr:row>
      <xdr:rowOff>47625</xdr:rowOff>
    </xdr:from>
    <xdr:ext cx="123825" cy="123825"/>
    <xdr:pic>
      <xdr:nvPicPr>
        <xdr:cNvPr id="1042" name="Picture 1041">
          <a:extLst>
            <a:ext uri="{FF2B5EF4-FFF2-40B4-BE49-F238E27FC236}">
              <a16:creationId xmlns:a16="http://schemas.microsoft.com/office/drawing/2014/main" id="{EF91C9B7-5AC3-4E11-9D28-742925F1A51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161758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3072</xdr:row>
      <xdr:rowOff>47625</xdr:rowOff>
    </xdr:from>
    <xdr:to>
      <xdr:col>22</xdr:col>
      <xdr:colOff>57150</xdr:colOff>
      <xdr:row>3072</xdr:row>
      <xdr:rowOff>47625</xdr:rowOff>
    </xdr:to>
    <xdr:cxnSp macro="">
      <xdr:nvCxnSpPr>
        <xdr:cNvPr id="1043" name="Straight Connector 1042">
          <a:extLst>
            <a:ext uri="{FF2B5EF4-FFF2-40B4-BE49-F238E27FC236}">
              <a16:creationId xmlns:a16="http://schemas.microsoft.com/office/drawing/2014/main" id="{BAAB9454-6031-42BB-8DF4-00A7659F5CC6}"/>
            </a:ext>
          </a:extLst>
        </xdr:cNvPr>
        <xdr:cNvCxnSpPr/>
      </xdr:nvCxnSpPr>
      <xdr:spPr>
        <a:xfrm>
          <a:off x="0" y="4163853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3079</xdr:row>
      <xdr:rowOff>47625</xdr:rowOff>
    </xdr:from>
    <xdr:ext cx="123825" cy="123825"/>
    <xdr:pic>
      <xdr:nvPicPr>
        <xdr:cNvPr id="1044" name="Picture 1043">
          <a:extLst>
            <a:ext uri="{FF2B5EF4-FFF2-40B4-BE49-F238E27FC236}">
              <a16:creationId xmlns:a16="http://schemas.microsoft.com/office/drawing/2014/main" id="{35F07ED7-3497-43E6-8A63-D29C6DCE490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17350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3081</xdr:row>
      <xdr:rowOff>47625</xdr:rowOff>
    </xdr:from>
    <xdr:ext cx="123825" cy="123825"/>
    <xdr:pic>
      <xdr:nvPicPr>
        <xdr:cNvPr id="1045" name="Picture 1044">
          <a:extLst>
            <a:ext uri="{FF2B5EF4-FFF2-40B4-BE49-F238E27FC236}">
              <a16:creationId xmlns:a16="http://schemas.microsoft.com/office/drawing/2014/main" id="{50F94F0C-5A23-47A4-A19E-6AF5CA77545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17579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3083</xdr:row>
      <xdr:rowOff>47625</xdr:rowOff>
    </xdr:from>
    <xdr:ext cx="123825" cy="123825"/>
    <xdr:pic>
      <xdr:nvPicPr>
        <xdr:cNvPr id="1046" name="Picture 1045">
          <a:extLst>
            <a:ext uri="{FF2B5EF4-FFF2-40B4-BE49-F238E27FC236}">
              <a16:creationId xmlns:a16="http://schemas.microsoft.com/office/drawing/2014/main" id="{626D73DF-0619-4C0F-9BBD-46C2E2C202CE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17807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3085</xdr:row>
      <xdr:rowOff>47625</xdr:rowOff>
    </xdr:from>
    <xdr:ext cx="123825" cy="123825"/>
    <xdr:pic>
      <xdr:nvPicPr>
        <xdr:cNvPr id="1047" name="Picture 1046">
          <a:extLst>
            <a:ext uri="{FF2B5EF4-FFF2-40B4-BE49-F238E27FC236}">
              <a16:creationId xmlns:a16="http://schemas.microsoft.com/office/drawing/2014/main" id="{D93F3D94-5043-4756-A245-8F7CC9B293E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180363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3086</xdr:row>
      <xdr:rowOff>47625</xdr:rowOff>
    </xdr:from>
    <xdr:to>
      <xdr:col>22</xdr:col>
      <xdr:colOff>57150</xdr:colOff>
      <xdr:row>3086</xdr:row>
      <xdr:rowOff>47625</xdr:rowOff>
    </xdr:to>
    <xdr:cxnSp macro="">
      <xdr:nvCxnSpPr>
        <xdr:cNvPr id="1048" name="Straight Connector 1047">
          <a:extLst>
            <a:ext uri="{FF2B5EF4-FFF2-40B4-BE49-F238E27FC236}">
              <a16:creationId xmlns:a16="http://schemas.microsoft.com/office/drawing/2014/main" id="{8345ADEE-422B-406C-9197-D647A13DD281}"/>
            </a:ext>
          </a:extLst>
        </xdr:cNvPr>
        <xdr:cNvCxnSpPr/>
      </xdr:nvCxnSpPr>
      <xdr:spPr>
        <a:xfrm>
          <a:off x="0" y="4182459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3093</xdr:row>
      <xdr:rowOff>47625</xdr:rowOff>
    </xdr:from>
    <xdr:ext cx="123825" cy="123825"/>
    <xdr:pic>
      <xdr:nvPicPr>
        <xdr:cNvPr id="1049" name="Picture 1048">
          <a:extLst>
            <a:ext uri="{FF2B5EF4-FFF2-40B4-BE49-F238E27FC236}">
              <a16:creationId xmlns:a16="http://schemas.microsoft.com/office/drawing/2014/main" id="{0937F873-6880-4FF1-B888-3329D0C5F25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19211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3095</xdr:row>
      <xdr:rowOff>47625</xdr:rowOff>
    </xdr:from>
    <xdr:ext cx="123825" cy="123825"/>
    <xdr:pic>
      <xdr:nvPicPr>
        <xdr:cNvPr id="1050" name="Picture 1049">
          <a:extLst>
            <a:ext uri="{FF2B5EF4-FFF2-40B4-BE49-F238E27FC236}">
              <a16:creationId xmlns:a16="http://schemas.microsoft.com/office/drawing/2014/main" id="{66E09B1D-EF4D-4F1A-9C5D-E9BF0929C8B2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19439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3097</xdr:row>
      <xdr:rowOff>47625</xdr:rowOff>
    </xdr:from>
    <xdr:ext cx="123825" cy="123825"/>
    <xdr:pic>
      <xdr:nvPicPr>
        <xdr:cNvPr id="1051" name="Picture 1050">
          <a:extLst>
            <a:ext uri="{FF2B5EF4-FFF2-40B4-BE49-F238E27FC236}">
              <a16:creationId xmlns:a16="http://schemas.microsoft.com/office/drawing/2014/main" id="{CC272D18-6630-46D5-8BC8-08A0096A9B8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196683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3098</xdr:row>
      <xdr:rowOff>57150</xdr:rowOff>
    </xdr:from>
    <xdr:to>
      <xdr:col>22</xdr:col>
      <xdr:colOff>57150</xdr:colOff>
      <xdr:row>3098</xdr:row>
      <xdr:rowOff>47625</xdr:rowOff>
    </xdr:to>
    <xdr:cxnSp macro="">
      <xdr:nvCxnSpPr>
        <xdr:cNvPr id="1052" name="Straight Connector 1051">
          <a:extLst>
            <a:ext uri="{FF2B5EF4-FFF2-40B4-BE49-F238E27FC236}">
              <a16:creationId xmlns:a16="http://schemas.microsoft.com/office/drawing/2014/main" id="{7DEDB739-E19A-4A0A-BFAB-68B7FAF36CD8}"/>
            </a:ext>
          </a:extLst>
        </xdr:cNvPr>
        <xdr:cNvCxnSpPr/>
      </xdr:nvCxnSpPr>
      <xdr:spPr>
        <a:xfrm>
          <a:off x="0" y="41988740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3105</xdr:row>
      <xdr:rowOff>47625</xdr:rowOff>
    </xdr:from>
    <xdr:ext cx="123825" cy="123825"/>
    <xdr:pic>
      <xdr:nvPicPr>
        <xdr:cNvPr id="1053" name="Picture 1052">
          <a:extLst>
            <a:ext uri="{FF2B5EF4-FFF2-40B4-BE49-F238E27FC236}">
              <a16:creationId xmlns:a16="http://schemas.microsoft.com/office/drawing/2014/main" id="{A02667F8-89B4-48C5-8807-D64CEF2A4B6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20855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3107</xdr:row>
      <xdr:rowOff>47625</xdr:rowOff>
    </xdr:from>
    <xdr:ext cx="123825" cy="123825"/>
    <xdr:pic>
      <xdr:nvPicPr>
        <xdr:cNvPr id="1054" name="Picture 1053">
          <a:extLst>
            <a:ext uri="{FF2B5EF4-FFF2-40B4-BE49-F238E27FC236}">
              <a16:creationId xmlns:a16="http://schemas.microsoft.com/office/drawing/2014/main" id="{D137AEB4-4C31-464A-A2E7-BB902770C147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210843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3108</xdr:row>
      <xdr:rowOff>47625</xdr:rowOff>
    </xdr:from>
    <xdr:to>
      <xdr:col>22</xdr:col>
      <xdr:colOff>57150</xdr:colOff>
      <xdr:row>3108</xdr:row>
      <xdr:rowOff>47625</xdr:rowOff>
    </xdr:to>
    <xdr:cxnSp macro="">
      <xdr:nvCxnSpPr>
        <xdr:cNvPr id="1055" name="Straight Connector 1054">
          <a:extLst>
            <a:ext uri="{FF2B5EF4-FFF2-40B4-BE49-F238E27FC236}">
              <a16:creationId xmlns:a16="http://schemas.microsoft.com/office/drawing/2014/main" id="{F9D44FAF-32F1-4370-829A-550FD8276876}"/>
            </a:ext>
          </a:extLst>
        </xdr:cNvPr>
        <xdr:cNvCxnSpPr/>
      </xdr:nvCxnSpPr>
      <xdr:spPr>
        <a:xfrm>
          <a:off x="0" y="4212939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3115</xdr:row>
      <xdr:rowOff>47625</xdr:rowOff>
    </xdr:from>
    <xdr:ext cx="123825" cy="123825"/>
    <xdr:pic>
      <xdr:nvPicPr>
        <xdr:cNvPr id="1056" name="Picture 1055">
          <a:extLst>
            <a:ext uri="{FF2B5EF4-FFF2-40B4-BE49-F238E27FC236}">
              <a16:creationId xmlns:a16="http://schemas.microsoft.com/office/drawing/2014/main" id="{7034541F-5C0B-4FC2-AEDC-DE0980302B9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22259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3117</xdr:row>
      <xdr:rowOff>47625</xdr:rowOff>
    </xdr:from>
    <xdr:ext cx="123825" cy="123825"/>
    <xdr:pic>
      <xdr:nvPicPr>
        <xdr:cNvPr id="1057" name="Picture 1056">
          <a:extLst>
            <a:ext uri="{FF2B5EF4-FFF2-40B4-BE49-F238E27FC236}">
              <a16:creationId xmlns:a16="http://schemas.microsoft.com/office/drawing/2014/main" id="{959AE697-325A-400C-8C55-1556A5D346A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22487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3119</xdr:row>
      <xdr:rowOff>47625</xdr:rowOff>
    </xdr:from>
    <xdr:ext cx="123825" cy="123825"/>
    <xdr:pic>
      <xdr:nvPicPr>
        <xdr:cNvPr id="1058" name="Picture 1057">
          <a:extLst>
            <a:ext uri="{FF2B5EF4-FFF2-40B4-BE49-F238E27FC236}">
              <a16:creationId xmlns:a16="http://schemas.microsoft.com/office/drawing/2014/main" id="{1D5E3B60-9FFD-4C1D-9B1D-6342464F0C25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22716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3121</xdr:row>
      <xdr:rowOff>47625</xdr:rowOff>
    </xdr:from>
    <xdr:ext cx="123825" cy="123825"/>
    <xdr:pic>
      <xdr:nvPicPr>
        <xdr:cNvPr id="1059" name="Picture 1058">
          <a:extLst>
            <a:ext uri="{FF2B5EF4-FFF2-40B4-BE49-F238E27FC236}">
              <a16:creationId xmlns:a16="http://schemas.microsoft.com/office/drawing/2014/main" id="{E294F374-1F0B-4422-9183-AE6AEF84AB3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229449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3122</xdr:row>
      <xdr:rowOff>47625</xdr:rowOff>
    </xdr:from>
    <xdr:to>
      <xdr:col>22</xdr:col>
      <xdr:colOff>57150</xdr:colOff>
      <xdr:row>3122</xdr:row>
      <xdr:rowOff>47625</xdr:rowOff>
    </xdr:to>
    <xdr:cxnSp macro="">
      <xdr:nvCxnSpPr>
        <xdr:cNvPr id="1060" name="Straight Connector 1059">
          <a:extLst>
            <a:ext uri="{FF2B5EF4-FFF2-40B4-BE49-F238E27FC236}">
              <a16:creationId xmlns:a16="http://schemas.microsoft.com/office/drawing/2014/main" id="{D2D10B82-674B-461C-A019-8B728BCC073E}"/>
            </a:ext>
          </a:extLst>
        </xdr:cNvPr>
        <xdr:cNvCxnSpPr/>
      </xdr:nvCxnSpPr>
      <xdr:spPr>
        <a:xfrm>
          <a:off x="0" y="4231544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3129</xdr:row>
      <xdr:rowOff>47625</xdr:rowOff>
    </xdr:from>
    <xdr:ext cx="123825" cy="123825"/>
    <xdr:pic>
      <xdr:nvPicPr>
        <xdr:cNvPr id="1061" name="Picture 1060">
          <a:extLst>
            <a:ext uri="{FF2B5EF4-FFF2-40B4-BE49-F238E27FC236}">
              <a16:creationId xmlns:a16="http://schemas.microsoft.com/office/drawing/2014/main" id="{51885722-DB86-4CC6-B713-597C6642897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24119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3131</xdr:row>
      <xdr:rowOff>47625</xdr:rowOff>
    </xdr:from>
    <xdr:ext cx="123825" cy="123825"/>
    <xdr:pic>
      <xdr:nvPicPr>
        <xdr:cNvPr id="1062" name="Picture 1061">
          <a:extLst>
            <a:ext uri="{FF2B5EF4-FFF2-40B4-BE49-F238E27FC236}">
              <a16:creationId xmlns:a16="http://schemas.microsoft.com/office/drawing/2014/main" id="{57B280D5-593D-49A2-9919-7A184D75EC1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24348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3133</xdr:row>
      <xdr:rowOff>47625</xdr:rowOff>
    </xdr:from>
    <xdr:ext cx="123825" cy="123825"/>
    <xdr:pic>
      <xdr:nvPicPr>
        <xdr:cNvPr id="1063" name="Picture 1062">
          <a:extLst>
            <a:ext uri="{FF2B5EF4-FFF2-40B4-BE49-F238E27FC236}">
              <a16:creationId xmlns:a16="http://schemas.microsoft.com/office/drawing/2014/main" id="{B866CD03-EA2E-4D7A-ABF8-9776648F849E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24576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3135</xdr:row>
      <xdr:rowOff>47625</xdr:rowOff>
    </xdr:from>
    <xdr:ext cx="123825" cy="123825"/>
    <xdr:pic>
      <xdr:nvPicPr>
        <xdr:cNvPr id="1064" name="Picture 1063">
          <a:extLst>
            <a:ext uri="{FF2B5EF4-FFF2-40B4-BE49-F238E27FC236}">
              <a16:creationId xmlns:a16="http://schemas.microsoft.com/office/drawing/2014/main" id="{36C5F8BD-B795-4F97-86EE-51E95145F16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248054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3136</xdr:row>
      <xdr:rowOff>47625</xdr:rowOff>
    </xdr:from>
    <xdr:to>
      <xdr:col>22</xdr:col>
      <xdr:colOff>57150</xdr:colOff>
      <xdr:row>3136</xdr:row>
      <xdr:rowOff>47625</xdr:rowOff>
    </xdr:to>
    <xdr:cxnSp macro="">
      <xdr:nvCxnSpPr>
        <xdr:cNvPr id="1065" name="Straight Connector 1064">
          <a:extLst>
            <a:ext uri="{FF2B5EF4-FFF2-40B4-BE49-F238E27FC236}">
              <a16:creationId xmlns:a16="http://schemas.microsoft.com/office/drawing/2014/main" id="{1B6EEB89-084B-4945-AE0C-C874D2501EC4}"/>
            </a:ext>
          </a:extLst>
        </xdr:cNvPr>
        <xdr:cNvCxnSpPr/>
      </xdr:nvCxnSpPr>
      <xdr:spPr>
        <a:xfrm>
          <a:off x="0" y="4250150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3143</xdr:row>
      <xdr:rowOff>47625</xdr:rowOff>
    </xdr:from>
    <xdr:ext cx="123825" cy="123825"/>
    <xdr:pic>
      <xdr:nvPicPr>
        <xdr:cNvPr id="1066" name="Picture 1065">
          <a:extLst>
            <a:ext uri="{FF2B5EF4-FFF2-40B4-BE49-F238E27FC236}">
              <a16:creationId xmlns:a16="http://schemas.microsoft.com/office/drawing/2014/main" id="{3045AB9B-1EA3-42B6-B6A4-C3C76489EDE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25980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3145</xdr:row>
      <xdr:rowOff>47625</xdr:rowOff>
    </xdr:from>
    <xdr:ext cx="123825" cy="123825"/>
    <xdr:pic>
      <xdr:nvPicPr>
        <xdr:cNvPr id="1067" name="Picture 1066">
          <a:extLst>
            <a:ext uri="{FF2B5EF4-FFF2-40B4-BE49-F238E27FC236}">
              <a16:creationId xmlns:a16="http://schemas.microsoft.com/office/drawing/2014/main" id="{47AA7892-CAA1-4717-86E7-37C48DB29F2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26208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3147</xdr:row>
      <xdr:rowOff>47625</xdr:rowOff>
    </xdr:from>
    <xdr:ext cx="123825" cy="123825"/>
    <xdr:pic>
      <xdr:nvPicPr>
        <xdr:cNvPr id="1068" name="Picture 1067">
          <a:extLst>
            <a:ext uri="{FF2B5EF4-FFF2-40B4-BE49-F238E27FC236}">
              <a16:creationId xmlns:a16="http://schemas.microsoft.com/office/drawing/2014/main" id="{E7668F51-3734-47F8-B3A2-3A020186AD89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26437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3149</xdr:row>
      <xdr:rowOff>47625</xdr:rowOff>
    </xdr:from>
    <xdr:ext cx="123825" cy="123825"/>
    <xdr:pic>
      <xdr:nvPicPr>
        <xdr:cNvPr id="1069" name="Picture 1068">
          <a:extLst>
            <a:ext uri="{FF2B5EF4-FFF2-40B4-BE49-F238E27FC236}">
              <a16:creationId xmlns:a16="http://schemas.microsoft.com/office/drawing/2014/main" id="{16E61D55-DD1E-4D4E-B763-5BBFE63658C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266660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3150</xdr:row>
      <xdr:rowOff>47625</xdr:rowOff>
    </xdr:from>
    <xdr:to>
      <xdr:col>22</xdr:col>
      <xdr:colOff>57150</xdr:colOff>
      <xdr:row>3150</xdr:row>
      <xdr:rowOff>47625</xdr:rowOff>
    </xdr:to>
    <xdr:cxnSp macro="">
      <xdr:nvCxnSpPr>
        <xdr:cNvPr id="1070" name="Straight Connector 1069">
          <a:extLst>
            <a:ext uri="{FF2B5EF4-FFF2-40B4-BE49-F238E27FC236}">
              <a16:creationId xmlns:a16="http://schemas.microsoft.com/office/drawing/2014/main" id="{447BE37C-D5C7-458B-9AEB-3BD2EFACBC24}"/>
            </a:ext>
          </a:extLst>
        </xdr:cNvPr>
        <xdr:cNvCxnSpPr/>
      </xdr:nvCxnSpPr>
      <xdr:spPr>
        <a:xfrm>
          <a:off x="0" y="4268755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3157</xdr:row>
      <xdr:rowOff>47625</xdr:rowOff>
    </xdr:from>
    <xdr:ext cx="123825" cy="123825"/>
    <xdr:pic>
      <xdr:nvPicPr>
        <xdr:cNvPr id="1071" name="Picture 1070">
          <a:extLst>
            <a:ext uri="{FF2B5EF4-FFF2-40B4-BE49-F238E27FC236}">
              <a16:creationId xmlns:a16="http://schemas.microsoft.com/office/drawing/2014/main" id="{216D8C43-0114-4E09-91DE-A99043D5E35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27840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3159</xdr:row>
      <xdr:rowOff>47625</xdr:rowOff>
    </xdr:from>
    <xdr:ext cx="123825" cy="123825"/>
    <xdr:pic>
      <xdr:nvPicPr>
        <xdr:cNvPr id="1072" name="Picture 1071">
          <a:extLst>
            <a:ext uri="{FF2B5EF4-FFF2-40B4-BE49-F238E27FC236}">
              <a16:creationId xmlns:a16="http://schemas.microsoft.com/office/drawing/2014/main" id="{C910A841-1F49-4654-9EE7-322091698AE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28069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3161</xdr:row>
      <xdr:rowOff>47625</xdr:rowOff>
    </xdr:from>
    <xdr:ext cx="123825" cy="123825"/>
    <xdr:pic>
      <xdr:nvPicPr>
        <xdr:cNvPr id="1073" name="Picture 1072">
          <a:extLst>
            <a:ext uri="{FF2B5EF4-FFF2-40B4-BE49-F238E27FC236}">
              <a16:creationId xmlns:a16="http://schemas.microsoft.com/office/drawing/2014/main" id="{7F528FCA-2BC1-44E1-A36E-281C6108F34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28297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3163</xdr:row>
      <xdr:rowOff>47625</xdr:rowOff>
    </xdr:from>
    <xdr:ext cx="123825" cy="123825"/>
    <xdr:pic>
      <xdr:nvPicPr>
        <xdr:cNvPr id="1074" name="Picture 1073">
          <a:extLst>
            <a:ext uri="{FF2B5EF4-FFF2-40B4-BE49-F238E27FC236}">
              <a16:creationId xmlns:a16="http://schemas.microsoft.com/office/drawing/2014/main" id="{4C980EBB-B708-487B-A9B5-323A8339E378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285265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3164</xdr:row>
      <xdr:rowOff>57150</xdr:rowOff>
    </xdr:from>
    <xdr:to>
      <xdr:col>22</xdr:col>
      <xdr:colOff>57150</xdr:colOff>
      <xdr:row>3164</xdr:row>
      <xdr:rowOff>47625</xdr:rowOff>
    </xdr:to>
    <xdr:cxnSp macro="">
      <xdr:nvCxnSpPr>
        <xdr:cNvPr id="1075" name="Straight Connector 1074">
          <a:extLst>
            <a:ext uri="{FF2B5EF4-FFF2-40B4-BE49-F238E27FC236}">
              <a16:creationId xmlns:a16="http://schemas.microsoft.com/office/drawing/2014/main" id="{CA41A2C7-8C63-4FBB-8C76-DBB48303F809}"/>
            </a:ext>
          </a:extLst>
        </xdr:cNvPr>
        <xdr:cNvCxnSpPr/>
      </xdr:nvCxnSpPr>
      <xdr:spPr>
        <a:xfrm>
          <a:off x="0" y="42874565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3171</xdr:row>
      <xdr:rowOff>47625</xdr:rowOff>
    </xdr:from>
    <xdr:ext cx="123825" cy="123825"/>
    <xdr:pic>
      <xdr:nvPicPr>
        <xdr:cNvPr id="1076" name="Picture 1075">
          <a:extLst>
            <a:ext uri="{FF2B5EF4-FFF2-40B4-BE49-F238E27FC236}">
              <a16:creationId xmlns:a16="http://schemas.microsoft.com/office/drawing/2014/main" id="{4E90496B-B367-4532-BE11-698F9E93FF3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29714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3173</xdr:row>
      <xdr:rowOff>47625</xdr:rowOff>
    </xdr:from>
    <xdr:ext cx="123825" cy="123825"/>
    <xdr:pic>
      <xdr:nvPicPr>
        <xdr:cNvPr id="1077" name="Picture 1076">
          <a:extLst>
            <a:ext uri="{FF2B5EF4-FFF2-40B4-BE49-F238E27FC236}">
              <a16:creationId xmlns:a16="http://schemas.microsoft.com/office/drawing/2014/main" id="{DBEA34A7-BBFE-413D-B317-8AF86174759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29942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3175</xdr:row>
      <xdr:rowOff>47625</xdr:rowOff>
    </xdr:from>
    <xdr:ext cx="123825" cy="123825"/>
    <xdr:pic>
      <xdr:nvPicPr>
        <xdr:cNvPr id="1078" name="Picture 1077">
          <a:extLst>
            <a:ext uri="{FF2B5EF4-FFF2-40B4-BE49-F238E27FC236}">
              <a16:creationId xmlns:a16="http://schemas.microsoft.com/office/drawing/2014/main" id="{3BE26197-1AC5-4DB3-AD0D-234357DFDDFA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30171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3177</xdr:row>
      <xdr:rowOff>47625</xdr:rowOff>
    </xdr:from>
    <xdr:ext cx="123825" cy="123825"/>
    <xdr:pic>
      <xdr:nvPicPr>
        <xdr:cNvPr id="1079" name="Picture 1078">
          <a:extLst>
            <a:ext uri="{FF2B5EF4-FFF2-40B4-BE49-F238E27FC236}">
              <a16:creationId xmlns:a16="http://schemas.microsoft.com/office/drawing/2014/main" id="{C92216FA-1E2F-4947-8BCF-3B25C24E14A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303998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3178</xdr:row>
      <xdr:rowOff>47625</xdr:rowOff>
    </xdr:from>
    <xdr:to>
      <xdr:col>22</xdr:col>
      <xdr:colOff>57150</xdr:colOff>
      <xdr:row>3178</xdr:row>
      <xdr:rowOff>47625</xdr:rowOff>
    </xdr:to>
    <xdr:cxnSp macro="">
      <xdr:nvCxnSpPr>
        <xdr:cNvPr id="1080" name="Straight Connector 1079">
          <a:extLst>
            <a:ext uri="{FF2B5EF4-FFF2-40B4-BE49-F238E27FC236}">
              <a16:creationId xmlns:a16="http://schemas.microsoft.com/office/drawing/2014/main" id="{67A5B543-29E5-4BEE-BC46-2622291C9326}"/>
            </a:ext>
          </a:extLst>
        </xdr:cNvPr>
        <xdr:cNvCxnSpPr/>
      </xdr:nvCxnSpPr>
      <xdr:spPr>
        <a:xfrm>
          <a:off x="0" y="4306093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3185</xdr:row>
      <xdr:rowOff>47625</xdr:rowOff>
    </xdr:from>
    <xdr:ext cx="123825" cy="123825"/>
    <xdr:pic>
      <xdr:nvPicPr>
        <xdr:cNvPr id="1081" name="Picture 1080">
          <a:extLst>
            <a:ext uri="{FF2B5EF4-FFF2-40B4-BE49-F238E27FC236}">
              <a16:creationId xmlns:a16="http://schemas.microsoft.com/office/drawing/2014/main" id="{830E066E-0436-4961-A39A-987131966EF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31574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3187</xdr:row>
      <xdr:rowOff>47625</xdr:rowOff>
    </xdr:from>
    <xdr:ext cx="123825" cy="123825"/>
    <xdr:pic>
      <xdr:nvPicPr>
        <xdr:cNvPr id="1082" name="Picture 1081">
          <a:extLst>
            <a:ext uri="{FF2B5EF4-FFF2-40B4-BE49-F238E27FC236}">
              <a16:creationId xmlns:a16="http://schemas.microsoft.com/office/drawing/2014/main" id="{40F0735B-1879-4CE2-944E-CFA77582735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31803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3189</xdr:row>
      <xdr:rowOff>47625</xdr:rowOff>
    </xdr:from>
    <xdr:ext cx="123825" cy="123825"/>
    <xdr:pic>
      <xdr:nvPicPr>
        <xdr:cNvPr id="1083" name="Picture 1082">
          <a:extLst>
            <a:ext uri="{FF2B5EF4-FFF2-40B4-BE49-F238E27FC236}">
              <a16:creationId xmlns:a16="http://schemas.microsoft.com/office/drawing/2014/main" id="{FCDC94B0-E6BD-44F0-9ECE-236BBFCE6D3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32031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3191</xdr:row>
      <xdr:rowOff>47625</xdr:rowOff>
    </xdr:from>
    <xdr:ext cx="123825" cy="123825"/>
    <xdr:pic>
      <xdr:nvPicPr>
        <xdr:cNvPr id="1084" name="Picture 1083">
          <a:extLst>
            <a:ext uri="{FF2B5EF4-FFF2-40B4-BE49-F238E27FC236}">
              <a16:creationId xmlns:a16="http://schemas.microsoft.com/office/drawing/2014/main" id="{7B4F697F-E7B2-49DA-B0BA-68C1D2E13BBF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32260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3193</xdr:row>
      <xdr:rowOff>47625</xdr:rowOff>
    </xdr:from>
    <xdr:ext cx="123825" cy="123825"/>
    <xdr:pic>
      <xdr:nvPicPr>
        <xdr:cNvPr id="1085" name="Picture 1084">
          <a:extLst>
            <a:ext uri="{FF2B5EF4-FFF2-40B4-BE49-F238E27FC236}">
              <a16:creationId xmlns:a16="http://schemas.microsoft.com/office/drawing/2014/main" id="{49679A3E-87B0-4A07-9DF8-CFCE2410774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324889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3194</xdr:row>
      <xdr:rowOff>47625</xdr:rowOff>
    </xdr:from>
    <xdr:to>
      <xdr:col>22</xdr:col>
      <xdr:colOff>57150</xdr:colOff>
      <xdr:row>3194</xdr:row>
      <xdr:rowOff>47625</xdr:rowOff>
    </xdr:to>
    <xdr:cxnSp macro="">
      <xdr:nvCxnSpPr>
        <xdr:cNvPr id="1086" name="Straight Connector 1085">
          <a:extLst>
            <a:ext uri="{FF2B5EF4-FFF2-40B4-BE49-F238E27FC236}">
              <a16:creationId xmlns:a16="http://schemas.microsoft.com/office/drawing/2014/main" id="{7B60E4BE-2DC4-41B2-87F6-257A5BA9F172}"/>
            </a:ext>
          </a:extLst>
        </xdr:cNvPr>
        <xdr:cNvCxnSpPr/>
      </xdr:nvCxnSpPr>
      <xdr:spPr>
        <a:xfrm>
          <a:off x="0" y="4326985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3201</xdr:row>
      <xdr:rowOff>47625</xdr:rowOff>
    </xdr:from>
    <xdr:ext cx="123825" cy="123825"/>
    <xdr:pic>
      <xdr:nvPicPr>
        <xdr:cNvPr id="1087" name="Picture 1086">
          <a:extLst>
            <a:ext uri="{FF2B5EF4-FFF2-40B4-BE49-F238E27FC236}">
              <a16:creationId xmlns:a16="http://schemas.microsoft.com/office/drawing/2014/main" id="{B5F0A119-E473-4692-AB2F-7C3231E1A9C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33663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3203</xdr:row>
      <xdr:rowOff>47625</xdr:rowOff>
    </xdr:from>
    <xdr:ext cx="123825" cy="123825"/>
    <xdr:pic>
      <xdr:nvPicPr>
        <xdr:cNvPr id="1088" name="Picture 1087">
          <a:extLst>
            <a:ext uri="{FF2B5EF4-FFF2-40B4-BE49-F238E27FC236}">
              <a16:creationId xmlns:a16="http://schemas.microsoft.com/office/drawing/2014/main" id="{562BA709-DA38-446B-927C-904F94A86B4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33892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3205</xdr:row>
      <xdr:rowOff>47625</xdr:rowOff>
    </xdr:from>
    <xdr:ext cx="123825" cy="123825"/>
    <xdr:pic>
      <xdr:nvPicPr>
        <xdr:cNvPr id="1089" name="Picture 1088">
          <a:extLst>
            <a:ext uri="{FF2B5EF4-FFF2-40B4-BE49-F238E27FC236}">
              <a16:creationId xmlns:a16="http://schemas.microsoft.com/office/drawing/2014/main" id="{29D45F7F-3CA1-426F-9DEA-847240E86B8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34120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3207</xdr:row>
      <xdr:rowOff>47625</xdr:rowOff>
    </xdr:from>
    <xdr:ext cx="123825" cy="123825"/>
    <xdr:pic>
      <xdr:nvPicPr>
        <xdr:cNvPr id="1090" name="Picture 1089">
          <a:extLst>
            <a:ext uri="{FF2B5EF4-FFF2-40B4-BE49-F238E27FC236}">
              <a16:creationId xmlns:a16="http://schemas.microsoft.com/office/drawing/2014/main" id="{360A650A-CE18-4E2A-A9B0-AA3C9C2297D3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34349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3209</xdr:row>
      <xdr:rowOff>47625</xdr:rowOff>
    </xdr:from>
    <xdr:ext cx="123825" cy="123825"/>
    <xdr:pic>
      <xdr:nvPicPr>
        <xdr:cNvPr id="1091" name="Picture 1090">
          <a:extLst>
            <a:ext uri="{FF2B5EF4-FFF2-40B4-BE49-F238E27FC236}">
              <a16:creationId xmlns:a16="http://schemas.microsoft.com/office/drawing/2014/main" id="{EA1BA6A5-3E49-4223-AF6B-59DCAE9C592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345781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3210</xdr:row>
      <xdr:rowOff>47625</xdr:rowOff>
    </xdr:from>
    <xdr:to>
      <xdr:col>22</xdr:col>
      <xdr:colOff>57150</xdr:colOff>
      <xdr:row>3210</xdr:row>
      <xdr:rowOff>47625</xdr:rowOff>
    </xdr:to>
    <xdr:cxnSp macro="">
      <xdr:nvCxnSpPr>
        <xdr:cNvPr id="1092" name="Straight Connector 1091">
          <a:extLst>
            <a:ext uri="{FF2B5EF4-FFF2-40B4-BE49-F238E27FC236}">
              <a16:creationId xmlns:a16="http://schemas.microsoft.com/office/drawing/2014/main" id="{22C18CA1-66D3-43C3-9338-9EA495D7851C}"/>
            </a:ext>
          </a:extLst>
        </xdr:cNvPr>
        <xdr:cNvCxnSpPr/>
      </xdr:nvCxnSpPr>
      <xdr:spPr>
        <a:xfrm>
          <a:off x="0" y="4347876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3217</xdr:row>
      <xdr:rowOff>47625</xdr:rowOff>
    </xdr:from>
    <xdr:ext cx="123825" cy="123825"/>
    <xdr:pic>
      <xdr:nvPicPr>
        <xdr:cNvPr id="1093" name="Picture 1092">
          <a:extLst>
            <a:ext uri="{FF2B5EF4-FFF2-40B4-BE49-F238E27FC236}">
              <a16:creationId xmlns:a16="http://schemas.microsoft.com/office/drawing/2014/main" id="{A4B22559-F6D7-44EB-8431-A698F3C715E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35752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3219</xdr:row>
      <xdr:rowOff>47625</xdr:rowOff>
    </xdr:from>
    <xdr:ext cx="123825" cy="123825"/>
    <xdr:pic>
      <xdr:nvPicPr>
        <xdr:cNvPr id="1094" name="Picture 1093">
          <a:extLst>
            <a:ext uri="{FF2B5EF4-FFF2-40B4-BE49-F238E27FC236}">
              <a16:creationId xmlns:a16="http://schemas.microsoft.com/office/drawing/2014/main" id="{8644EBC3-CA0C-4DBC-BCC8-3736A343D3E0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35981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3221</xdr:row>
      <xdr:rowOff>47625</xdr:rowOff>
    </xdr:from>
    <xdr:ext cx="123825" cy="123825"/>
    <xdr:pic>
      <xdr:nvPicPr>
        <xdr:cNvPr id="1095" name="Picture 1094">
          <a:extLst>
            <a:ext uri="{FF2B5EF4-FFF2-40B4-BE49-F238E27FC236}">
              <a16:creationId xmlns:a16="http://schemas.microsoft.com/office/drawing/2014/main" id="{521E5DCA-40E8-41F6-AFB6-65D0CDA1BCC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362100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3222</xdr:row>
      <xdr:rowOff>47625</xdr:rowOff>
    </xdr:from>
    <xdr:to>
      <xdr:col>22</xdr:col>
      <xdr:colOff>57150</xdr:colOff>
      <xdr:row>3222</xdr:row>
      <xdr:rowOff>47625</xdr:rowOff>
    </xdr:to>
    <xdr:cxnSp macro="">
      <xdr:nvCxnSpPr>
        <xdr:cNvPr id="1096" name="Straight Connector 1095">
          <a:extLst>
            <a:ext uri="{FF2B5EF4-FFF2-40B4-BE49-F238E27FC236}">
              <a16:creationId xmlns:a16="http://schemas.microsoft.com/office/drawing/2014/main" id="{282D9473-1E2F-4B2C-B468-87240AE94310}"/>
            </a:ext>
          </a:extLst>
        </xdr:cNvPr>
        <xdr:cNvCxnSpPr/>
      </xdr:nvCxnSpPr>
      <xdr:spPr>
        <a:xfrm>
          <a:off x="0" y="4364196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3229</xdr:row>
      <xdr:rowOff>47625</xdr:rowOff>
    </xdr:from>
    <xdr:ext cx="123825" cy="123825"/>
    <xdr:pic>
      <xdr:nvPicPr>
        <xdr:cNvPr id="1097" name="Picture 1096">
          <a:extLst>
            <a:ext uri="{FF2B5EF4-FFF2-40B4-BE49-F238E27FC236}">
              <a16:creationId xmlns:a16="http://schemas.microsoft.com/office/drawing/2014/main" id="{F0FF07E5-E378-4368-88F8-4889F546480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37384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3231</xdr:row>
      <xdr:rowOff>47625</xdr:rowOff>
    </xdr:from>
    <xdr:ext cx="123825" cy="123825"/>
    <xdr:pic>
      <xdr:nvPicPr>
        <xdr:cNvPr id="1098" name="Picture 1097">
          <a:extLst>
            <a:ext uri="{FF2B5EF4-FFF2-40B4-BE49-F238E27FC236}">
              <a16:creationId xmlns:a16="http://schemas.microsoft.com/office/drawing/2014/main" id="{7BF6888B-5EE1-463F-97BF-253D9E4BD8C5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37613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3233</xdr:row>
      <xdr:rowOff>47625</xdr:rowOff>
    </xdr:from>
    <xdr:ext cx="123825" cy="123825"/>
    <xdr:pic>
      <xdr:nvPicPr>
        <xdr:cNvPr id="1099" name="Picture 1098">
          <a:extLst>
            <a:ext uri="{FF2B5EF4-FFF2-40B4-BE49-F238E27FC236}">
              <a16:creationId xmlns:a16="http://schemas.microsoft.com/office/drawing/2014/main" id="{85263CB6-C7E5-487A-9CCE-1FD837ED901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378420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3234</xdr:row>
      <xdr:rowOff>57150</xdr:rowOff>
    </xdr:from>
    <xdr:to>
      <xdr:col>22</xdr:col>
      <xdr:colOff>57150</xdr:colOff>
      <xdr:row>3234</xdr:row>
      <xdr:rowOff>47625</xdr:rowOff>
    </xdr:to>
    <xdr:cxnSp macro="">
      <xdr:nvCxnSpPr>
        <xdr:cNvPr id="1100" name="Straight Connector 1099">
          <a:extLst>
            <a:ext uri="{FF2B5EF4-FFF2-40B4-BE49-F238E27FC236}">
              <a16:creationId xmlns:a16="http://schemas.microsoft.com/office/drawing/2014/main" id="{7676F02B-415F-470A-B467-29A44203D467}"/>
            </a:ext>
          </a:extLst>
        </xdr:cNvPr>
        <xdr:cNvCxnSpPr/>
      </xdr:nvCxnSpPr>
      <xdr:spPr>
        <a:xfrm>
          <a:off x="0" y="43806110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3241</xdr:row>
      <xdr:rowOff>47625</xdr:rowOff>
    </xdr:from>
    <xdr:ext cx="123825" cy="123825"/>
    <xdr:pic>
      <xdr:nvPicPr>
        <xdr:cNvPr id="1101" name="Picture 1100">
          <a:extLst>
            <a:ext uri="{FF2B5EF4-FFF2-40B4-BE49-F238E27FC236}">
              <a16:creationId xmlns:a16="http://schemas.microsoft.com/office/drawing/2014/main" id="{32E0B86D-AE2D-4677-8B12-DCF1ECD21CB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39029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3243</xdr:row>
      <xdr:rowOff>47625</xdr:rowOff>
    </xdr:from>
    <xdr:ext cx="123825" cy="123825"/>
    <xdr:pic>
      <xdr:nvPicPr>
        <xdr:cNvPr id="1102" name="Picture 1101">
          <a:extLst>
            <a:ext uri="{FF2B5EF4-FFF2-40B4-BE49-F238E27FC236}">
              <a16:creationId xmlns:a16="http://schemas.microsoft.com/office/drawing/2014/main" id="{1BAF6798-9A9A-4975-AFB8-C8B6773E1FD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39258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3245</xdr:row>
      <xdr:rowOff>47625</xdr:rowOff>
    </xdr:from>
    <xdr:ext cx="123825" cy="123825"/>
    <xdr:pic>
      <xdr:nvPicPr>
        <xdr:cNvPr id="1103" name="Picture 1102">
          <a:extLst>
            <a:ext uri="{FF2B5EF4-FFF2-40B4-BE49-F238E27FC236}">
              <a16:creationId xmlns:a16="http://schemas.microsoft.com/office/drawing/2014/main" id="{CBDEBB2E-C378-4081-BEEB-30CA6FB01A0C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39486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3247</xdr:row>
      <xdr:rowOff>47625</xdr:rowOff>
    </xdr:from>
    <xdr:ext cx="123825" cy="123825"/>
    <xdr:pic>
      <xdr:nvPicPr>
        <xdr:cNvPr id="1104" name="Picture 1103">
          <a:extLst>
            <a:ext uri="{FF2B5EF4-FFF2-40B4-BE49-F238E27FC236}">
              <a16:creationId xmlns:a16="http://schemas.microsoft.com/office/drawing/2014/main" id="{B5610F8F-B0D2-41BF-99FE-4FC2A072177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397152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3248</xdr:row>
      <xdr:rowOff>47625</xdr:rowOff>
    </xdr:from>
    <xdr:to>
      <xdr:col>22</xdr:col>
      <xdr:colOff>57150</xdr:colOff>
      <xdr:row>3248</xdr:row>
      <xdr:rowOff>47625</xdr:rowOff>
    </xdr:to>
    <xdr:cxnSp macro="">
      <xdr:nvCxnSpPr>
        <xdr:cNvPr id="1105" name="Straight Connector 1104">
          <a:extLst>
            <a:ext uri="{FF2B5EF4-FFF2-40B4-BE49-F238E27FC236}">
              <a16:creationId xmlns:a16="http://schemas.microsoft.com/office/drawing/2014/main" id="{52F8CB8F-9E4A-4505-8BC1-3AA48321F522}"/>
            </a:ext>
          </a:extLst>
        </xdr:cNvPr>
        <xdr:cNvCxnSpPr/>
      </xdr:nvCxnSpPr>
      <xdr:spPr>
        <a:xfrm>
          <a:off x="0" y="4399248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3255</xdr:row>
      <xdr:rowOff>47625</xdr:rowOff>
    </xdr:from>
    <xdr:ext cx="123825" cy="123825"/>
    <xdr:pic>
      <xdr:nvPicPr>
        <xdr:cNvPr id="1106" name="Picture 1105">
          <a:extLst>
            <a:ext uri="{FF2B5EF4-FFF2-40B4-BE49-F238E27FC236}">
              <a16:creationId xmlns:a16="http://schemas.microsoft.com/office/drawing/2014/main" id="{256C7104-4A80-4DFC-AC64-79E82E654CD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40890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3257</xdr:row>
      <xdr:rowOff>47625</xdr:rowOff>
    </xdr:from>
    <xdr:ext cx="123825" cy="123825"/>
    <xdr:pic>
      <xdr:nvPicPr>
        <xdr:cNvPr id="1107" name="Picture 1106">
          <a:extLst>
            <a:ext uri="{FF2B5EF4-FFF2-40B4-BE49-F238E27FC236}">
              <a16:creationId xmlns:a16="http://schemas.microsoft.com/office/drawing/2014/main" id="{78CB30AE-97EA-47E9-8A54-716AEDC06AA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41118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3259</xdr:row>
      <xdr:rowOff>47625</xdr:rowOff>
    </xdr:from>
    <xdr:ext cx="123825" cy="123825"/>
    <xdr:pic>
      <xdr:nvPicPr>
        <xdr:cNvPr id="1108" name="Picture 1107">
          <a:extLst>
            <a:ext uri="{FF2B5EF4-FFF2-40B4-BE49-F238E27FC236}">
              <a16:creationId xmlns:a16="http://schemas.microsoft.com/office/drawing/2014/main" id="{F4938896-D78E-4B69-B4D1-66E808102209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41347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3261</xdr:row>
      <xdr:rowOff>47625</xdr:rowOff>
    </xdr:from>
    <xdr:ext cx="123825" cy="123825"/>
    <xdr:pic>
      <xdr:nvPicPr>
        <xdr:cNvPr id="1109" name="Picture 1108">
          <a:extLst>
            <a:ext uri="{FF2B5EF4-FFF2-40B4-BE49-F238E27FC236}">
              <a16:creationId xmlns:a16="http://schemas.microsoft.com/office/drawing/2014/main" id="{29732A59-7CCF-428A-9975-ABD659D1D59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415758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3262</xdr:row>
      <xdr:rowOff>47625</xdr:rowOff>
    </xdr:from>
    <xdr:to>
      <xdr:col>22</xdr:col>
      <xdr:colOff>57150</xdr:colOff>
      <xdr:row>3262</xdr:row>
      <xdr:rowOff>47625</xdr:rowOff>
    </xdr:to>
    <xdr:cxnSp macro="">
      <xdr:nvCxnSpPr>
        <xdr:cNvPr id="1110" name="Straight Connector 1109">
          <a:extLst>
            <a:ext uri="{FF2B5EF4-FFF2-40B4-BE49-F238E27FC236}">
              <a16:creationId xmlns:a16="http://schemas.microsoft.com/office/drawing/2014/main" id="{5C97EFEE-2F16-48B8-B17B-240A3A10B5C6}"/>
            </a:ext>
          </a:extLst>
        </xdr:cNvPr>
        <xdr:cNvCxnSpPr/>
      </xdr:nvCxnSpPr>
      <xdr:spPr>
        <a:xfrm>
          <a:off x="0" y="4417853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3271</xdr:row>
      <xdr:rowOff>47625</xdr:rowOff>
    </xdr:from>
    <xdr:ext cx="123825" cy="123825"/>
    <xdr:pic>
      <xdr:nvPicPr>
        <xdr:cNvPr id="1111" name="Picture 1110">
          <a:extLst>
            <a:ext uri="{FF2B5EF4-FFF2-40B4-BE49-F238E27FC236}">
              <a16:creationId xmlns:a16="http://schemas.microsoft.com/office/drawing/2014/main" id="{44C2F448-5D60-4BE9-BEBD-4F03CEED388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43112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3273</xdr:row>
      <xdr:rowOff>47625</xdr:rowOff>
    </xdr:from>
    <xdr:ext cx="123825" cy="123825"/>
    <xdr:pic>
      <xdr:nvPicPr>
        <xdr:cNvPr id="1112" name="Picture 1111">
          <a:extLst>
            <a:ext uri="{FF2B5EF4-FFF2-40B4-BE49-F238E27FC236}">
              <a16:creationId xmlns:a16="http://schemas.microsoft.com/office/drawing/2014/main" id="{4D8A07E4-2CAF-4A70-95B9-A51111A5017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43341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3275</xdr:row>
      <xdr:rowOff>47625</xdr:rowOff>
    </xdr:from>
    <xdr:ext cx="123825" cy="123825"/>
    <xdr:pic>
      <xdr:nvPicPr>
        <xdr:cNvPr id="1113" name="Picture 1112">
          <a:extLst>
            <a:ext uri="{FF2B5EF4-FFF2-40B4-BE49-F238E27FC236}">
              <a16:creationId xmlns:a16="http://schemas.microsoft.com/office/drawing/2014/main" id="{1D810223-439C-4445-804A-80B1A6888BE3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43569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3277</xdr:row>
      <xdr:rowOff>47625</xdr:rowOff>
    </xdr:from>
    <xdr:ext cx="123825" cy="123825"/>
    <xdr:pic>
      <xdr:nvPicPr>
        <xdr:cNvPr id="1114" name="Picture 1113">
          <a:extLst>
            <a:ext uri="{FF2B5EF4-FFF2-40B4-BE49-F238E27FC236}">
              <a16:creationId xmlns:a16="http://schemas.microsoft.com/office/drawing/2014/main" id="{3E46FF21-E065-4BAA-BF72-C74E649BC21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437983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3278</xdr:row>
      <xdr:rowOff>57150</xdr:rowOff>
    </xdr:from>
    <xdr:to>
      <xdr:col>22</xdr:col>
      <xdr:colOff>57150</xdr:colOff>
      <xdr:row>3278</xdr:row>
      <xdr:rowOff>47625</xdr:rowOff>
    </xdr:to>
    <xdr:cxnSp macro="">
      <xdr:nvCxnSpPr>
        <xdr:cNvPr id="1115" name="Straight Connector 1114">
          <a:extLst>
            <a:ext uri="{FF2B5EF4-FFF2-40B4-BE49-F238E27FC236}">
              <a16:creationId xmlns:a16="http://schemas.microsoft.com/office/drawing/2014/main" id="{71EECF1A-BA2A-4DCC-8172-5C11E19B378C}"/>
            </a:ext>
          </a:extLst>
        </xdr:cNvPr>
        <xdr:cNvCxnSpPr/>
      </xdr:nvCxnSpPr>
      <xdr:spPr>
        <a:xfrm>
          <a:off x="0" y="44401740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3285</xdr:row>
      <xdr:rowOff>47625</xdr:rowOff>
    </xdr:from>
    <xdr:ext cx="123825" cy="123825"/>
    <xdr:pic>
      <xdr:nvPicPr>
        <xdr:cNvPr id="1116" name="Picture 1115">
          <a:extLst>
            <a:ext uri="{FF2B5EF4-FFF2-40B4-BE49-F238E27FC236}">
              <a16:creationId xmlns:a16="http://schemas.microsoft.com/office/drawing/2014/main" id="{E7BD9DD5-6979-4568-A3B8-B2AD7FBD1C5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44985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3287</xdr:row>
      <xdr:rowOff>47625</xdr:rowOff>
    </xdr:from>
    <xdr:ext cx="123825" cy="123825"/>
    <xdr:pic>
      <xdr:nvPicPr>
        <xdr:cNvPr id="1117" name="Picture 1116">
          <a:extLst>
            <a:ext uri="{FF2B5EF4-FFF2-40B4-BE49-F238E27FC236}">
              <a16:creationId xmlns:a16="http://schemas.microsoft.com/office/drawing/2014/main" id="{537D1F44-41C8-4DD0-AF78-2947B7EE7BA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45214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3289</xdr:row>
      <xdr:rowOff>47625</xdr:rowOff>
    </xdr:from>
    <xdr:ext cx="123825" cy="123825"/>
    <xdr:pic>
      <xdr:nvPicPr>
        <xdr:cNvPr id="1118" name="Picture 1117">
          <a:extLst>
            <a:ext uri="{FF2B5EF4-FFF2-40B4-BE49-F238E27FC236}">
              <a16:creationId xmlns:a16="http://schemas.microsoft.com/office/drawing/2014/main" id="{C2975847-D93B-423C-AD8A-959263D04FC8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45442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3291</xdr:row>
      <xdr:rowOff>47625</xdr:rowOff>
    </xdr:from>
    <xdr:ext cx="123825" cy="123825"/>
    <xdr:pic>
      <xdr:nvPicPr>
        <xdr:cNvPr id="1119" name="Picture 1118">
          <a:extLst>
            <a:ext uri="{FF2B5EF4-FFF2-40B4-BE49-F238E27FC236}">
              <a16:creationId xmlns:a16="http://schemas.microsoft.com/office/drawing/2014/main" id="{742F33AA-54DF-44CF-859D-5ED51058C1F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456715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3292</xdr:row>
      <xdr:rowOff>47625</xdr:rowOff>
    </xdr:from>
    <xdr:to>
      <xdr:col>22</xdr:col>
      <xdr:colOff>57150</xdr:colOff>
      <xdr:row>3292</xdr:row>
      <xdr:rowOff>47625</xdr:rowOff>
    </xdr:to>
    <xdr:cxnSp macro="">
      <xdr:nvCxnSpPr>
        <xdr:cNvPr id="1120" name="Straight Connector 1119">
          <a:extLst>
            <a:ext uri="{FF2B5EF4-FFF2-40B4-BE49-F238E27FC236}">
              <a16:creationId xmlns:a16="http://schemas.microsoft.com/office/drawing/2014/main" id="{C0848435-FDA7-4B9A-A5B5-0CC9DB2F17F3}"/>
            </a:ext>
          </a:extLst>
        </xdr:cNvPr>
        <xdr:cNvCxnSpPr/>
      </xdr:nvCxnSpPr>
      <xdr:spPr>
        <a:xfrm>
          <a:off x="0" y="4458811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3299</xdr:row>
      <xdr:rowOff>47625</xdr:rowOff>
    </xdr:from>
    <xdr:ext cx="123825" cy="123825"/>
    <xdr:pic>
      <xdr:nvPicPr>
        <xdr:cNvPr id="1121" name="Picture 1120">
          <a:extLst>
            <a:ext uri="{FF2B5EF4-FFF2-40B4-BE49-F238E27FC236}">
              <a16:creationId xmlns:a16="http://schemas.microsoft.com/office/drawing/2014/main" id="{03BC0A81-AD0C-43BB-8B04-81F903318A9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46846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3301</xdr:row>
      <xdr:rowOff>47625</xdr:rowOff>
    </xdr:from>
    <xdr:ext cx="123825" cy="123825"/>
    <xdr:pic>
      <xdr:nvPicPr>
        <xdr:cNvPr id="1122" name="Picture 1121">
          <a:extLst>
            <a:ext uri="{FF2B5EF4-FFF2-40B4-BE49-F238E27FC236}">
              <a16:creationId xmlns:a16="http://schemas.microsoft.com/office/drawing/2014/main" id="{4D20B133-D736-4DD9-8E40-9DA55BFEF840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47074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3303</xdr:row>
      <xdr:rowOff>47625</xdr:rowOff>
    </xdr:from>
    <xdr:ext cx="123825" cy="123825"/>
    <xdr:pic>
      <xdr:nvPicPr>
        <xdr:cNvPr id="1123" name="Picture 1122">
          <a:extLst>
            <a:ext uri="{FF2B5EF4-FFF2-40B4-BE49-F238E27FC236}">
              <a16:creationId xmlns:a16="http://schemas.microsoft.com/office/drawing/2014/main" id="{72D9B375-186D-45F7-A0EC-5FB76E51F33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473035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3304</xdr:row>
      <xdr:rowOff>47625</xdr:rowOff>
    </xdr:from>
    <xdr:to>
      <xdr:col>22</xdr:col>
      <xdr:colOff>57150</xdr:colOff>
      <xdr:row>3304</xdr:row>
      <xdr:rowOff>47625</xdr:rowOff>
    </xdr:to>
    <xdr:cxnSp macro="">
      <xdr:nvCxnSpPr>
        <xdr:cNvPr id="1124" name="Straight Connector 1123">
          <a:extLst>
            <a:ext uri="{FF2B5EF4-FFF2-40B4-BE49-F238E27FC236}">
              <a16:creationId xmlns:a16="http://schemas.microsoft.com/office/drawing/2014/main" id="{5E35F5C6-44A9-4063-9AB3-64AF82E77D33}"/>
            </a:ext>
          </a:extLst>
        </xdr:cNvPr>
        <xdr:cNvCxnSpPr/>
      </xdr:nvCxnSpPr>
      <xdr:spPr>
        <a:xfrm>
          <a:off x="0" y="4475130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3311</xdr:row>
      <xdr:rowOff>47625</xdr:rowOff>
    </xdr:from>
    <xdr:ext cx="123825" cy="123825"/>
    <xdr:pic>
      <xdr:nvPicPr>
        <xdr:cNvPr id="1125" name="Picture 1124">
          <a:extLst>
            <a:ext uri="{FF2B5EF4-FFF2-40B4-BE49-F238E27FC236}">
              <a16:creationId xmlns:a16="http://schemas.microsoft.com/office/drawing/2014/main" id="{AC3AC592-C204-4D82-BABC-A9E647BC5E5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48478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3313</xdr:row>
      <xdr:rowOff>47625</xdr:rowOff>
    </xdr:from>
    <xdr:ext cx="123825" cy="123825"/>
    <xdr:pic>
      <xdr:nvPicPr>
        <xdr:cNvPr id="1126" name="Picture 1125">
          <a:extLst>
            <a:ext uri="{FF2B5EF4-FFF2-40B4-BE49-F238E27FC236}">
              <a16:creationId xmlns:a16="http://schemas.microsoft.com/office/drawing/2014/main" id="{088D3BAC-1C70-4AB4-8C5B-3353896ACCEA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48706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3315</xdr:row>
      <xdr:rowOff>47625</xdr:rowOff>
    </xdr:from>
    <xdr:ext cx="123825" cy="123825"/>
    <xdr:pic>
      <xdr:nvPicPr>
        <xdr:cNvPr id="1127" name="Picture 1126">
          <a:extLst>
            <a:ext uri="{FF2B5EF4-FFF2-40B4-BE49-F238E27FC236}">
              <a16:creationId xmlns:a16="http://schemas.microsoft.com/office/drawing/2014/main" id="{1F7DFD48-DE31-445D-9844-7CD0ACE56FA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489354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3316</xdr:row>
      <xdr:rowOff>47625</xdr:rowOff>
    </xdr:from>
    <xdr:to>
      <xdr:col>22</xdr:col>
      <xdr:colOff>57150</xdr:colOff>
      <xdr:row>3316</xdr:row>
      <xdr:rowOff>47625</xdr:rowOff>
    </xdr:to>
    <xdr:cxnSp macro="">
      <xdr:nvCxnSpPr>
        <xdr:cNvPr id="1128" name="Straight Connector 1127">
          <a:extLst>
            <a:ext uri="{FF2B5EF4-FFF2-40B4-BE49-F238E27FC236}">
              <a16:creationId xmlns:a16="http://schemas.microsoft.com/office/drawing/2014/main" id="{E4B44BB6-D584-4C85-A8E0-2F084FED7FE6}"/>
            </a:ext>
          </a:extLst>
        </xdr:cNvPr>
        <xdr:cNvCxnSpPr/>
      </xdr:nvCxnSpPr>
      <xdr:spPr>
        <a:xfrm>
          <a:off x="0" y="4491450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3323</xdr:row>
      <xdr:rowOff>47625</xdr:rowOff>
    </xdr:from>
    <xdr:ext cx="123825" cy="123825"/>
    <xdr:pic>
      <xdr:nvPicPr>
        <xdr:cNvPr id="1129" name="Picture 1128">
          <a:extLst>
            <a:ext uri="{FF2B5EF4-FFF2-40B4-BE49-F238E27FC236}">
              <a16:creationId xmlns:a16="http://schemas.microsoft.com/office/drawing/2014/main" id="{82C420BC-6B59-47C5-A22A-87DC9171304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50110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3325</xdr:row>
      <xdr:rowOff>47625</xdr:rowOff>
    </xdr:from>
    <xdr:ext cx="123825" cy="123825"/>
    <xdr:pic>
      <xdr:nvPicPr>
        <xdr:cNvPr id="1130" name="Picture 1129">
          <a:extLst>
            <a:ext uri="{FF2B5EF4-FFF2-40B4-BE49-F238E27FC236}">
              <a16:creationId xmlns:a16="http://schemas.microsoft.com/office/drawing/2014/main" id="{C92B098B-3CD7-468D-920D-B97C40C0D4BB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50338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3327</xdr:row>
      <xdr:rowOff>47625</xdr:rowOff>
    </xdr:from>
    <xdr:ext cx="123825" cy="123825"/>
    <xdr:pic>
      <xdr:nvPicPr>
        <xdr:cNvPr id="1131" name="Picture 1130">
          <a:extLst>
            <a:ext uri="{FF2B5EF4-FFF2-40B4-BE49-F238E27FC236}">
              <a16:creationId xmlns:a16="http://schemas.microsoft.com/office/drawing/2014/main" id="{DC4B530F-03AD-4DCE-A168-4B999E2FA9B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505674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3328</xdr:row>
      <xdr:rowOff>47625</xdr:rowOff>
    </xdr:from>
    <xdr:to>
      <xdr:col>22</xdr:col>
      <xdr:colOff>57150</xdr:colOff>
      <xdr:row>3328</xdr:row>
      <xdr:rowOff>47625</xdr:rowOff>
    </xdr:to>
    <xdr:cxnSp macro="">
      <xdr:nvCxnSpPr>
        <xdr:cNvPr id="1132" name="Straight Connector 1131">
          <a:extLst>
            <a:ext uri="{FF2B5EF4-FFF2-40B4-BE49-F238E27FC236}">
              <a16:creationId xmlns:a16="http://schemas.microsoft.com/office/drawing/2014/main" id="{46A36636-B8D5-4C5F-AB40-F8BB60FD3C6E}"/>
            </a:ext>
          </a:extLst>
        </xdr:cNvPr>
        <xdr:cNvCxnSpPr/>
      </xdr:nvCxnSpPr>
      <xdr:spPr>
        <a:xfrm>
          <a:off x="0" y="4507769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3335</xdr:row>
      <xdr:rowOff>47625</xdr:rowOff>
    </xdr:from>
    <xdr:ext cx="123825" cy="123825"/>
    <xdr:pic>
      <xdr:nvPicPr>
        <xdr:cNvPr id="1133" name="Picture 1132">
          <a:extLst>
            <a:ext uri="{FF2B5EF4-FFF2-40B4-BE49-F238E27FC236}">
              <a16:creationId xmlns:a16="http://schemas.microsoft.com/office/drawing/2014/main" id="{C0A4354D-DDCC-43C2-808F-77EE43AD777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51742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3337</xdr:row>
      <xdr:rowOff>47625</xdr:rowOff>
    </xdr:from>
    <xdr:ext cx="123825" cy="123825"/>
    <xdr:pic>
      <xdr:nvPicPr>
        <xdr:cNvPr id="1134" name="Picture 1133">
          <a:extLst>
            <a:ext uri="{FF2B5EF4-FFF2-40B4-BE49-F238E27FC236}">
              <a16:creationId xmlns:a16="http://schemas.microsoft.com/office/drawing/2014/main" id="{7147AE3F-B704-43BD-9C1D-9F6B11365BBF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51970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3339</xdr:row>
      <xdr:rowOff>47625</xdr:rowOff>
    </xdr:from>
    <xdr:ext cx="123825" cy="123825"/>
    <xdr:pic>
      <xdr:nvPicPr>
        <xdr:cNvPr id="1135" name="Picture 1134">
          <a:extLst>
            <a:ext uri="{FF2B5EF4-FFF2-40B4-BE49-F238E27FC236}">
              <a16:creationId xmlns:a16="http://schemas.microsoft.com/office/drawing/2014/main" id="{3CFD0AC8-50B8-4175-B5D7-A95DCED136C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521993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3340</xdr:row>
      <xdr:rowOff>57150</xdr:rowOff>
    </xdr:from>
    <xdr:to>
      <xdr:col>22</xdr:col>
      <xdr:colOff>57150</xdr:colOff>
      <xdr:row>3340</xdr:row>
      <xdr:rowOff>47625</xdr:rowOff>
    </xdr:to>
    <xdr:cxnSp macro="">
      <xdr:nvCxnSpPr>
        <xdr:cNvPr id="1136" name="Straight Connector 1135">
          <a:extLst>
            <a:ext uri="{FF2B5EF4-FFF2-40B4-BE49-F238E27FC236}">
              <a16:creationId xmlns:a16="http://schemas.microsoft.com/office/drawing/2014/main" id="{3CA36ECE-7C8B-4591-BE50-921D84C37B04}"/>
            </a:ext>
          </a:extLst>
        </xdr:cNvPr>
        <xdr:cNvCxnSpPr/>
      </xdr:nvCxnSpPr>
      <xdr:spPr>
        <a:xfrm>
          <a:off x="0" y="45241845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3347</xdr:row>
      <xdr:rowOff>47625</xdr:rowOff>
    </xdr:from>
    <xdr:ext cx="123825" cy="123825"/>
    <xdr:pic>
      <xdr:nvPicPr>
        <xdr:cNvPr id="1137" name="Picture 1136">
          <a:extLst>
            <a:ext uri="{FF2B5EF4-FFF2-40B4-BE49-F238E27FC236}">
              <a16:creationId xmlns:a16="http://schemas.microsoft.com/office/drawing/2014/main" id="{36619870-B2A5-4084-AA3A-4DFBFE2E189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53386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3349</xdr:row>
      <xdr:rowOff>47625</xdr:rowOff>
    </xdr:from>
    <xdr:ext cx="123825" cy="123825"/>
    <xdr:pic>
      <xdr:nvPicPr>
        <xdr:cNvPr id="1138" name="Picture 1137">
          <a:extLst>
            <a:ext uri="{FF2B5EF4-FFF2-40B4-BE49-F238E27FC236}">
              <a16:creationId xmlns:a16="http://schemas.microsoft.com/office/drawing/2014/main" id="{84FF4049-73C8-4672-8A66-D4D6C428126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53615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3351</xdr:row>
      <xdr:rowOff>47625</xdr:rowOff>
    </xdr:from>
    <xdr:ext cx="123825" cy="123825"/>
    <xdr:pic>
      <xdr:nvPicPr>
        <xdr:cNvPr id="1139" name="Picture 1138">
          <a:extLst>
            <a:ext uri="{FF2B5EF4-FFF2-40B4-BE49-F238E27FC236}">
              <a16:creationId xmlns:a16="http://schemas.microsoft.com/office/drawing/2014/main" id="{E7FCBE6D-ECDF-475C-AA4A-6C874CDC38EB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53844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3353</xdr:row>
      <xdr:rowOff>47625</xdr:rowOff>
    </xdr:from>
    <xdr:ext cx="123825" cy="123825"/>
    <xdr:pic>
      <xdr:nvPicPr>
        <xdr:cNvPr id="1140" name="Picture 1139">
          <a:extLst>
            <a:ext uri="{FF2B5EF4-FFF2-40B4-BE49-F238E27FC236}">
              <a16:creationId xmlns:a16="http://schemas.microsoft.com/office/drawing/2014/main" id="{196E29C3-699B-48C4-86FE-61CE18BBA9D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540726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3354</xdr:row>
      <xdr:rowOff>47625</xdr:rowOff>
    </xdr:from>
    <xdr:to>
      <xdr:col>22</xdr:col>
      <xdr:colOff>57150</xdr:colOff>
      <xdr:row>3354</xdr:row>
      <xdr:rowOff>47625</xdr:rowOff>
    </xdr:to>
    <xdr:cxnSp macro="">
      <xdr:nvCxnSpPr>
        <xdr:cNvPr id="1141" name="Straight Connector 1140">
          <a:extLst>
            <a:ext uri="{FF2B5EF4-FFF2-40B4-BE49-F238E27FC236}">
              <a16:creationId xmlns:a16="http://schemas.microsoft.com/office/drawing/2014/main" id="{84F860C1-2D2F-40B7-ACAE-01E1DFBAE715}"/>
            </a:ext>
          </a:extLst>
        </xdr:cNvPr>
        <xdr:cNvCxnSpPr/>
      </xdr:nvCxnSpPr>
      <xdr:spPr>
        <a:xfrm>
          <a:off x="0" y="4542821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3361</xdr:row>
      <xdr:rowOff>47625</xdr:rowOff>
    </xdr:from>
    <xdr:ext cx="123825" cy="123825"/>
    <xdr:pic>
      <xdr:nvPicPr>
        <xdr:cNvPr id="1142" name="Picture 1141">
          <a:extLst>
            <a:ext uri="{FF2B5EF4-FFF2-40B4-BE49-F238E27FC236}">
              <a16:creationId xmlns:a16="http://schemas.microsoft.com/office/drawing/2014/main" id="{751709DB-7B80-41D5-A470-0E274A5B54D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55247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3363</xdr:row>
      <xdr:rowOff>47625</xdr:rowOff>
    </xdr:from>
    <xdr:ext cx="123825" cy="123825"/>
    <xdr:pic>
      <xdr:nvPicPr>
        <xdr:cNvPr id="1143" name="Picture 1142">
          <a:extLst>
            <a:ext uri="{FF2B5EF4-FFF2-40B4-BE49-F238E27FC236}">
              <a16:creationId xmlns:a16="http://schemas.microsoft.com/office/drawing/2014/main" id="{096978F9-2D7E-4CF2-94A9-15A6ABB0DAF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55475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3365</xdr:row>
      <xdr:rowOff>47625</xdr:rowOff>
    </xdr:from>
    <xdr:ext cx="123825" cy="123825"/>
    <xdr:pic>
      <xdr:nvPicPr>
        <xdr:cNvPr id="1144" name="Picture 1143">
          <a:extLst>
            <a:ext uri="{FF2B5EF4-FFF2-40B4-BE49-F238E27FC236}">
              <a16:creationId xmlns:a16="http://schemas.microsoft.com/office/drawing/2014/main" id="{E0988483-4ACF-4982-8F93-44C1D6D1EFA6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55704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3367</xdr:row>
      <xdr:rowOff>47625</xdr:rowOff>
    </xdr:from>
    <xdr:ext cx="123825" cy="123825"/>
    <xdr:pic>
      <xdr:nvPicPr>
        <xdr:cNvPr id="1145" name="Picture 1144">
          <a:extLst>
            <a:ext uri="{FF2B5EF4-FFF2-40B4-BE49-F238E27FC236}">
              <a16:creationId xmlns:a16="http://schemas.microsoft.com/office/drawing/2014/main" id="{D7E12A2E-BABE-40C7-AEF5-02870F20683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559331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3368</xdr:row>
      <xdr:rowOff>47625</xdr:rowOff>
    </xdr:from>
    <xdr:to>
      <xdr:col>22</xdr:col>
      <xdr:colOff>57150</xdr:colOff>
      <xdr:row>3368</xdr:row>
      <xdr:rowOff>47625</xdr:rowOff>
    </xdr:to>
    <xdr:cxnSp macro="">
      <xdr:nvCxnSpPr>
        <xdr:cNvPr id="1146" name="Straight Connector 1145">
          <a:extLst>
            <a:ext uri="{FF2B5EF4-FFF2-40B4-BE49-F238E27FC236}">
              <a16:creationId xmlns:a16="http://schemas.microsoft.com/office/drawing/2014/main" id="{4D028759-2AF3-4B2C-8651-6B149683683B}"/>
            </a:ext>
          </a:extLst>
        </xdr:cNvPr>
        <xdr:cNvCxnSpPr/>
      </xdr:nvCxnSpPr>
      <xdr:spPr>
        <a:xfrm>
          <a:off x="0" y="4561427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3375</xdr:row>
      <xdr:rowOff>47625</xdr:rowOff>
    </xdr:from>
    <xdr:ext cx="123825" cy="123825"/>
    <xdr:pic>
      <xdr:nvPicPr>
        <xdr:cNvPr id="1147" name="Picture 1146">
          <a:extLst>
            <a:ext uri="{FF2B5EF4-FFF2-40B4-BE49-F238E27FC236}">
              <a16:creationId xmlns:a16="http://schemas.microsoft.com/office/drawing/2014/main" id="{FC329D1F-35D6-4679-94DE-4DEC3127E06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57107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3377</xdr:row>
      <xdr:rowOff>47625</xdr:rowOff>
    </xdr:from>
    <xdr:ext cx="123825" cy="123825"/>
    <xdr:pic>
      <xdr:nvPicPr>
        <xdr:cNvPr id="1148" name="Picture 1147">
          <a:extLst>
            <a:ext uri="{FF2B5EF4-FFF2-40B4-BE49-F238E27FC236}">
              <a16:creationId xmlns:a16="http://schemas.microsoft.com/office/drawing/2014/main" id="{138DC15E-9FE2-4BDA-907E-2AB68FA6C67C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57336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3379</xdr:row>
      <xdr:rowOff>47625</xdr:rowOff>
    </xdr:from>
    <xdr:ext cx="123825" cy="123825"/>
    <xdr:pic>
      <xdr:nvPicPr>
        <xdr:cNvPr id="1149" name="Picture 1148">
          <a:extLst>
            <a:ext uri="{FF2B5EF4-FFF2-40B4-BE49-F238E27FC236}">
              <a16:creationId xmlns:a16="http://schemas.microsoft.com/office/drawing/2014/main" id="{B289B426-C884-4C6B-A240-6207737FF58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57565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3381</xdr:row>
      <xdr:rowOff>47625</xdr:rowOff>
    </xdr:from>
    <xdr:ext cx="123825" cy="123825"/>
    <xdr:pic>
      <xdr:nvPicPr>
        <xdr:cNvPr id="1150" name="Picture 1149">
          <a:extLst>
            <a:ext uri="{FF2B5EF4-FFF2-40B4-BE49-F238E27FC236}">
              <a16:creationId xmlns:a16="http://schemas.microsoft.com/office/drawing/2014/main" id="{2C26B33D-4742-43D6-B021-6DD858FAB13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577937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3382</xdr:row>
      <xdr:rowOff>47625</xdr:rowOff>
    </xdr:from>
    <xdr:to>
      <xdr:col>22</xdr:col>
      <xdr:colOff>57150</xdr:colOff>
      <xdr:row>3382</xdr:row>
      <xdr:rowOff>47625</xdr:rowOff>
    </xdr:to>
    <xdr:cxnSp macro="">
      <xdr:nvCxnSpPr>
        <xdr:cNvPr id="1151" name="Straight Connector 1150">
          <a:extLst>
            <a:ext uri="{FF2B5EF4-FFF2-40B4-BE49-F238E27FC236}">
              <a16:creationId xmlns:a16="http://schemas.microsoft.com/office/drawing/2014/main" id="{E27B3651-A04D-482F-8E58-A42D6FD8ECA9}"/>
            </a:ext>
          </a:extLst>
        </xdr:cNvPr>
        <xdr:cNvCxnSpPr/>
      </xdr:nvCxnSpPr>
      <xdr:spPr>
        <a:xfrm>
          <a:off x="0" y="4580032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3389</xdr:row>
      <xdr:rowOff>47625</xdr:rowOff>
    </xdr:from>
    <xdr:ext cx="123825" cy="123825"/>
    <xdr:pic>
      <xdr:nvPicPr>
        <xdr:cNvPr id="1152" name="Picture 1151">
          <a:extLst>
            <a:ext uri="{FF2B5EF4-FFF2-40B4-BE49-F238E27FC236}">
              <a16:creationId xmlns:a16="http://schemas.microsoft.com/office/drawing/2014/main" id="{7783EDED-0A2C-4DD1-B0AF-845BAE75F45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58968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3391</xdr:row>
      <xdr:rowOff>47625</xdr:rowOff>
    </xdr:from>
    <xdr:ext cx="123825" cy="123825"/>
    <xdr:pic>
      <xdr:nvPicPr>
        <xdr:cNvPr id="1153" name="Picture 1152">
          <a:extLst>
            <a:ext uri="{FF2B5EF4-FFF2-40B4-BE49-F238E27FC236}">
              <a16:creationId xmlns:a16="http://schemas.microsoft.com/office/drawing/2014/main" id="{1E6DD872-B16D-4990-9C42-969970B2D1A4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59197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3393</xdr:row>
      <xdr:rowOff>47625</xdr:rowOff>
    </xdr:from>
    <xdr:ext cx="123825" cy="123825"/>
    <xdr:pic>
      <xdr:nvPicPr>
        <xdr:cNvPr id="1154" name="Picture 1153">
          <a:extLst>
            <a:ext uri="{FF2B5EF4-FFF2-40B4-BE49-F238E27FC236}">
              <a16:creationId xmlns:a16="http://schemas.microsoft.com/office/drawing/2014/main" id="{BFE4783A-0F12-495D-84BD-02038580AF5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59425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3395</xdr:row>
      <xdr:rowOff>47625</xdr:rowOff>
    </xdr:from>
    <xdr:ext cx="123825" cy="123825"/>
    <xdr:pic>
      <xdr:nvPicPr>
        <xdr:cNvPr id="1155" name="Picture 1154">
          <a:extLst>
            <a:ext uri="{FF2B5EF4-FFF2-40B4-BE49-F238E27FC236}">
              <a16:creationId xmlns:a16="http://schemas.microsoft.com/office/drawing/2014/main" id="{09511981-CC31-46CF-BDDE-89F7885EA2F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596542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3396</xdr:row>
      <xdr:rowOff>47625</xdr:rowOff>
    </xdr:from>
    <xdr:to>
      <xdr:col>22</xdr:col>
      <xdr:colOff>57150</xdr:colOff>
      <xdr:row>3396</xdr:row>
      <xdr:rowOff>47625</xdr:rowOff>
    </xdr:to>
    <xdr:cxnSp macro="">
      <xdr:nvCxnSpPr>
        <xdr:cNvPr id="1156" name="Straight Connector 1155">
          <a:extLst>
            <a:ext uri="{FF2B5EF4-FFF2-40B4-BE49-F238E27FC236}">
              <a16:creationId xmlns:a16="http://schemas.microsoft.com/office/drawing/2014/main" id="{AE9B20A7-5E69-49B5-A410-799E0BB903F4}"/>
            </a:ext>
          </a:extLst>
        </xdr:cNvPr>
        <xdr:cNvCxnSpPr/>
      </xdr:nvCxnSpPr>
      <xdr:spPr>
        <a:xfrm>
          <a:off x="0" y="4598638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3403</xdr:row>
      <xdr:rowOff>47625</xdr:rowOff>
    </xdr:from>
    <xdr:ext cx="123825" cy="123825"/>
    <xdr:pic>
      <xdr:nvPicPr>
        <xdr:cNvPr id="1157" name="Picture 1156">
          <a:extLst>
            <a:ext uri="{FF2B5EF4-FFF2-40B4-BE49-F238E27FC236}">
              <a16:creationId xmlns:a16="http://schemas.microsoft.com/office/drawing/2014/main" id="{0744BC8C-DECE-436F-9CCD-84D07C1BC01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60829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3405</xdr:row>
      <xdr:rowOff>47625</xdr:rowOff>
    </xdr:from>
    <xdr:ext cx="123825" cy="123825"/>
    <xdr:pic>
      <xdr:nvPicPr>
        <xdr:cNvPr id="1158" name="Picture 1157">
          <a:extLst>
            <a:ext uri="{FF2B5EF4-FFF2-40B4-BE49-F238E27FC236}">
              <a16:creationId xmlns:a16="http://schemas.microsoft.com/office/drawing/2014/main" id="{495A94F0-654F-4F7E-B843-025FCACD5AE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61057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3407</xdr:row>
      <xdr:rowOff>47625</xdr:rowOff>
    </xdr:from>
    <xdr:ext cx="123825" cy="123825"/>
    <xdr:pic>
      <xdr:nvPicPr>
        <xdr:cNvPr id="1159" name="Picture 1158">
          <a:extLst>
            <a:ext uri="{FF2B5EF4-FFF2-40B4-BE49-F238E27FC236}">
              <a16:creationId xmlns:a16="http://schemas.microsoft.com/office/drawing/2014/main" id="{F3F6DA83-926B-4074-AC8F-8363B344093B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61286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3409</xdr:row>
      <xdr:rowOff>47625</xdr:rowOff>
    </xdr:from>
    <xdr:ext cx="123825" cy="123825"/>
    <xdr:pic>
      <xdr:nvPicPr>
        <xdr:cNvPr id="1160" name="Picture 1159">
          <a:extLst>
            <a:ext uri="{FF2B5EF4-FFF2-40B4-BE49-F238E27FC236}">
              <a16:creationId xmlns:a16="http://schemas.microsoft.com/office/drawing/2014/main" id="{11E0D294-A9C4-4401-98C0-B083DD11690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61514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3411</xdr:row>
      <xdr:rowOff>47625</xdr:rowOff>
    </xdr:from>
    <xdr:ext cx="123825" cy="123825"/>
    <xdr:pic>
      <xdr:nvPicPr>
        <xdr:cNvPr id="1161" name="Picture 1160">
          <a:extLst>
            <a:ext uri="{FF2B5EF4-FFF2-40B4-BE49-F238E27FC236}">
              <a16:creationId xmlns:a16="http://schemas.microsoft.com/office/drawing/2014/main" id="{CB1581D5-7D6C-4BB0-8544-0056A0234A5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61743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3413</xdr:row>
      <xdr:rowOff>47625</xdr:rowOff>
    </xdr:from>
    <xdr:ext cx="123825" cy="123825"/>
    <xdr:pic>
      <xdr:nvPicPr>
        <xdr:cNvPr id="1162" name="Picture 1161">
          <a:extLst>
            <a:ext uri="{FF2B5EF4-FFF2-40B4-BE49-F238E27FC236}">
              <a16:creationId xmlns:a16="http://schemas.microsoft.com/office/drawing/2014/main" id="{D7E058A3-E427-4AAD-8F23-EEC73CC5A5B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619720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3414</xdr:row>
      <xdr:rowOff>57150</xdr:rowOff>
    </xdr:from>
    <xdr:to>
      <xdr:col>22</xdr:col>
      <xdr:colOff>57150</xdr:colOff>
      <xdr:row>3414</xdr:row>
      <xdr:rowOff>47625</xdr:rowOff>
    </xdr:to>
    <xdr:cxnSp macro="">
      <xdr:nvCxnSpPr>
        <xdr:cNvPr id="1163" name="Straight Connector 1162">
          <a:extLst>
            <a:ext uri="{FF2B5EF4-FFF2-40B4-BE49-F238E27FC236}">
              <a16:creationId xmlns:a16="http://schemas.microsoft.com/office/drawing/2014/main" id="{B4B24BDE-ABF5-4588-9F16-C746500023BE}"/>
            </a:ext>
          </a:extLst>
        </xdr:cNvPr>
        <xdr:cNvCxnSpPr/>
      </xdr:nvCxnSpPr>
      <xdr:spPr>
        <a:xfrm>
          <a:off x="0" y="46219110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3421</xdr:row>
      <xdr:rowOff>47625</xdr:rowOff>
    </xdr:from>
    <xdr:ext cx="123825" cy="123825"/>
    <xdr:pic>
      <xdr:nvPicPr>
        <xdr:cNvPr id="1164" name="Picture 1163">
          <a:extLst>
            <a:ext uri="{FF2B5EF4-FFF2-40B4-BE49-F238E27FC236}">
              <a16:creationId xmlns:a16="http://schemas.microsoft.com/office/drawing/2014/main" id="{DDA04284-450A-4BEC-816E-D4A355D8869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63159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3423</xdr:row>
      <xdr:rowOff>47625</xdr:rowOff>
    </xdr:from>
    <xdr:ext cx="123825" cy="123825"/>
    <xdr:pic>
      <xdr:nvPicPr>
        <xdr:cNvPr id="1165" name="Picture 1164">
          <a:extLst>
            <a:ext uri="{FF2B5EF4-FFF2-40B4-BE49-F238E27FC236}">
              <a16:creationId xmlns:a16="http://schemas.microsoft.com/office/drawing/2014/main" id="{E2B101AF-5CC5-447F-9B72-5F78A3F1D1B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63388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3425</xdr:row>
      <xdr:rowOff>47625</xdr:rowOff>
    </xdr:from>
    <xdr:ext cx="123825" cy="123825"/>
    <xdr:pic>
      <xdr:nvPicPr>
        <xdr:cNvPr id="1166" name="Picture 1165">
          <a:extLst>
            <a:ext uri="{FF2B5EF4-FFF2-40B4-BE49-F238E27FC236}">
              <a16:creationId xmlns:a16="http://schemas.microsoft.com/office/drawing/2014/main" id="{09BC2789-D19B-445E-A9CE-F90CDCDA6C8C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63616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3427</xdr:row>
      <xdr:rowOff>47625</xdr:rowOff>
    </xdr:from>
    <xdr:ext cx="123825" cy="123825"/>
    <xdr:pic>
      <xdr:nvPicPr>
        <xdr:cNvPr id="1167" name="Picture 1166">
          <a:extLst>
            <a:ext uri="{FF2B5EF4-FFF2-40B4-BE49-F238E27FC236}">
              <a16:creationId xmlns:a16="http://schemas.microsoft.com/office/drawing/2014/main" id="{184836E9-FCF9-4260-B2B5-A6C7BBDA584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63845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3429</xdr:row>
      <xdr:rowOff>47625</xdr:rowOff>
    </xdr:from>
    <xdr:ext cx="123825" cy="123825"/>
    <xdr:pic>
      <xdr:nvPicPr>
        <xdr:cNvPr id="1168" name="Picture 1167">
          <a:extLst>
            <a:ext uri="{FF2B5EF4-FFF2-40B4-BE49-F238E27FC236}">
              <a16:creationId xmlns:a16="http://schemas.microsoft.com/office/drawing/2014/main" id="{F4260FB0-2379-4B74-A7D9-2626DE71FCF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64073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3431</xdr:row>
      <xdr:rowOff>47625</xdr:rowOff>
    </xdr:from>
    <xdr:ext cx="123825" cy="123825"/>
    <xdr:pic>
      <xdr:nvPicPr>
        <xdr:cNvPr id="1169" name="Picture 1168">
          <a:extLst>
            <a:ext uri="{FF2B5EF4-FFF2-40B4-BE49-F238E27FC236}">
              <a16:creationId xmlns:a16="http://schemas.microsoft.com/office/drawing/2014/main" id="{A54701C1-59FF-482D-A250-24494DA2B4A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643024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3432</xdr:row>
      <xdr:rowOff>47625</xdr:rowOff>
    </xdr:from>
    <xdr:to>
      <xdr:col>22</xdr:col>
      <xdr:colOff>57150</xdr:colOff>
      <xdr:row>3432</xdr:row>
      <xdr:rowOff>47625</xdr:rowOff>
    </xdr:to>
    <xdr:cxnSp macro="">
      <xdr:nvCxnSpPr>
        <xdr:cNvPr id="1170" name="Straight Connector 1169">
          <a:extLst>
            <a:ext uri="{FF2B5EF4-FFF2-40B4-BE49-F238E27FC236}">
              <a16:creationId xmlns:a16="http://schemas.microsoft.com/office/drawing/2014/main" id="{9CADF6AA-386E-4997-8596-DBE1FA49E7D4}"/>
            </a:ext>
          </a:extLst>
        </xdr:cNvPr>
        <xdr:cNvCxnSpPr/>
      </xdr:nvCxnSpPr>
      <xdr:spPr>
        <a:xfrm>
          <a:off x="0" y="4645120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3439</xdr:row>
      <xdr:rowOff>47625</xdr:rowOff>
    </xdr:from>
    <xdr:ext cx="123825" cy="123825"/>
    <xdr:pic>
      <xdr:nvPicPr>
        <xdr:cNvPr id="1171" name="Picture 1170">
          <a:extLst>
            <a:ext uri="{FF2B5EF4-FFF2-40B4-BE49-F238E27FC236}">
              <a16:creationId xmlns:a16="http://schemas.microsoft.com/office/drawing/2014/main" id="{4A60776F-8835-4D87-A869-DAB3BFED1F4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65477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3441</xdr:row>
      <xdr:rowOff>47625</xdr:rowOff>
    </xdr:from>
    <xdr:ext cx="123825" cy="123825"/>
    <xdr:pic>
      <xdr:nvPicPr>
        <xdr:cNvPr id="1172" name="Picture 1171">
          <a:extLst>
            <a:ext uri="{FF2B5EF4-FFF2-40B4-BE49-F238E27FC236}">
              <a16:creationId xmlns:a16="http://schemas.microsoft.com/office/drawing/2014/main" id="{2891C785-1770-4217-AF59-35BE2896C270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65705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3443</xdr:row>
      <xdr:rowOff>47625</xdr:rowOff>
    </xdr:from>
    <xdr:ext cx="123825" cy="123825"/>
    <xdr:pic>
      <xdr:nvPicPr>
        <xdr:cNvPr id="1173" name="Picture 1172">
          <a:extLst>
            <a:ext uri="{FF2B5EF4-FFF2-40B4-BE49-F238E27FC236}">
              <a16:creationId xmlns:a16="http://schemas.microsoft.com/office/drawing/2014/main" id="{CB87D446-5B9D-411E-ADA5-2E4D035F281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659344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3444</xdr:row>
      <xdr:rowOff>47625</xdr:rowOff>
    </xdr:from>
    <xdr:to>
      <xdr:col>22</xdr:col>
      <xdr:colOff>57150</xdr:colOff>
      <xdr:row>3444</xdr:row>
      <xdr:rowOff>47625</xdr:rowOff>
    </xdr:to>
    <xdr:cxnSp macro="">
      <xdr:nvCxnSpPr>
        <xdr:cNvPr id="1174" name="Straight Connector 1173">
          <a:extLst>
            <a:ext uri="{FF2B5EF4-FFF2-40B4-BE49-F238E27FC236}">
              <a16:creationId xmlns:a16="http://schemas.microsoft.com/office/drawing/2014/main" id="{92D8ABF4-518D-4705-982F-F6F67A577C44}"/>
            </a:ext>
          </a:extLst>
        </xdr:cNvPr>
        <xdr:cNvCxnSpPr/>
      </xdr:nvCxnSpPr>
      <xdr:spPr>
        <a:xfrm>
          <a:off x="0" y="4661439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3451</xdr:row>
      <xdr:rowOff>47625</xdr:rowOff>
    </xdr:from>
    <xdr:ext cx="123825" cy="123825"/>
    <xdr:pic>
      <xdr:nvPicPr>
        <xdr:cNvPr id="1175" name="Picture 1174">
          <a:extLst>
            <a:ext uri="{FF2B5EF4-FFF2-40B4-BE49-F238E27FC236}">
              <a16:creationId xmlns:a16="http://schemas.microsoft.com/office/drawing/2014/main" id="{E31E25E7-03A4-4758-8E7D-C24A26AECCC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67109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3453</xdr:row>
      <xdr:rowOff>47625</xdr:rowOff>
    </xdr:from>
    <xdr:ext cx="123825" cy="123825"/>
    <xdr:pic>
      <xdr:nvPicPr>
        <xdr:cNvPr id="1176" name="Picture 1175">
          <a:extLst>
            <a:ext uri="{FF2B5EF4-FFF2-40B4-BE49-F238E27FC236}">
              <a16:creationId xmlns:a16="http://schemas.microsoft.com/office/drawing/2014/main" id="{EACF8271-C32F-41E3-BE17-C6C1B72D108B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67337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3455</xdr:row>
      <xdr:rowOff>47625</xdr:rowOff>
    </xdr:from>
    <xdr:ext cx="123825" cy="123825"/>
    <xdr:pic>
      <xdr:nvPicPr>
        <xdr:cNvPr id="1177" name="Picture 1176">
          <a:extLst>
            <a:ext uri="{FF2B5EF4-FFF2-40B4-BE49-F238E27FC236}">
              <a16:creationId xmlns:a16="http://schemas.microsoft.com/office/drawing/2014/main" id="{1364822E-60B5-4CCB-9DFF-47179A52FEB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675663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3456</xdr:row>
      <xdr:rowOff>47625</xdr:rowOff>
    </xdr:from>
    <xdr:to>
      <xdr:col>22</xdr:col>
      <xdr:colOff>57150</xdr:colOff>
      <xdr:row>3456</xdr:row>
      <xdr:rowOff>47625</xdr:rowOff>
    </xdr:to>
    <xdr:cxnSp macro="">
      <xdr:nvCxnSpPr>
        <xdr:cNvPr id="1178" name="Straight Connector 1177">
          <a:extLst>
            <a:ext uri="{FF2B5EF4-FFF2-40B4-BE49-F238E27FC236}">
              <a16:creationId xmlns:a16="http://schemas.microsoft.com/office/drawing/2014/main" id="{3A26E329-29F4-4F9C-B3BD-FBFFB03FFF92}"/>
            </a:ext>
          </a:extLst>
        </xdr:cNvPr>
        <xdr:cNvCxnSpPr/>
      </xdr:nvCxnSpPr>
      <xdr:spPr>
        <a:xfrm>
          <a:off x="0" y="4677759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3463</xdr:row>
      <xdr:rowOff>47625</xdr:rowOff>
    </xdr:from>
    <xdr:ext cx="123825" cy="123825"/>
    <xdr:pic>
      <xdr:nvPicPr>
        <xdr:cNvPr id="1179" name="Picture 1178">
          <a:extLst>
            <a:ext uri="{FF2B5EF4-FFF2-40B4-BE49-F238E27FC236}">
              <a16:creationId xmlns:a16="http://schemas.microsoft.com/office/drawing/2014/main" id="{FBB9F070-4374-4CE4-8041-66215E76F30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68741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3465</xdr:row>
      <xdr:rowOff>47625</xdr:rowOff>
    </xdr:from>
    <xdr:ext cx="123825" cy="123825"/>
    <xdr:pic>
      <xdr:nvPicPr>
        <xdr:cNvPr id="1180" name="Picture 1179">
          <a:extLst>
            <a:ext uri="{FF2B5EF4-FFF2-40B4-BE49-F238E27FC236}">
              <a16:creationId xmlns:a16="http://schemas.microsoft.com/office/drawing/2014/main" id="{C9B9C46D-6C9A-4FD4-BA39-E4C58F28F864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68969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3467</xdr:row>
      <xdr:rowOff>47625</xdr:rowOff>
    </xdr:from>
    <xdr:ext cx="123825" cy="123825"/>
    <xdr:pic>
      <xdr:nvPicPr>
        <xdr:cNvPr id="1181" name="Picture 1180">
          <a:extLst>
            <a:ext uri="{FF2B5EF4-FFF2-40B4-BE49-F238E27FC236}">
              <a16:creationId xmlns:a16="http://schemas.microsoft.com/office/drawing/2014/main" id="{0243D599-4294-4B2C-8D9D-8DFE1CC49A0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691983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3468</xdr:row>
      <xdr:rowOff>47625</xdr:rowOff>
    </xdr:from>
    <xdr:to>
      <xdr:col>22</xdr:col>
      <xdr:colOff>57150</xdr:colOff>
      <xdr:row>3468</xdr:row>
      <xdr:rowOff>47625</xdr:rowOff>
    </xdr:to>
    <xdr:cxnSp macro="">
      <xdr:nvCxnSpPr>
        <xdr:cNvPr id="1182" name="Straight Connector 1181">
          <a:extLst>
            <a:ext uri="{FF2B5EF4-FFF2-40B4-BE49-F238E27FC236}">
              <a16:creationId xmlns:a16="http://schemas.microsoft.com/office/drawing/2014/main" id="{5CD3F980-5495-4747-B741-2A9423C41D05}"/>
            </a:ext>
          </a:extLst>
        </xdr:cNvPr>
        <xdr:cNvCxnSpPr/>
      </xdr:nvCxnSpPr>
      <xdr:spPr>
        <a:xfrm>
          <a:off x="0" y="4694078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3475</xdr:row>
      <xdr:rowOff>47625</xdr:rowOff>
    </xdr:from>
    <xdr:ext cx="123825" cy="123825"/>
    <xdr:pic>
      <xdr:nvPicPr>
        <xdr:cNvPr id="1183" name="Picture 1182">
          <a:extLst>
            <a:ext uri="{FF2B5EF4-FFF2-40B4-BE49-F238E27FC236}">
              <a16:creationId xmlns:a16="http://schemas.microsoft.com/office/drawing/2014/main" id="{0126E184-7253-404D-9B74-1A971DAA502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70373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3477</xdr:row>
      <xdr:rowOff>47625</xdr:rowOff>
    </xdr:from>
    <xdr:ext cx="123825" cy="123825"/>
    <xdr:pic>
      <xdr:nvPicPr>
        <xdr:cNvPr id="1184" name="Picture 1183">
          <a:extLst>
            <a:ext uri="{FF2B5EF4-FFF2-40B4-BE49-F238E27FC236}">
              <a16:creationId xmlns:a16="http://schemas.microsoft.com/office/drawing/2014/main" id="{F22A7796-4817-460B-A2EF-3BC23F1074C5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70601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3479</xdr:row>
      <xdr:rowOff>47625</xdr:rowOff>
    </xdr:from>
    <xdr:ext cx="123825" cy="123825"/>
    <xdr:pic>
      <xdr:nvPicPr>
        <xdr:cNvPr id="1185" name="Picture 1184">
          <a:extLst>
            <a:ext uri="{FF2B5EF4-FFF2-40B4-BE49-F238E27FC236}">
              <a16:creationId xmlns:a16="http://schemas.microsoft.com/office/drawing/2014/main" id="{3921D65A-D57C-4FC0-9214-F066B586F25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708302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3480</xdr:row>
      <xdr:rowOff>57150</xdr:rowOff>
    </xdr:from>
    <xdr:to>
      <xdr:col>22</xdr:col>
      <xdr:colOff>57150</xdr:colOff>
      <xdr:row>3480</xdr:row>
      <xdr:rowOff>47625</xdr:rowOff>
    </xdr:to>
    <xdr:cxnSp macro="">
      <xdr:nvCxnSpPr>
        <xdr:cNvPr id="1186" name="Straight Connector 1185">
          <a:extLst>
            <a:ext uri="{FF2B5EF4-FFF2-40B4-BE49-F238E27FC236}">
              <a16:creationId xmlns:a16="http://schemas.microsoft.com/office/drawing/2014/main" id="{4DA687A7-26C6-4AB7-9C16-A8D6A703947F}"/>
            </a:ext>
          </a:extLst>
        </xdr:cNvPr>
        <xdr:cNvCxnSpPr/>
      </xdr:nvCxnSpPr>
      <xdr:spPr>
        <a:xfrm>
          <a:off x="0" y="47104935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3487</xdr:row>
      <xdr:rowOff>47625</xdr:rowOff>
    </xdr:from>
    <xdr:ext cx="123825" cy="123825"/>
    <xdr:pic>
      <xdr:nvPicPr>
        <xdr:cNvPr id="1187" name="Picture 1186">
          <a:extLst>
            <a:ext uri="{FF2B5EF4-FFF2-40B4-BE49-F238E27FC236}">
              <a16:creationId xmlns:a16="http://schemas.microsoft.com/office/drawing/2014/main" id="{CE16E8B8-7661-4D80-AA30-5A8089057C1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72017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3489</xdr:row>
      <xdr:rowOff>47625</xdr:rowOff>
    </xdr:from>
    <xdr:ext cx="123825" cy="123825"/>
    <xdr:pic>
      <xdr:nvPicPr>
        <xdr:cNvPr id="1188" name="Picture 1187">
          <a:extLst>
            <a:ext uri="{FF2B5EF4-FFF2-40B4-BE49-F238E27FC236}">
              <a16:creationId xmlns:a16="http://schemas.microsoft.com/office/drawing/2014/main" id="{0AE57901-C083-4854-B755-D523C7AE57D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722463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3490</xdr:row>
      <xdr:rowOff>47625</xdr:rowOff>
    </xdr:from>
    <xdr:to>
      <xdr:col>22</xdr:col>
      <xdr:colOff>57150</xdr:colOff>
      <xdr:row>3490</xdr:row>
      <xdr:rowOff>47625</xdr:rowOff>
    </xdr:to>
    <xdr:cxnSp macro="">
      <xdr:nvCxnSpPr>
        <xdr:cNvPr id="1189" name="Straight Connector 1188">
          <a:extLst>
            <a:ext uri="{FF2B5EF4-FFF2-40B4-BE49-F238E27FC236}">
              <a16:creationId xmlns:a16="http://schemas.microsoft.com/office/drawing/2014/main" id="{8AA2C7E4-3593-4D32-AEE4-10C441B96F22}"/>
            </a:ext>
          </a:extLst>
        </xdr:cNvPr>
        <xdr:cNvCxnSpPr/>
      </xdr:nvCxnSpPr>
      <xdr:spPr>
        <a:xfrm>
          <a:off x="0" y="4724558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3497</xdr:row>
      <xdr:rowOff>47625</xdr:rowOff>
    </xdr:from>
    <xdr:ext cx="123825" cy="123825"/>
    <xdr:pic>
      <xdr:nvPicPr>
        <xdr:cNvPr id="1190" name="Picture 1189">
          <a:extLst>
            <a:ext uri="{FF2B5EF4-FFF2-40B4-BE49-F238E27FC236}">
              <a16:creationId xmlns:a16="http://schemas.microsoft.com/office/drawing/2014/main" id="{17F1F4BB-ACF5-42D5-A59D-EC519E78149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73421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3499</xdr:row>
      <xdr:rowOff>47625</xdr:rowOff>
    </xdr:from>
    <xdr:ext cx="123825" cy="123825"/>
    <xdr:pic>
      <xdr:nvPicPr>
        <xdr:cNvPr id="1191" name="Picture 1190">
          <a:extLst>
            <a:ext uri="{FF2B5EF4-FFF2-40B4-BE49-F238E27FC236}">
              <a16:creationId xmlns:a16="http://schemas.microsoft.com/office/drawing/2014/main" id="{B7B38891-652C-4DFF-9971-D3AA5424F63F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73649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3501</xdr:row>
      <xdr:rowOff>47625</xdr:rowOff>
    </xdr:from>
    <xdr:ext cx="123825" cy="123825"/>
    <xdr:pic>
      <xdr:nvPicPr>
        <xdr:cNvPr id="1192" name="Picture 1191">
          <a:extLst>
            <a:ext uri="{FF2B5EF4-FFF2-40B4-BE49-F238E27FC236}">
              <a16:creationId xmlns:a16="http://schemas.microsoft.com/office/drawing/2014/main" id="{F75C6653-AE97-41A4-AB71-FD65B46CCCA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738782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3502</xdr:row>
      <xdr:rowOff>47625</xdr:rowOff>
    </xdr:from>
    <xdr:to>
      <xdr:col>22</xdr:col>
      <xdr:colOff>57150</xdr:colOff>
      <xdr:row>3502</xdr:row>
      <xdr:rowOff>47625</xdr:rowOff>
    </xdr:to>
    <xdr:cxnSp macro="">
      <xdr:nvCxnSpPr>
        <xdr:cNvPr id="1193" name="Straight Connector 1192">
          <a:extLst>
            <a:ext uri="{FF2B5EF4-FFF2-40B4-BE49-F238E27FC236}">
              <a16:creationId xmlns:a16="http://schemas.microsoft.com/office/drawing/2014/main" id="{4C01E62A-565F-4E2A-ABE9-C4CF234E7F67}"/>
            </a:ext>
          </a:extLst>
        </xdr:cNvPr>
        <xdr:cNvCxnSpPr/>
      </xdr:nvCxnSpPr>
      <xdr:spPr>
        <a:xfrm>
          <a:off x="0" y="4740878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3509</xdr:row>
      <xdr:rowOff>47625</xdr:rowOff>
    </xdr:from>
    <xdr:ext cx="123825" cy="123825"/>
    <xdr:pic>
      <xdr:nvPicPr>
        <xdr:cNvPr id="1194" name="Picture 1193">
          <a:extLst>
            <a:ext uri="{FF2B5EF4-FFF2-40B4-BE49-F238E27FC236}">
              <a16:creationId xmlns:a16="http://schemas.microsoft.com/office/drawing/2014/main" id="{E6B91AE1-1BEC-465A-8187-D46EC5EB469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75053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3511</xdr:row>
      <xdr:rowOff>47625</xdr:rowOff>
    </xdr:from>
    <xdr:ext cx="123825" cy="123825"/>
    <xdr:pic>
      <xdr:nvPicPr>
        <xdr:cNvPr id="1195" name="Picture 1194">
          <a:extLst>
            <a:ext uri="{FF2B5EF4-FFF2-40B4-BE49-F238E27FC236}">
              <a16:creationId xmlns:a16="http://schemas.microsoft.com/office/drawing/2014/main" id="{41DB8067-F7DB-485B-83CC-F3B275BDF758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75281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3513</xdr:row>
      <xdr:rowOff>47625</xdr:rowOff>
    </xdr:from>
    <xdr:ext cx="123825" cy="123825"/>
    <xdr:pic>
      <xdr:nvPicPr>
        <xdr:cNvPr id="1196" name="Picture 1195">
          <a:extLst>
            <a:ext uri="{FF2B5EF4-FFF2-40B4-BE49-F238E27FC236}">
              <a16:creationId xmlns:a16="http://schemas.microsoft.com/office/drawing/2014/main" id="{32AE4043-53F6-41CB-944F-A8B7F3E0DF5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755102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3514</xdr:row>
      <xdr:rowOff>47625</xdr:rowOff>
    </xdr:from>
    <xdr:to>
      <xdr:col>22</xdr:col>
      <xdr:colOff>57150</xdr:colOff>
      <xdr:row>3514</xdr:row>
      <xdr:rowOff>47625</xdr:rowOff>
    </xdr:to>
    <xdr:cxnSp macro="">
      <xdr:nvCxnSpPr>
        <xdr:cNvPr id="1197" name="Straight Connector 1196">
          <a:extLst>
            <a:ext uri="{FF2B5EF4-FFF2-40B4-BE49-F238E27FC236}">
              <a16:creationId xmlns:a16="http://schemas.microsoft.com/office/drawing/2014/main" id="{12B0E9E8-2558-469B-B8FE-49B545D46E40}"/>
            </a:ext>
          </a:extLst>
        </xdr:cNvPr>
        <xdr:cNvCxnSpPr/>
      </xdr:nvCxnSpPr>
      <xdr:spPr>
        <a:xfrm>
          <a:off x="0" y="4757197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3521</xdr:row>
      <xdr:rowOff>47625</xdr:rowOff>
    </xdr:from>
    <xdr:ext cx="123825" cy="123825"/>
    <xdr:pic>
      <xdr:nvPicPr>
        <xdr:cNvPr id="1198" name="Picture 1197">
          <a:extLst>
            <a:ext uri="{FF2B5EF4-FFF2-40B4-BE49-F238E27FC236}">
              <a16:creationId xmlns:a16="http://schemas.microsoft.com/office/drawing/2014/main" id="{81FD0BC3-1624-42C5-A763-8CFC0B3120D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76684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3523</xdr:row>
      <xdr:rowOff>47625</xdr:rowOff>
    </xdr:from>
    <xdr:ext cx="123825" cy="123825"/>
    <xdr:pic>
      <xdr:nvPicPr>
        <xdr:cNvPr id="1199" name="Picture 1198">
          <a:extLst>
            <a:ext uri="{FF2B5EF4-FFF2-40B4-BE49-F238E27FC236}">
              <a16:creationId xmlns:a16="http://schemas.microsoft.com/office/drawing/2014/main" id="{3179A78B-5D79-43A4-A4B5-3CC35F3C7D7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76913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3525</xdr:row>
      <xdr:rowOff>47625</xdr:rowOff>
    </xdr:from>
    <xdr:ext cx="123825" cy="123825"/>
    <xdr:pic>
      <xdr:nvPicPr>
        <xdr:cNvPr id="1200" name="Picture 1199">
          <a:extLst>
            <a:ext uri="{FF2B5EF4-FFF2-40B4-BE49-F238E27FC236}">
              <a16:creationId xmlns:a16="http://schemas.microsoft.com/office/drawing/2014/main" id="{465F54F2-D035-4B99-BBF8-EF21C5608EFF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77142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3527</xdr:row>
      <xdr:rowOff>47625</xdr:rowOff>
    </xdr:from>
    <xdr:ext cx="123825" cy="123825"/>
    <xdr:pic>
      <xdr:nvPicPr>
        <xdr:cNvPr id="1201" name="Picture 1200">
          <a:extLst>
            <a:ext uri="{FF2B5EF4-FFF2-40B4-BE49-F238E27FC236}">
              <a16:creationId xmlns:a16="http://schemas.microsoft.com/office/drawing/2014/main" id="{0B66F7DB-981B-418C-8F8D-68C63357A38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773707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3528</xdr:row>
      <xdr:rowOff>47625</xdr:rowOff>
    </xdr:from>
    <xdr:to>
      <xdr:col>22</xdr:col>
      <xdr:colOff>57150</xdr:colOff>
      <xdr:row>3528</xdr:row>
      <xdr:rowOff>47625</xdr:rowOff>
    </xdr:to>
    <xdr:cxnSp macro="">
      <xdr:nvCxnSpPr>
        <xdr:cNvPr id="1202" name="Straight Connector 1201">
          <a:extLst>
            <a:ext uri="{FF2B5EF4-FFF2-40B4-BE49-F238E27FC236}">
              <a16:creationId xmlns:a16="http://schemas.microsoft.com/office/drawing/2014/main" id="{3749A703-A7F9-45BE-A883-7FA35C8E2124}"/>
            </a:ext>
          </a:extLst>
        </xdr:cNvPr>
        <xdr:cNvCxnSpPr/>
      </xdr:nvCxnSpPr>
      <xdr:spPr>
        <a:xfrm>
          <a:off x="0" y="4775803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3535</xdr:row>
      <xdr:rowOff>47625</xdr:rowOff>
    </xdr:from>
    <xdr:ext cx="123825" cy="123825"/>
    <xdr:pic>
      <xdr:nvPicPr>
        <xdr:cNvPr id="1203" name="Picture 1202">
          <a:extLst>
            <a:ext uri="{FF2B5EF4-FFF2-40B4-BE49-F238E27FC236}">
              <a16:creationId xmlns:a16="http://schemas.microsoft.com/office/drawing/2014/main" id="{16046E96-FE48-44C2-8BDE-5915076C201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78545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3537</xdr:row>
      <xdr:rowOff>47625</xdr:rowOff>
    </xdr:from>
    <xdr:ext cx="123825" cy="123825"/>
    <xdr:pic>
      <xdr:nvPicPr>
        <xdr:cNvPr id="1204" name="Picture 1203">
          <a:extLst>
            <a:ext uri="{FF2B5EF4-FFF2-40B4-BE49-F238E27FC236}">
              <a16:creationId xmlns:a16="http://schemas.microsoft.com/office/drawing/2014/main" id="{3F1050DC-1FF7-41BD-B41F-91CC1E157C3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78774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3539</xdr:row>
      <xdr:rowOff>47625</xdr:rowOff>
    </xdr:from>
    <xdr:ext cx="123825" cy="123825"/>
    <xdr:pic>
      <xdr:nvPicPr>
        <xdr:cNvPr id="1205" name="Picture 1204">
          <a:extLst>
            <a:ext uri="{FF2B5EF4-FFF2-40B4-BE49-F238E27FC236}">
              <a16:creationId xmlns:a16="http://schemas.microsoft.com/office/drawing/2014/main" id="{7816D214-FBA3-4A0D-80CC-87AF8A54F6CE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79002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3541</xdr:row>
      <xdr:rowOff>47625</xdr:rowOff>
    </xdr:from>
    <xdr:ext cx="123825" cy="123825"/>
    <xdr:pic>
      <xdr:nvPicPr>
        <xdr:cNvPr id="1206" name="Picture 1205">
          <a:extLst>
            <a:ext uri="{FF2B5EF4-FFF2-40B4-BE49-F238E27FC236}">
              <a16:creationId xmlns:a16="http://schemas.microsoft.com/office/drawing/2014/main" id="{11EF6567-860B-449B-BEDB-20BA8E222AA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792313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3542</xdr:row>
      <xdr:rowOff>57150</xdr:rowOff>
    </xdr:from>
    <xdr:to>
      <xdr:col>22</xdr:col>
      <xdr:colOff>57150</xdr:colOff>
      <xdr:row>3542</xdr:row>
      <xdr:rowOff>47625</xdr:rowOff>
    </xdr:to>
    <xdr:cxnSp macro="">
      <xdr:nvCxnSpPr>
        <xdr:cNvPr id="1207" name="Straight Connector 1206">
          <a:extLst>
            <a:ext uri="{FF2B5EF4-FFF2-40B4-BE49-F238E27FC236}">
              <a16:creationId xmlns:a16="http://schemas.microsoft.com/office/drawing/2014/main" id="{6D103C6F-2703-4CC7-A83C-B4B3AF713381}"/>
            </a:ext>
          </a:extLst>
        </xdr:cNvPr>
        <xdr:cNvCxnSpPr/>
      </xdr:nvCxnSpPr>
      <xdr:spPr>
        <a:xfrm>
          <a:off x="0" y="47945040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3549</xdr:row>
      <xdr:rowOff>47625</xdr:rowOff>
    </xdr:from>
    <xdr:ext cx="123825" cy="123825"/>
    <xdr:pic>
      <xdr:nvPicPr>
        <xdr:cNvPr id="1208" name="Picture 1207">
          <a:extLst>
            <a:ext uri="{FF2B5EF4-FFF2-40B4-BE49-F238E27FC236}">
              <a16:creationId xmlns:a16="http://schemas.microsoft.com/office/drawing/2014/main" id="{51186444-9A1F-4F86-BFB1-D4757B47FD6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80418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3551</xdr:row>
      <xdr:rowOff>47625</xdr:rowOff>
    </xdr:from>
    <xdr:ext cx="123825" cy="123825"/>
    <xdr:pic>
      <xdr:nvPicPr>
        <xdr:cNvPr id="1209" name="Picture 1208">
          <a:extLst>
            <a:ext uri="{FF2B5EF4-FFF2-40B4-BE49-F238E27FC236}">
              <a16:creationId xmlns:a16="http://schemas.microsoft.com/office/drawing/2014/main" id="{A0DB4373-3713-426D-8C45-AEA0326ABEE4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80647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3553</xdr:row>
      <xdr:rowOff>47625</xdr:rowOff>
    </xdr:from>
    <xdr:ext cx="123825" cy="123825"/>
    <xdr:pic>
      <xdr:nvPicPr>
        <xdr:cNvPr id="1210" name="Picture 1209">
          <a:extLst>
            <a:ext uri="{FF2B5EF4-FFF2-40B4-BE49-F238E27FC236}">
              <a16:creationId xmlns:a16="http://schemas.microsoft.com/office/drawing/2014/main" id="{93D67FBE-ACB5-4D54-BC79-68BAADE5356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808759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3554</xdr:row>
      <xdr:rowOff>47625</xdr:rowOff>
    </xdr:from>
    <xdr:to>
      <xdr:col>22</xdr:col>
      <xdr:colOff>57150</xdr:colOff>
      <xdr:row>3554</xdr:row>
      <xdr:rowOff>47625</xdr:rowOff>
    </xdr:to>
    <xdr:cxnSp macro="">
      <xdr:nvCxnSpPr>
        <xdr:cNvPr id="1211" name="Straight Connector 1210">
          <a:extLst>
            <a:ext uri="{FF2B5EF4-FFF2-40B4-BE49-F238E27FC236}">
              <a16:creationId xmlns:a16="http://schemas.microsoft.com/office/drawing/2014/main" id="{6FFDC4FF-E04C-4281-B947-AAFBEB33C400}"/>
            </a:ext>
          </a:extLst>
        </xdr:cNvPr>
        <xdr:cNvCxnSpPr/>
      </xdr:nvCxnSpPr>
      <xdr:spPr>
        <a:xfrm>
          <a:off x="0" y="4810855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3561</xdr:row>
      <xdr:rowOff>47625</xdr:rowOff>
    </xdr:from>
    <xdr:ext cx="123825" cy="123825"/>
    <xdr:pic>
      <xdr:nvPicPr>
        <xdr:cNvPr id="1212" name="Picture 1211">
          <a:extLst>
            <a:ext uri="{FF2B5EF4-FFF2-40B4-BE49-F238E27FC236}">
              <a16:creationId xmlns:a16="http://schemas.microsoft.com/office/drawing/2014/main" id="{6CF9F3E7-1CD3-4510-B96C-6A9260E39AA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82050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3563</xdr:row>
      <xdr:rowOff>47625</xdr:rowOff>
    </xdr:from>
    <xdr:ext cx="123825" cy="123825"/>
    <xdr:pic>
      <xdr:nvPicPr>
        <xdr:cNvPr id="1213" name="Picture 1212">
          <a:extLst>
            <a:ext uri="{FF2B5EF4-FFF2-40B4-BE49-F238E27FC236}">
              <a16:creationId xmlns:a16="http://schemas.microsoft.com/office/drawing/2014/main" id="{E5A138A9-6F58-4DA9-940F-F058D7552A7E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82279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3565</xdr:row>
      <xdr:rowOff>47625</xdr:rowOff>
    </xdr:from>
    <xdr:ext cx="123825" cy="123825"/>
    <xdr:pic>
      <xdr:nvPicPr>
        <xdr:cNvPr id="1214" name="Picture 1213">
          <a:extLst>
            <a:ext uri="{FF2B5EF4-FFF2-40B4-BE49-F238E27FC236}">
              <a16:creationId xmlns:a16="http://schemas.microsoft.com/office/drawing/2014/main" id="{2555D5C9-6759-4649-A725-47F94DB802E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825079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3566</xdr:row>
      <xdr:rowOff>47625</xdr:rowOff>
    </xdr:from>
    <xdr:to>
      <xdr:col>22</xdr:col>
      <xdr:colOff>57150</xdr:colOff>
      <xdr:row>3566</xdr:row>
      <xdr:rowOff>47625</xdr:rowOff>
    </xdr:to>
    <xdr:cxnSp macro="">
      <xdr:nvCxnSpPr>
        <xdr:cNvPr id="1215" name="Straight Connector 1214">
          <a:extLst>
            <a:ext uri="{FF2B5EF4-FFF2-40B4-BE49-F238E27FC236}">
              <a16:creationId xmlns:a16="http://schemas.microsoft.com/office/drawing/2014/main" id="{FA5BF07A-D693-4682-839A-7B357FA990D5}"/>
            </a:ext>
          </a:extLst>
        </xdr:cNvPr>
        <xdr:cNvCxnSpPr/>
      </xdr:nvCxnSpPr>
      <xdr:spPr>
        <a:xfrm>
          <a:off x="0" y="4827174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3573</xdr:row>
      <xdr:rowOff>47625</xdr:rowOff>
    </xdr:from>
    <xdr:ext cx="123825" cy="123825"/>
    <xdr:pic>
      <xdr:nvPicPr>
        <xdr:cNvPr id="1216" name="Picture 1215">
          <a:extLst>
            <a:ext uri="{FF2B5EF4-FFF2-40B4-BE49-F238E27FC236}">
              <a16:creationId xmlns:a16="http://schemas.microsoft.com/office/drawing/2014/main" id="{7526A83F-6CD9-4FE5-A6A1-93BB4B83BE9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83682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3575</xdr:row>
      <xdr:rowOff>47625</xdr:rowOff>
    </xdr:from>
    <xdr:ext cx="123825" cy="123825"/>
    <xdr:pic>
      <xdr:nvPicPr>
        <xdr:cNvPr id="1217" name="Picture 1216">
          <a:extLst>
            <a:ext uri="{FF2B5EF4-FFF2-40B4-BE49-F238E27FC236}">
              <a16:creationId xmlns:a16="http://schemas.microsoft.com/office/drawing/2014/main" id="{B46EA185-DE7A-46BA-ABD0-92D9AF02C2E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83911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3577</xdr:row>
      <xdr:rowOff>47625</xdr:rowOff>
    </xdr:from>
    <xdr:ext cx="123825" cy="123825"/>
    <xdr:pic>
      <xdr:nvPicPr>
        <xdr:cNvPr id="1218" name="Picture 1217">
          <a:extLst>
            <a:ext uri="{FF2B5EF4-FFF2-40B4-BE49-F238E27FC236}">
              <a16:creationId xmlns:a16="http://schemas.microsoft.com/office/drawing/2014/main" id="{BC081C04-224C-4B78-A9E4-77540D9CA981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84139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3579</xdr:row>
      <xdr:rowOff>47625</xdr:rowOff>
    </xdr:from>
    <xdr:ext cx="123825" cy="123825"/>
    <xdr:pic>
      <xdr:nvPicPr>
        <xdr:cNvPr id="1219" name="Picture 1218">
          <a:extLst>
            <a:ext uri="{FF2B5EF4-FFF2-40B4-BE49-F238E27FC236}">
              <a16:creationId xmlns:a16="http://schemas.microsoft.com/office/drawing/2014/main" id="{6509037E-8CA4-4D2E-A82A-4D2619194E6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843684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3580</xdr:row>
      <xdr:rowOff>47625</xdr:rowOff>
    </xdr:from>
    <xdr:to>
      <xdr:col>22</xdr:col>
      <xdr:colOff>57150</xdr:colOff>
      <xdr:row>3580</xdr:row>
      <xdr:rowOff>47625</xdr:rowOff>
    </xdr:to>
    <xdr:cxnSp macro="">
      <xdr:nvCxnSpPr>
        <xdr:cNvPr id="1220" name="Straight Connector 1219">
          <a:extLst>
            <a:ext uri="{FF2B5EF4-FFF2-40B4-BE49-F238E27FC236}">
              <a16:creationId xmlns:a16="http://schemas.microsoft.com/office/drawing/2014/main" id="{4E447DC0-1837-4613-8E1F-90E65511AB5D}"/>
            </a:ext>
          </a:extLst>
        </xdr:cNvPr>
        <xdr:cNvCxnSpPr/>
      </xdr:nvCxnSpPr>
      <xdr:spPr>
        <a:xfrm>
          <a:off x="0" y="4845780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3587</xdr:row>
      <xdr:rowOff>47625</xdr:rowOff>
    </xdr:from>
    <xdr:ext cx="123825" cy="123825"/>
    <xdr:pic>
      <xdr:nvPicPr>
        <xdr:cNvPr id="1221" name="Picture 1220">
          <a:extLst>
            <a:ext uri="{FF2B5EF4-FFF2-40B4-BE49-F238E27FC236}">
              <a16:creationId xmlns:a16="http://schemas.microsoft.com/office/drawing/2014/main" id="{F671FF85-A682-4739-B0A1-276EC48B5C7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85543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3589</xdr:row>
      <xdr:rowOff>47625</xdr:rowOff>
    </xdr:from>
    <xdr:ext cx="123825" cy="123825"/>
    <xdr:pic>
      <xdr:nvPicPr>
        <xdr:cNvPr id="1222" name="Picture 1221">
          <a:extLst>
            <a:ext uri="{FF2B5EF4-FFF2-40B4-BE49-F238E27FC236}">
              <a16:creationId xmlns:a16="http://schemas.microsoft.com/office/drawing/2014/main" id="{ED7326A8-5427-450E-99A6-C2FC30391BA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85771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3591</xdr:row>
      <xdr:rowOff>47625</xdr:rowOff>
    </xdr:from>
    <xdr:ext cx="123825" cy="123825"/>
    <xdr:pic>
      <xdr:nvPicPr>
        <xdr:cNvPr id="1223" name="Picture 1222">
          <a:extLst>
            <a:ext uri="{FF2B5EF4-FFF2-40B4-BE49-F238E27FC236}">
              <a16:creationId xmlns:a16="http://schemas.microsoft.com/office/drawing/2014/main" id="{C6878BFA-2F5C-4C31-B5DD-22214A841618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86000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3593</xdr:row>
      <xdr:rowOff>47625</xdr:rowOff>
    </xdr:from>
    <xdr:ext cx="123825" cy="123825"/>
    <xdr:pic>
      <xdr:nvPicPr>
        <xdr:cNvPr id="1224" name="Picture 1223">
          <a:extLst>
            <a:ext uri="{FF2B5EF4-FFF2-40B4-BE49-F238E27FC236}">
              <a16:creationId xmlns:a16="http://schemas.microsoft.com/office/drawing/2014/main" id="{5430D681-3C07-4C4C-8CB8-1D534C58B48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862290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3594</xdr:row>
      <xdr:rowOff>47625</xdr:rowOff>
    </xdr:from>
    <xdr:to>
      <xdr:col>22</xdr:col>
      <xdr:colOff>57150</xdr:colOff>
      <xdr:row>3594</xdr:row>
      <xdr:rowOff>47625</xdr:rowOff>
    </xdr:to>
    <xdr:cxnSp macro="">
      <xdr:nvCxnSpPr>
        <xdr:cNvPr id="1225" name="Straight Connector 1224">
          <a:extLst>
            <a:ext uri="{FF2B5EF4-FFF2-40B4-BE49-F238E27FC236}">
              <a16:creationId xmlns:a16="http://schemas.microsoft.com/office/drawing/2014/main" id="{ABAA5D46-9594-46B6-98B1-84F7EED93858}"/>
            </a:ext>
          </a:extLst>
        </xdr:cNvPr>
        <xdr:cNvCxnSpPr/>
      </xdr:nvCxnSpPr>
      <xdr:spPr>
        <a:xfrm>
          <a:off x="0" y="4864385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3601</xdr:row>
      <xdr:rowOff>47625</xdr:rowOff>
    </xdr:from>
    <xdr:ext cx="123825" cy="123825"/>
    <xdr:pic>
      <xdr:nvPicPr>
        <xdr:cNvPr id="1226" name="Picture 1225">
          <a:extLst>
            <a:ext uri="{FF2B5EF4-FFF2-40B4-BE49-F238E27FC236}">
              <a16:creationId xmlns:a16="http://schemas.microsoft.com/office/drawing/2014/main" id="{49CBEC5C-0911-4C38-9EFB-14FE6BC4012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87403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3603</xdr:row>
      <xdr:rowOff>47625</xdr:rowOff>
    </xdr:from>
    <xdr:ext cx="123825" cy="123825"/>
    <xdr:pic>
      <xdr:nvPicPr>
        <xdr:cNvPr id="1227" name="Picture 1226">
          <a:extLst>
            <a:ext uri="{FF2B5EF4-FFF2-40B4-BE49-F238E27FC236}">
              <a16:creationId xmlns:a16="http://schemas.microsoft.com/office/drawing/2014/main" id="{F114B8B2-2A84-4ED6-9FFD-C63BF4904DC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87632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3605</xdr:row>
      <xdr:rowOff>47625</xdr:rowOff>
    </xdr:from>
    <xdr:ext cx="123825" cy="123825"/>
    <xdr:pic>
      <xdr:nvPicPr>
        <xdr:cNvPr id="1228" name="Picture 1227">
          <a:extLst>
            <a:ext uri="{FF2B5EF4-FFF2-40B4-BE49-F238E27FC236}">
              <a16:creationId xmlns:a16="http://schemas.microsoft.com/office/drawing/2014/main" id="{BA29E8E2-7293-4C3E-9016-6750BF9179EB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87860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3607</xdr:row>
      <xdr:rowOff>47625</xdr:rowOff>
    </xdr:from>
    <xdr:ext cx="123825" cy="123825"/>
    <xdr:pic>
      <xdr:nvPicPr>
        <xdr:cNvPr id="1229" name="Picture 1228">
          <a:extLst>
            <a:ext uri="{FF2B5EF4-FFF2-40B4-BE49-F238E27FC236}">
              <a16:creationId xmlns:a16="http://schemas.microsoft.com/office/drawing/2014/main" id="{C7BD0584-46C3-4D89-A418-D8F6BBC38B1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880895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3608</xdr:row>
      <xdr:rowOff>57150</xdr:rowOff>
    </xdr:from>
    <xdr:to>
      <xdr:col>22</xdr:col>
      <xdr:colOff>57150</xdr:colOff>
      <xdr:row>3608</xdr:row>
      <xdr:rowOff>47625</xdr:rowOff>
    </xdr:to>
    <xdr:cxnSp macro="">
      <xdr:nvCxnSpPr>
        <xdr:cNvPr id="1230" name="Straight Connector 1229">
          <a:extLst>
            <a:ext uri="{FF2B5EF4-FFF2-40B4-BE49-F238E27FC236}">
              <a16:creationId xmlns:a16="http://schemas.microsoft.com/office/drawing/2014/main" id="{867D04BD-643C-48F9-A5F7-B712F9E8201D}"/>
            </a:ext>
          </a:extLst>
        </xdr:cNvPr>
        <xdr:cNvCxnSpPr/>
      </xdr:nvCxnSpPr>
      <xdr:spPr>
        <a:xfrm>
          <a:off x="0" y="48830865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3615</xdr:row>
      <xdr:rowOff>47625</xdr:rowOff>
    </xdr:from>
    <xdr:ext cx="123825" cy="123825"/>
    <xdr:pic>
      <xdr:nvPicPr>
        <xdr:cNvPr id="1231" name="Picture 1230">
          <a:extLst>
            <a:ext uri="{FF2B5EF4-FFF2-40B4-BE49-F238E27FC236}">
              <a16:creationId xmlns:a16="http://schemas.microsoft.com/office/drawing/2014/main" id="{C63B65DB-91BB-4D18-876A-04CAD04FBC9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89277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3617</xdr:row>
      <xdr:rowOff>47625</xdr:rowOff>
    </xdr:from>
    <xdr:ext cx="123825" cy="123825"/>
    <xdr:pic>
      <xdr:nvPicPr>
        <xdr:cNvPr id="1232" name="Picture 1231">
          <a:extLst>
            <a:ext uri="{FF2B5EF4-FFF2-40B4-BE49-F238E27FC236}">
              <a16:creationId xmlns:a16="http://schemas.microsoft.com/office/drawing/2014/main" id="{92962208-262A-4A00-B5E6-DDF360A3001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89505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3619</xdr:row>
      <xdr:rowOff>47625</xdr:rowOff>
    </xdr:from>
    <xdr:ext cx="123825" cy="123825"/>
    <xdr:pic>
      <xdr:nvPicPr>
        <xdr:cNvPr id="1233" name="Picture 1232">
          <a:extLst>
            <a:ext uri="{FF2B5EF4-FFF2-40B4-BE49-F238E27FC236}">
              <a16:creationId xmlns:a16="http://schemas.microsoft.com/office/drawing/2014/main" id="{476445B8-1DFE-425B-98E4-07FF6850798F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89734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3621</xdr:row>
      <xdr:rowOff>47625</xdr:rowOff>
    </xdr:from>
    <xdr:ext cx="123825" cy="123825"/>
    <xdr:pic>
      <xdr:nvPicPr>
        <xdr:cNvPr id="1234" name="Picture 1233">
          <a:extLst>
            <a:ext uri="{FF2B5EF4-FFF2-40B4-BE49-F238E27FC236}">
              <a16:creationId xmlns:a16="http://schemas.microsoft.com/office/drawing/2014/main" id="{F46A3414-D50D-4A62-909C-450BDE69661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899628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3622</xdr:row>
      <xdr:rowOff>47625</xdr:rowOff>
    </xdr:from>
    <xdr:to>
      <xdr:col>22</xdr:col>
      <xdr:colOff>57150</xdr:colOff>
      <xdr:row>3622</xdr:row>
      <xdr:rowOff>47625</xdr:rowOff>
    </xdr:to>
    <xdr:cxnSp macro="">
      <xdr:nvCxnSpPr>
        <xdr:cNvPr id="1235" name="Straight Connector 1234">
          <a:extLst>
            <a:ext uri="{FF2B5EF4-FFF2-40B4-BE49-F238E27FC236}">
              <a16:creationId xmlns:a16="http://schemas.microsoft.com/office/drawing/2014/main" id="{01ADAEF6-856A-49F4-8C8C-AB7C94BAB6FF}"/>
            </a:ext>
          </a:extLst>
        </xdr:cNvPr>
        <xdr:cNvCxnSpPr/>
      </xdr:nvCxnSpPr>
      <xdr:spPr>
        <a:xfrm>
          <a:off x="0" y="4901723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3631</xdr:row>
      <xdr:rowOff>47625</xdr:rowOff>
    </xdr:from>
    <xdr:ext cx="123825" cy="123825"/>
    <xdr:pic>
      <xdr:nvPicPr>
        <xdr:cNvPr id="1236" name="Picture 1235">
          <a:extLst>
            <a:ext uri="{FF2B5EF4-FFF2-40B4-BE49-F238E27FC236}">
              <a16:creationId xmlns:a16="http://schemas.microsoft.com/office/drawing/2014/main" id="{1298DAD5-5706-44AD-AFE5-D974F7CED97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91499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3633</xdr:row>
      <xdr:rowOff>47625</xdr:rowOff>
    </xdr:from>
    <xdr:ext cx="123825" cy="123825"/>
    <xdr:pic>
      <xdr:nvPicPr>
        <xdr:cNvPr id="1237" name="Picture 1236">
          <a:extLst>
            <a:ext uri="{FF2B5EF4-FFF2-40B4-BE49-F238E27FC236}">
              <a16:creationId xmlns:a16="http://schemas.microsoft.com/office/drawing/2014/main" id="{B92FEC8E-09C5-47B1-B25F-D7A6CEE13C9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91728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3635</xdr:row>
      <xdr:rowOff>47625</xdr:rowOff>
    </xdr:from>
    <xdr:ext cx="123825" cy="123825"/>
    <xdr:pic>
      <xdr:nvPicPr>
        <xdr:cNvPr id="1238" name="Picture 1237">
          <a:extLst>
            <a:ext uri="{FF2B5EF4-FFF2-40B4-BE49-F238E27FC236}">
              <a16:creationId xmlns:a16="http://schemas.microsoft.com/office/drawing/2014/main" id="{717145A7-BEB7-48B8-A302-F40D7B59F7DA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91956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3637</xdr:row>
      <xdr:rowOff>47625</xdr:rowOff>
    </xdr:from>
    <xdr:ext cx="123825" cy="123825"/>
    <xdr:pic>
      <xdr:nvPicPr>
        <xdr:cNvPr id="1239" name="Picture 1238">
          <a:extLst>
            <a:ext uri="{FF2B5EF4-FFF2-40B4-BE49-F238E27FC236}">
              <a16:creationId xmlns:a16="http://schemas.microsoft.com/office/drawing/2014/main" id="{330F9AA1-C7E1-426E-B6E1-553A681D8FC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921853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3638</xdr:row>
      <xdr:rowOff>47625</xdr:rowOff>
    </xdr:from>
    <xdr:to>
      <xdr:col>22</xdr:col>
      <xdr:colOff>57150</xdr:colOff>
      <xdr:row>3638</xdr:row>
      <xdr:rowOff>47625</xdr:rowOff>
    </xdr:to>
    <xdr:cxnSp macro="">
      <xdr:nvCxnSpPr>
        <xdr:cNvPr id="1240" name="Straight Connector 1239">
          <a:extLst>
            <a:ext uri="{FF2B5EF4-FFF2-40B4-BE49-F238E27FC236}">
              <a16:creationId xmlns:a16="http://schemas.microsoft.com/office/drawing/2014/main" id="{7112F098-E5BE-49A9-A75B-FA313437E744}"/>
            </a:ext>
          </a:extLst>
        </xdr:cNvPr>
        <xdr:cNvCxnSpPr/>
      </xdr:nvCxnSpPr>
      <xdr:spPr>
        <a:xfrm>
          <a:off x="0" y="4923948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3645</xdr:row>
      <xdr:rowOff>47625</xdr:rowOff>
    </xdr:from>
    <xdr:ext cx="123825" cy="123825"/>
    <xdr:pic>
      <xdr:nvPicPr>
        <xdr:cNvPr id="1241" name="Picture 1240">
          <a:extLst>
            <a:ext uri="{FF2B5EF4-FFF2-40B4-BE49-F238E27FC236}">
              <a16:creationId xmlns:a16="http://schemas.microsoft.com/office/drawing/2014/main" id="{1046FF0A-F35A-4850-ABA8-54A9BC908A1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93360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3647</xdr:row>
      <xdr:rowOff>47625</xdr:rowOff>
    </xdr:from>
    <xdr:ext cx="123825" cy="123825"/>
    <xdr:pic>
      <xdr:nvPicPr>
        <xdr:cNvPr id="1242" name="Picture 1241">
          <a:extLst>
            <a:ext uri="{FF2B5EF4-FFF2-40B4-BE49-F238E27FC236}">
              <a16:creationId xmlns:a16="http://schemas.microsoft.com/office/drawing/2014/main" id="{890E0A1A-651E-4969-A2BA-9D5D263AE80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93588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3649</xdr:row>
      <xdr:rowOff>47625</xdr:rowOff>
    </xdr:from>
    <xdr:ext cx="123825" cy="123825"/>
    <xdr:pic>
      <xdr:nvPicPr>
        <xdr:cNvPr id="1243" name="Picture 1242">
          <a:extLst>
            <a:ext uri="{FF2B5EF4-FFF2-40B4-BE49-F238E27FC236}">
              <a16:creationId xmlns:a16="http://schemas.microsoft.com/office/drawing/2014/main" id="{B6EECA47-5470-44A3-BAB0-80C36EA91834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93817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3651</xdr:row>
      <xdr:rowOff>47625</xdr:rowOff>
    </xdr:from>
    <xdr:ext cx="123825" cy="123825"/>
    <xdr:pic>
      <xdr:nvPicPr>
        <xdr:cNvPr id="1244" name="Picture 1243">
          <a:extLst>
            <a:ext uri="{FF2B5EF4-FFF2-40B4-BE49-F238E27FC236}">
              <a16:creationId xmlns:a16="http://schemas.microsoft.com/office/drawing/2014/main" id="{0BD2A819-1C61-45AE-ACE7-56045B9E273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94045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3652</xdr:row>
      <xdr:rowOff>57150</xdr:rowOff>
    </xdr:from>
    <xdr:to>
      <xdr:col>22</xdr:col>
      <xdr:colOff>57150</xdr:colOff>
      <xdr:row>3652</xdr:row>
      <xdr:rowOff>47625</xdr:rowOff>
    </xdr:to>
    <xdr:cxnSp macro="">
      <xdr:nvCxnSpPr>
        <xdr:cNvPr id="1245" name="Straight Connector 1244">
          <a:extLst>
            <a:ext uri="{FF2B5EF4-FFF2-40B4-BE49-F238E27FC236}">
              <a16:creationId xmlns:a16="http://schemas.microsoft.com/office/drawing/2014/main" id="{F7C56D1E-2160-4946-B4B7-E6A3362DC534}"/>
            </a:ext>
          </a:extLst>
        </xdr:cNvPr>
        <xdr:cNvCxnSpPr/>
      </xdr:nvCxnSpPr>
      <xdr:spPr>
        <a:xfrm>
          <a:off x="0" y="49426495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3659</xdr:row>
      <xdr:rowOff>47625</xdr:rowOff>
    </xdr:from>
    <xdr:ext cx="123825" cy="123825"/>
    <xdr:pic>
      <xdr:nvPicPr>
        <xdr:cNvPr id="1246" name="Picture 1245">
          <a:extLst>
            <a:ext uri="{FF2B5EF4-FFF2-40B4-BE49-F238E27FC236}">
              <a16:creationId xmlns:a16="http://schemas.microsoft.com/office/drawing/2014/main" id="{A8CBA091-2936-4ECB-A0CA-049396466D5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95233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3661</xdr:row>
      <xdr:rowOff>47625</xdr:rowOff>
    </xdr:from>
    <xdr:ext cx="123825" cy="123825"/>
    <xdr:pic>
      <xdr:nvPicPr>
        <xdr:cNvPr id="1247" name="Picture 1246">
          <a:extLst>
            <a:ext uri="{FF2B5EF4-FFF2-40B4-BE49-F238E27FC236}">
              <a16:creationId xmlns:a16="http://schemas.microsoft.com/office/drawing/2014/main" id="{0E4C15A4-6B97-4745-BF6F-E308246F4BF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95461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3663</xdr:row>
      <xdr:rowOff>47625</xdr:rowOff>
    </xdr:from>
    <xdr:ext cx="123825" cy="123825"/>
    <xdr:pic>
      <xdr:nvPicPr>
        <xdr:cNvPr id="1248" name="Picture 1247">
          <a:extLst>
            <a:ext uri="{FF2B5EF4-FFF2-40B4-BE49-F238E27FC236}">
              <a16:creationId xmlns:a16="http://schemas.microsoft.com/office/drawing/2014/main" id="{7F8BC8CE-2EF7-415A-A12C-C87DF2E0E086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95690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3665</xdr:row>
      <xdr:rowOff>47625</xdr:rowOff>
    </xdr:from>
    <xdr:ext cx="123825" cy="123825"/>
    <xdr:pic>
      <xdr:nvPicPr>
        <xdr:cNvPr id="1249" name="Picture 1248">
          <a:extLst>
            <a:ext uri="{FF2B5EF4-FFF2-40B4-BE49-F238E27FC236}">
              <a16:creationId xmlns:a16="http://schemas.microsoft.com/office/drawing/2014/main" id="{E962C4E5-C4C7-474D-A1BE-A34623281B6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959191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3666</xdr:row>
      <xdr:rowOff>47625</xdr:rowOff>
    </xdr:from>
    <xdr:to>
      <xdr:col>22</xdr:col>
      <xdr:colOff>57150</xdr:colOff>
      <xdr:row>3666</xdr:row>
      <xdr:rowOff>47625</xdr:rowOff>
    </xdr:to>
    <xdr:cxnSp macro="">
      <xdr:nvCxnSpPr>
        <xdr:cNvPr id="1250" name="Straight Connector 1249">
          <a:extLst>
            <a:ext uri="{FF2B5EF4-FFF2-40B4-BE49-F238E27FC236}">
              <a16:creationId xmlns:a16="http://schemas.microsoft.com/office/drawing/2014/main" id="{76066452-7726-48A5-9E70-1AA5CC2C669C}"/>
            </a:ext>
          </a:extLst>
        </xdr:cNvPr>
        <xdr:cNvCxnSpPr/>
      </xdr:nvCxnSpPr>
      <xdr:spPr>
        <a:xfrm>
          <a:off x="0" y="4961286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3673</xdr:row>
      <xdr:rowOff>47625</xdr:rowOff>
    </xdr:from>
    <xdr:ext cx="123825" cy="123825"/>
    <xdr:pic>
      <xdr:nvPicPr>
        <xdr:cNvPr id="1251" name="Picture 1250">
          <a:extLst>
            <a:ext uri="{FF2B5EF4-FFF2-40B4-BE49-F238E27FC236}">
              <a16:creationId xmlns:a16="http://schemas.microsoft.com/office/drawing/2014/main" id="{5B1E214D-76CD-4C92-8AE4-612311EE62F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97093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3675</xdr:row>
      <xdr:rowOff>47625</xdr:rowOff>
    </xdr:from>
    <xdr:ext cx="123825" cy="123825"/>
    <xdr:pic>
      <xdr:nvPicPr>
        <xdr:cNvPr id="1252" name="Picture 1251">
          <a:extLst>
            <a:ext uri="{FF2B5EF4-FFF2-40B4-BE49-F238E27FC236}">
              <a16:creationId xmlns:a16="http://schemas.microsoft.com/office/drawing/2014/main" id="{9101118C-93F8-4B77-ADA1-E974515F982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97322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3677</xdr:row>
      <xdr:rowOff>47625</xdr:rowOff>
    </xdr:from>
    <xdr:ext cx="123825" cy="123825"/>
    <xdr:pic>
      <xdr:nvPicPr>
        <xdr:cNvPr id="1253" name="Picture 1252">
          <a:extLst>
            <a:ext uri="{FF2B5EF4-FFF2-40B4-BE49-F238E27FC236}">
              <a16:creationId xmlns:a16="http://schemas.microsoft.com/office/drawing/2014/main" id="{D87A21C3-3F9B-45A9-A638-156069C1552A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97551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3679</xdr:row>
      <xdr:rowOff>47625</xdr:rowOff>
    </xdr:from>
    <xdr:ext cx="123825" cy="123825"/>
    <xdr:pic>
      <xdr:nvPicPr>
        <xdr:cNvPr id="1254" name="Picture 1253">
          <a:extLst>
            <a:ext uri="{FF2B5EF4-FFF2-40B4-BE49-F238E27FC236}">
              <a16:creationId xmlns:a16="http://schemas.microsoft.com/office/drawing/2014/main" id="{90916D17-B889-4F72-B2DC-CC6E1BDA45D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977796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3680</xdr:row>
      <xdr:rowOff>47625</xdr:rowOff>
    </xdr:from>
    <xdr:to>
      <xdr:col>22</xdr:col>
      <xdr:colOff>57150</xdr:colOff>
      <xdr:row>3680</xdr:row>
      <xdr:rowOff>47625</xdr:rowOff>
    </xdr:to>
    <xdr:cxnSp macro="">
      <xdr:nvCxnSpPr>
        <xdr:cNvPr id="1255" name="Straight Connector 1254">
          <a:extLst>
            <a:ext uri="{FF2B5EF4-FFF2-40B4-BE49-F238E27FC236}">
              <a16:creationId xmlns:a16="http://schemas.microsoft.com/office/drawing/2014/main" id="{89DE7BB2-404B-4AE4-87F1-6DED114DB979}"/>
            </a:ext>
          </a:extLst>
        </xdr:cNvPr>
        <xdr:cNvCxnSpPr/>
      </xdr:nvCxnSpPr>
      <xdr:spPr>
        <a:xfrm>
          <a:off x="0" y="4979892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3687</xdr:row>
      <xdr:rowOff>47625</xdr:rowOff>
    </xdr:from>
    <xdr:ext cx="123825" cy="123825"/>
    <xdr:pic>
      <xdr:nvPicPr>
        <xdr:cNvPr id="1256" name="Picture 1255">
          <a:extLst>
            <a:ext uri="{FF2B5EF4-FFF2-40B4-BE49-F238E27FC236}">
              <a16:creationId xmlns:a16="http://schemas.microsoft.com/office/drawing/2014/main" id="{17638798-2B00-49E8-8AF4-FBB08B3060C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98954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3689</xdr:row>
      <xdr:rowOff>47625</xdr:rowOff>
    </xdr:from>
    <xdr:ext cx="123825" cy="123825"/>
    <xdr:pic>
      <xdr:nvPicPr>
        <xdr:cNvPr id="1257" name="Picture 1256">
          <a:extLst>
            <a:ext uri="{FF2B5EF4-FFF2-40B4-BE49-F238E27FC236}">
              <a16:creationId xmlns:a16="http://schemas.microsoft.com/office/drawing/2014/main" id="{DE160C54-DAD3-457C-9337-6F4954E88D7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99183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3691</xdr:row>
      <xdr:rowOff>47625</xdr:rowOff>
    </xdr:from>
    <xdr:ext cx="123825" cy="123825"/>
    <xdr:pic>
      <xdr:nvPicPr>
        <xdr:cNvPr id="1258" name="Picture 1257">
          <a:extLst>
            <a:ext uri="{FF2B5EF4-FFF2-40B4-BE49-F238E27FC236}">
              <a16:creationId xmlns:a16="http://schemas.microsoft.com/office/drawing/2014/main" id="{58EAB45D-B4E9-4B4A-A4F6-4627C12A5562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99411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3693</xdr:row>
      <xdr:rowOff>47625</xdr:rowOff>
    </xdr:from>
    <xdr:ext cx="123825" cy="123825"/>
    <xdr:pic>
      <xdr:nvPicPr>
        <xdr:cNvPr id="1259" name="Picture 1258">
          <a:extLst>
            <a:ext uri="{FF2B5EF4-FFF2-40B4-BE49-F238E27FC236}">
              <a16:creationId xmlns:a16="http://schemas.microsoft.com/office/drawing/2014/main" id="{A4FBC6CB-79F9-41B2-8762-90F8E16E5C1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996402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3694</xdr:row>
      <xdr:rowOff>47625</xdr:rowOff>
    </xdr:from>
    <xdr:to>
      <xdr:col>22</xdr:col>
      <xdr:colOff>57150</xdr:colOff>
      <xdr:row>3694</xdr:row>
      <xdr:rowOff>47625</xdr:rowOff>
    </xdr:to>
    <xdr:cxnSp macro="">
      <xdr:nvCxnSpPr>
        <xdr:cNvPr id="1260" name="Straight Connector 1259">
          <a:extLst>
            <a:ext uri="{FF2B5EF4-FFF2-40B4-BE49-F238E27FC236}">
              <a16:creationId xmlns:a16="http://schemas.microsoft.com/office/drawing/2014/main" id="{F026645E-EA20-49D9-8FB5-5C501DB4B1BA}"/>
            </a:ext>
          </a:extLst>
        </xdr:cNvPr>
        <xdr:cNvCxnSpPr/>
      </xdr:nvCxnSpPr>
      <xdr:spPr>
        <a:xfrm>
          <a:off x="0" y="4998497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3701</xdr:row>
      <xdr:rowOff>47625</xdr:rowOff>
    </xdr:from>
    <xdr:ext cx="123825" cy="123825"/>
    <xdr:pic>
      <xdr:nvPicPr>
        <xdr:cNvPr id="1261" name="Picture 1260">
          <a:extLst>
            <a:ext uri="{FF2B5EF4-FFF2-40B4-BE49-F238E27FC236}">
              <a16:creationId xmlns:a16="http://schemas.microsoft.com/office/drawing/2014/main" id="{E20A3D64-43C5-4723-B6E5-689BA015DE7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00814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3703</xdr:row>
      <xdr:rowOff>47625</xdr:rowOff>
    </xdr:from>
    <xdr:ext cx="123825" cy="123825"/>
    <xdr:pic>
      <xdr:nvPicPr>
        <xdr:cNvPr id="1262" name="Picture 1261">
          <a:extLst>
            <a:ext uri="{FF2B5EF4-FFF2-40B4-BE49-F238E27FC236}">
              <a16:creationId xmlns:a16="http://schemas.microsoft.com/office/drawing/2014/main" id="{8E398230-D095-4625-83D7-A2BCE22265C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01043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3705</xdr:row>
      <xdr:rowOff>47625</xdr:rowOff>
    </xdr:from>
    <xdr:ext cx="123825" cy="123825"/>
    <xdr:pic>
      <xdr:nvPicPr>
        <xdr:cNvPr id="1263" name="Picture 1262">
          <a:extLst>
            <a:ext uri="{FF2B5EF4-FFF2-40B4-BE49-F238E27FC236}">
              <a16:creationId xmlns:a16="http://schemas.microsoft.com/office/drawing/2014/main" id="{89282113-39AC-4099-9C29-3659B0D9102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01272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3707</xdr:row>
      <xdr:rowOff>47625</xdr:rowOff>
    </xdr:from>
    <xdr:ext cx="123825" cy="123825"/>
    <xdr:pic>
      <xdr:nvPicPr>
        <xdr:cNvPr id="1264" name="Picture 1263">
          <a:extLst>
            <a:ext uri="{FF2B5EF4-FFF2-40B4-BE49-F238E27FC236}">
              <a16:creationId xmlns:a16="http://schemas.microsoft.com/office/drawing/2014/main" id="{6D881D6D-1C84-4E24-83FF-CC6D83C1CC3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01500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3709</xdr:row>
      <xdr:rowOff>47625</xdr:rowOff>
    </xdr:from>
    <xdr:ext cx="123825" cy="123825"/>
    <xdr:pic>
      <xdr:nvPicPr>
        <xdr:cNvPr id="1265" name="Picture 1264">
          <a:extLst>
            <a:ext uri="{FF2B5EF4-FFF2-40B4-BE49-F238E27FC236}">
              <a16:creationId xmlns:a16="http://schemas.microsoft.com/office/drawing/2014/main" id="{28562BE4-EE09-4467-97E9-95C65CF9B31F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017293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3710</xdr:row>
      <xdr:rowOff>47625</xdr:rowOff>
    </xdr:from>
    <xdr:to>
      <xdr:col>22</xdr:col>
      <xdr:colOff>57150</xdr:colOff>
      <xdr:row>3710</xdr:row>
      <xdr:rowOff>47625</xdr:rowOff>
    </xdr:to>
    <xdr:cxnSp macro="">
      <xdr:nvCxnSpPr>
        <xdr:cNvPr id="1266" name="Straight Connector 1265">
          <a:extLst>
            <a:ext uri="{FF2B5EF4-FFF2-40B4-BE49-F238E27FC236}">
              <a16:creationId xmlns:a16="http://schemas.microsoft.com/office/drawing/2014/main" id="{F2AB686B-DE7E-4DF1-BE0D-61A2630569CA}"/>
            </a:ext>
          </a:extLst>
        </xdr:cNvPr>
        <xdr:cNvCxnSpPr/>
      </xdr:nvCxnSpPr>
      <xdr:spPr>
        <a:xfrm>
          <a:off x="0" y="5019389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3717</xdr:row>
      <xdr:rowOff>47625</xdr:rowOff>
    </xdr:from>
    <xdr:ext cx="123825" cy="123825"/>
    <xdr:pic>
      <xdr:nvPicPr>
        <xdr:cNvPr id="1267" name="Picture 1266">
          <a:extLst>
            <a:ext uri="{FF2B5EF4-FFF2-40B4-BE49-F238E27FC236}">
              <a16:creationId xmlns:a16="http://schemas.microsoft.com/office/drawing/2014/main" id="{66883BDA-90A3-46BA-B72A-3F8F29EC2D7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02904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3719</xdr:row>
      <xdr:rowOff>47625</xdr:rowOff>
    </xdr:from>
    <xdr:ext cx="123825" cy="123825"/>
    <xdr:pic>
      <xdr:nvPicPr>
        <xdr:cNvPr id="1268" name="Picture 1267">
          <a:extLst>
            <a:ext uri="{FF2B5EF4-FFF2-40B4-BE49-F238E27FC236}">
              <a16:creationId xmlns:a16="http://schemas.microsoft.com/office/drawing/2014/main" id="{9B0BEAA7-95D2-4FEB-AD80-E71B1978607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03132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3721</xdr:row>
      <xdr:rowOff>47625</xdr:rowOff>
    </xdr:from>
    <xdr:ext cx="123825" cy="123825"/>
    <xdr:pic>
      <xdr:nvPicPr>
        <xdr:cNvPr id="1269" name="Picture 1268">
          <a:extLst>
            <a:ext uri="{FF2B5EF4-FFF2-40B4-BE49-F238E27FC236}">
              <a16:creationId xmlns:a16="http://schemas.microsoft.com/office/drawing/2014/main" id="{24A07164-2AB5-4CEE-BB12-8BD5DB3566C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03361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3723</xdr:row>
      <xdr:rowOff>47625</xdr:rowOff>
    </xdr:from>
    <xdr:ext cx="123825" cy="123825"/>
    <xdr:pic>
      <xdr:nvPicPr>
        <xdr:cNvPr id="1270" name="Picture 1269">
          <a:extLst>
            <a:ext uri="{FF2B5EF4-FFF2-40B4-BE49-F238E27FC236}">
              <a16:creationId xmlns:a16="http://schemas.microsoft.com/office/drawing/2014/main" id="{A5F61948-0924-4B16-B360-A66489B1369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03589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3725</xdr:row>
      <xdr:rowOff>47625</xdr:rowOff>
    </xdr:from>
    <xdr:ext cx="123825" cy="123825"/>
    <xdr:pic>
      <xdr:nvPicPr>
        <xdr:cNvPr id="1271" name="Picture 1270">
          <a:extLst>
            <a:ext uri="{FF2B5EF4-FFF2-40B4-BE49-F238E27FC236}">
              <a16:creationId xmlns:a16="http://schemas.microsoft.com/office/drawing/2014/main" id="{C7F81829-BA32-459E-B69E-7D1A6A639A08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038185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3726</xdr:row>
      <xdr:rowOff>57150</xdr:rowOff>
    </xdr:from>
    <xdr:to>
      <xdr:col>22</xdr:col>
      <xdr:colOff>57150</xdr:colOff>
      <xdr:row>3726</xdr:row>
      <xdr:rowOff>47625</xdr:rowOff>
    </xdr:to>
    <xdr:cxnSp macro="">
      <xdr:nvCxnSpPr>
        <xdr:cNvPr id="1272" name="Straight Connector 1271">
          <a:extLst>
            <a:ext uri="{FF2B5EF4-FFF2-40B4-BE49-F238E27FC236}">
              <a16:creationId xmlns:a16="http://schemas.microsoft.com/office/drawing/2014/main" id="{65BBB929-7A38-4706-A652-734187AA22F9}"/>
            </a:ext>
          </a:extLst>
        </xdr:cNvPr>
        <xdr:cNvCxnSpPr/>
      </xdr:nvCxnSpPr>
      <xdr:spPr>
        <a:xfrm>
          <a:off x="0" y="50403760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3733</xdr:row>
      <xdr:rowOff>47625</xdr:rowOff>
    </xdr:from>
    <xdr:ext cx="123825" cy="123825"/>
    <xdr:pic>
      <xdr:nvPicPr>
        <xdr:cNvPr id="1273" name="Picture 1272">
          <a:extLst>
            <a:ext uri="{FF2B5EF4-FFF2-40B4-BE49-F238E27FC236}">
              <a16:creationId xmlns:a16="http://schemas.microsoft.com/office/drawing/2014/main" id="{B4D4DE43-9FE8-42D0-B1D6-C2FD0ECFA48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05005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3735</xdr:row>
      <xdr:rowOff>47625</xdr:rowOff>
    </xdr:from>
    <xdr:ext cx="123825" cy="123825"/>
    <xdr:pic>
      <xdr:nvPicPr>
        <xdr:cNvPr id="1274" name="Picture 1273">
          <a:extLst>
            <a:ext uri="{FF2B5EF4-FFF2-40B4-BE49-F238E27FC236}">
              <a16:creationId xmlns:a16="http://schemas.microsoft.com/office/drawing/2014/main" id="{7391BFA3-18DD-44C0-8270-DEBD881CA39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05234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3737</xdr:row>
      <xdr:rowOff>47625</xdr:rowOff>
    </xdr:from>
    <xdr:ext cx="123825" cy="123825"/>
    <xdr:pic>
      <xdr:nvPicPr>
        <xdr:cNvPr id="1275" name="Picture 1274">
          <a:extLst>
            <a:ext uri="{FF2B5EF4-FFF2-40B4-BE49-F238E27FC236}">
              <a16:creationId xmlns:a16="http://schemas.microsoft.com/office/drawing/2014/main" id="{2845760F-0C6B-4142-86BF-A03E9E5C7AB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05463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3739</xdr:row>
      <xdr:rowOff>47625</xdr:rowOff>
    </xdr:from>
    <xdr:ext cx="123825" cy="123825"/>
    <xdr:pic>
      <xdr:nvPicPr>
        <xdr:cNvPr id="1276" name="Picture 1275">
          <a:extLst>
            <a:ext uri="{FF2B5EF4-FFF2-40B4-BE49-F238E27FC236}">
              <a16:creationId xmlns:a16="http://schemas.microsoft.com/office/drawing/2014/main" id="{02B90F9B-DCE7-4FC0-AA31-D1F077ED7AE6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05691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3741</xdr:row>
      <xdr:rowOff>47625</xdr:rowOff>
    </xdr:from>
    <xdr:ext cx="123825" cy="123825"/>
    <xdr:pic>
      <xdr:nvPicPr>
        <xdr:cNvPr id="1277" name="Picture 1276">
          <a:extLst>
            <a:ext uri="{FF2B5EF4-FFF2-40B4-BE49-F238E27FC236}">
              <a16:creationId xmlns:a16="http://schemas.microsoft.com/office/drawing/2014/main" id="{E9A3E8F8-ED08-406E-87CA-6FED658EBEE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059203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3742</xdr:row>
      <xdr:rowOff>47625</xdr:rowOff>
    </xdr:from>
    <xdr:to>
      <xdr:col>22</xdr:col>
      <xdr:colOff>57150</xdr:colOff>
      <xdr:row>3742</xdr:row>
      <xdr:rowOff>47625</xdr:rowOff>
    </xdr:to>
    <xdr:cxnSp macro="">
      <xdr:nvCxnSpPr>
        <xdr:cNvPr id="1278" name="Straight Connector 1277">
          <a:extLst>
            <a:ext uri="{FF2B5EF4-FFF2-40B4-BE49-F238E27FC236}">
              <a16:creationId xmlns:a16="http://schemas.microsoft.com/office/drawing/2014/main" id="{D059BB83-F5D2-48F3-A28F-64295B2EC5BB}"/>
            </a:ext>
          </a:extLst>
        </xdr:cNvPr>
        <xdr:cNvCxnSpPr/>
      </xdr:nvCxnSpPr>
      <xdr:spPr>
        <a:xfrm>
          <a:off x="0" y="5061299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3749</xdr:row>
      <xdr:rowOff>47625</xdr:rowOff>
    </xdr:from>
    <xdr:ext cx="123825" cy="123825"/>
    <xdr:pic>
      <xdr:nvPicPr>
        <xdr:cNvPr id="1279" name="Picture 1278">
          <a:extLst>
            <a:ext uri="{FF2B5EF4-FFF2-40B4-BE49-F238E27FC236}">
              <a16:creationId xmlns:a16="http://schemas.microsoft.com/office/drawing/2014/main" id="{B72FF61B-15B6-4AE5-8BCB-C8E27EB7056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07095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3751</xdr:row>
      <xdr:rowOff>47625</xdr:rowOff>
    </xdr:from>
    <xdr:ext cx="123825" cy="123825"/>
    <xdr:pic>
      <xdr:nvPicPr>
        <xdr:cNvPr id="1280" name="Picture 1279">
          <a:extLst>
            <a:ext uri="{FF2B5EF4-FFF2-40B4-BE49-F238E27FC236}">
              <a16:creationId xmlns:a16="http://schemas.microsoft.com/office/drawing/2014/main" id="{832E8A16-150C-41DF-84F6-85D48BBAC21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07323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3753</xdr:row>
      <xdr:rowOff>47625</xdr:rowOff>
    </xdr:from>
    <xdr:ext cx="123825" cy="123825"/>
    <xdr:pic>
      <xdr:nvPicPr>
        <xdr:cNvPr id="1281" name="Picture 1280">
          <a:extLst>
            <a:ext uri="{FF2B5EF4-FFF2-40B4-BE49-F238E27FC236}">
              <a16:creationId xmlns:a16="http://schemas.microsoft.com/office/drawing/2014/main" id="{D92C9887-C394-4A4E-8278-D47C640EEA2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07552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3755</xdr:row>
      <xdr:rowOff>47625</xdr:rowOff>
    </xdr:from>
    <xdr:ext cx="123825" cy="123825"/>
    <xdr:pic>
      <xdr:nvPicPr>
        <xdr:cNvPr id="1282" name="Picture 1281">
          <a:extLst>
            <a:ext uri="{FF2B5EF4-FFF2-40B4-BE49-F238E27FC236}">
              <a16:creationId xmlns:a16="http://schemas.microsoft.com/office/drawing/2014/main" id="{42B5B587-86B2-4625-864E-7540EBDABB6B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07780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3757</xdr:row>
      <xdr:rowOff>47625</xdr:rowOff>
    </xdr:from>
    <xdr:ext cx="123825" cy="123825"/>
    <xdr:pic>
      <xdr:nvPicPr>
        <xdr:cNvPr id="1283" name="Picture 1282">
          <a:extLst>
            <a:ext uri="{FF2B5EF4-FFF2-40B4-BE49-F238E27FC236}">
              <a16:creationId xmlns:a16="http://schemas.microsoft.com/office/drawing/2014/main" id="{594FA415-BA76-47EE-9FEA-23C7BAF462E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080095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3758</xdr:row>
      <xdr:rowOff>47625</xdr:rowOff>
    </xdr:from>
    <xdr:to>
      <xdr:col>22</xdr:col>
      <xdr:colOff>57150</xdr:colOff>
      <xdr:row>3758</xdr:row>
      <xdr:rowOff>47625</xdr:rowOff>
    </xdr:to>
    <xdr:cxnSp macro="">
      <xdr:nvCxnSpPr>
        <xdr:cNvPr id="1284" name="Straight Connector 1283">
          <a:extLst>
            <a:ext uri="{FF2B5EF4-FFF2-40B4-BE49-F238E27FC236}">
              <a16:creationId xmlns:a16="http://schemas.microsoft.com/office/drawing/2014/main" id="{74F4F2C8-999D-4ECA-A8AB-58D6CB02519F}"/>
            </a:ext>
          </a:extLst>
        </xdr:cNvPr>
        <xdr:cNvCxnSpPr/>
      </xdr:nvCxnSpPr>
      <xdr:spPr>
        <a:xfrm>
          <a:off x="0" y="5082190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3765</xdr:row>
      <xdr:rowOff>47625</xdr:rowOff>
    </xdr:from>
    <xdr:ext cx="123825" cy="123825"/>
    <xdr:pic>
      <xdr:nvPicPr>
        <xdr:cNvPr id="1285" name="Picture 1284">
          <a:extLst>
            <a:ext uri="{FF2B5EF4-FFF2-40B4-BE49-F238E27FC236}">
              <a16:creationId xmlns:a16="http://schemas.microsoft.com/office/drawing/2014/main" id="{A8BBEE4E-CA62-4B9E-871A-2BC648D0012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09184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3767</xdr:row>
      <xdr:rowOff>47625</xdr:rowOff>
    </xdr:from>
    <xdr:ext cx="123825" cy="123825"/>
    <xdr:pic>
      <xdr:nvPicPr>
        <xdr:cNvPr id="1286" name="Picture 1285">
          <a:extLst>
            <a:ext uri="{FF2B5EF4-FFF2-40B4-BE49-F238E27FC236}">
              <a16:creationId xmlns:a16="http://schemas.microsoft.com/office/drawing/2014/main" id="{A1AE2FC1-D60F-4446-9225-E20106205BF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09412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3769</xdr:row>
      <xdr:rowOff>47625</xdr:rowOff>
    </xdr:from>
    <xdr:ext cx="123825" cy="123825"/>
    <xdr:pic>
      <xdr:nvPicPr>
        <xdr:cNvPr id="1287" name="Picture 1286">
          <a:extLst>
            <a:ext uri="{FF2B5EF4-FFF2-40B4-BE49-F238E27FC236}">
              <a16:creationId xmlns:a16="http://schemas.microsoft.com/office/drawing/2014/main" id="{D6C762D4-1419-4FD2-903E-8E330B750E1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096414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3770</xdr:row>
      <xdr:rowOff>47625</xdr:rowOff>
    </xdr:from>
    <xdr:to>
      <xdr:col>22</xdr:col>
      <xdr:colOff>57150</xdr:colOff>
      <xdr:row>3770</xdr:row>
      <xdr:rowOff>47625</xdr:rowOff>
    </xdr:to>
    <xdr:cxnSp macro="">
      <xdr:nvCxnSpPr>
        <xdr:cNvPr id="1288" name="Straight Connector 1287">
          <a:extLst>
            <a:ext uri="{FF2B5EF4-FFF2-40B4-BE49-F238E27FC236}">
              <a16:creationId xmlns:a16="http://schemas.microsoft.com/office/drawing/2014/main" id="{70540BAE-2CA9-4BE6-86AB-6596DD77A04C}"/>
            </a:ext>
          </a:extLst>
        </xdr:cNvPr>
        <xdr:cNvCxnSpPr/>
      </xdr:nvCxnSpPr>
      <xdr:spPr>
        <a:xfrm>
          <a:off x="0" y="5098510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3777</xdr:row>
      <xdr:rowOff>47625</xdr:rowOff>
    </xdr:from>
    <xdr:ext cx="123825" cy="123825"/>
    <xdr:pic>
      <xdr:nvPicPr>
        <xdr:cNvPr id="1289" name="Picture 1288">
          <a:extLst>
            <a:ext uri="{FF2B5EF4-FFF2-40B4-BE49-F238E27FC236}">
              <a16:creationId xmlns:a16="http://schemas.microsoft.com/office/drawing/2014/main" id="{DCC31B94-C1EA-47BA-AC73-EDC4AE04C22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10816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3780</xdr:row>
      <xdr:rowOff>47625</xdr:rowOff>
    </xdr:from>
    <xdr:ext cx="123825" cy="123825"/>
    <xdr:pic>
      <xdr:nvPicPr>
        <xdr:cNvPr id="1290" name="Picture 1289">
          <a:extLst>
            <a:ext uri="{FF2B5EF4-FFF2-40B4-BE49-F238E27FC236}">
              <a16:creationId xmlns:a16="http://schemas.microsoft.com/office/drawing/2014/main" id="{5E5AF89F-34C4-473B-9D66-2794045EE78F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11121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3782</xdr:row>
      <xdr:rowOff>47625</xdr:rowOff>
    </xdr:from>
    <xdr:ext cx="123825" cy="123825"/>
    <xdr:pic>
      <xdr:nvPicPr>
        <xdr:cNvPr id="1291" name="Picture 1290">
          <a:extLst>
            <a:ext uri="{FF2B5EF4-FFF2-40B4-BE49-F238E27FC236}">
              <a16:creationId xmlns:a16="http://schemas.microsoft.com/office/drawing/2014/main" id="{0D8204AF-CCDA-481B-9DEB-E190730175A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113496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3783</xdr:row>
      <xdr:rowOff>47625</xdr:rowOff>
    </xdr:from>
    <xdr:to>
      <xdr:col>22</xdr:col>
      <xdr:colOff>57150</xdr:colOff>
      <xdr:row>3783</xdr:row>
      <xdr:rowOff>47625</xdr:rowOff>
    </xdr:to>
    <xdr:cxnSp macro="">
      <xdr:nvCxnSpPr>
        <xdr:cNvPr id="1292" name="Straight Connector 1291">
          <a:extLst>
            <a:ext uri="{FF2B5EF4-FFF2-40B4-BE49-F238E27FC236}">
              <a16:creationId xmlns:a16="http://schemas.microsoft.com/office/drawing/2014/main" id="{718BA6D9-8603-430F-99AA-63AB787E3204}"/>
            </a:ext>
          </a:extLst>
        </xdr:cNvPr>
        <xdr:cNvCxnSpPr/>
      </xdr:nvCxnSpPr>
      <xdr:spPr>
        <a:xfrm>
          <a:off x="0" y="5115591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3790</xdr:row>
      <xdr:rowOff>47625</xdr:rowOff>
    </xdr:from>
    <xdr:ext cx="123825" cy="123825"/>
    <xdr:pic>
      <xdr:nvPicPr>
        <xdr:cNvPr id="1293" name="Picture 1292">
          <a:extLst>
            <a:ext uri="{FF2B5EF4-FFF2-40B4-BE49-F238E27FC236}">
              <a16:creationId xmlns:a16="http://schemas.microsoft.com/office/drawing/2014/main" id="{DEB67D73-3177-4EED-8F02-40BA7090A38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12524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3792</xdr:row>
      <xdr:rowOff>47625</xdr:rowOff>
    </xdr:from>
    <xdr:ext cx="123825" cy="123825"/>
    <xdr:pic>
      <xdr:nvPicPr>
        <xdr:cNvPr id="1294" name="Picture 1293">
          <a:extLst>
            <a:ext uri="{FF2B5EF4-FFF2-40B4-BE49-F238E27FC236}">
              <a16:creationId xmlns:a16="http://schemas.microsoft.com/office/drawing/2014/main" id="{76098DC2-BC59-4ABC-A8B9-B0F0E361F95F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12752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3794</xdr:row>
      <xdr:rowOff>47625</xdr:rowOff>
    </xdr:from>
    <xdr:ext cx="123825" cy="123825"/>
    <xdr:pic>
      <xdr:nvPicPr>
        <xdr:cNvPr id="1295" name="Picture 1294">
          <a:extLst>
            <a:ext uri="{FF2B5EF4-FFF2-40B4-BE49-F238E27FC236}">
              <a16:creationId xmlns:a16="http://schemas.microsoft.com/office/drawing/2014/main" id="{62EB94AF-CD1D-4591-ABA1-0081664BE0F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129815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3795</xdr:row>
      <xdr:rowOff>47625</xdr:rowOff>
    </xdr:from>
    <xdr:to>
      <xdr:col>22</xdr:col>
      <xdr:colOff>57150</xdr:colOff>
      <xdr:row>3795</xdr:row>
      <xdr:rowOff>47625</xdr:rowOff>
    </xdr:to>
    <xdr:cxnSp macro="">
      <xdr:nvCxnSpPr>
        <xdr:cNvPr id="1296" name="Straight Connector 1295">
          <a:extLst>
            <a:ext uri="{FF2B5EF4-FFF2-40B4-BE49-F238E27FC236}">
              <a16:creationId xmlns:a16="http://schemas.microsoft.com/office/drawing/2014/main" id="{29396A07-D47C-4D6C-90EA-A18DC7D7E6AE}"/>
            </a:ext>
          </a:extLst>
        </xdr:cNvPr>
        <xdr:cNvCxnSpPr/>
      </xdr:nvCxnSpPr>
      <xdr:spPr>
        <a:xfrm>
          <a:off x="0" y="5131911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3802</xdr:row>
      <xdr:rowOff>47625</xdr:rowOff>
    </xdr:from>
    <xdr:ext cx="123825" cy="123825"/>
    <xdr:pic>
      <xdr:nvPicPr>
        <xdr:cNvPr id="1297" name="Picture 1296">
          <a:extLst>
            <a:ext uri="{FF2B5EF4-FFF2-40B4-BE49-F238E27FC236}">
              <a16:creationId xmlns:a16="http://schemas.microsoft.com/office/drawing/2014/main" id="{3F2B7E46-41F1-4F06-B181-77F418FE59C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14169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3804</xdr:row>
      <xdr:rowOff>47625</xdr:rowOff>
    </xdr:from>
    <xdr:ext cx="123825" cy="123825"/>
    <xdr:pic>
      <xdr:nvPicPr>
        <xdr:cNvPr id="1298" name="Picture 1297">
          <a:extLst>
            <a:ext uri="{FF2B5EF4-FFF2-40B4-BE49-F238E27FC236}">
              <a16:creationId xmlns:a16="http://schemas.microsoft.com/office/drawing/2014/main" id="{DDAEC9EC-FEAE-4F12-A16F-0AA563FA489F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14397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3806</xdr:row>
      <xdr:rowOff>47625</xdr:rowOff>
    </xdr:from>
    <xdr:ext cx="123825" cy="123825"/>
    <xdr:pic>
      <xdr:nvPicPr>
        <xdr:cNvPr id="1299" name="Picture 1298">
          <a:extLst>
            <a:ext uri="{FF2B5EF4-FFF2-40B4-BE49-F238E27FC236}">
              <a16:creationId xmlns:a16="http://schemas.microsoft.com/office/drawing/2014/main" id="{B5AE6B6B-B4ED-4A60-948C-575E7B09237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146262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3807</xdr:row>
      <xdr:rowOff>47625</xdr:rowOff>
    </xdr:from>
    <xdr:to>
      <xdr:col>22</xdr:col>
      <xdr:colOff>57150</xdr:colOff>
      <xdr:row>3807</xdr:row>
      <xdr:rowOff>47625</xdr:rowOff>
    </xdr:to>
    <xdr:cxnSp macro="">
      <xdr:nvCxnSpPr>
        <xdr:cNvPr id="1300" name="Straight Connector 1299">
          <a:extLst>
            <a:ext uri="{FF2B5EF4-FFF2-40B4-BE49-F238E27FC236}">
              <a16:creationId xmlns:a16="http://schemas.microsoft.com/office/drawing/2014/main" id="{0007AB2E-CC8C-4CBA-8420-A2998EC3FEEA}"/>
            </a:ext>
          </a:extLst>
        </xdr:cNvPr>
        <xdr:cNvCxnSpPr/>
      </xdr:nvCxnSpPr>
      <xdr:spPr>
        <a:xfrm>
          <a:off x="0" y="5148357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3814</xdr:row>
      <xdr:rowOff>47625</xdr:rowOff>
    </xdr:from>
    <xdr:ext cx="123825" cy="123825"/>
    <xdr:pic>
      <xdr:nvPicPr>
        <xdr:cNvPr id="1301" name="Picture 1300">
          <a:extLst>
            <a:ext uri="{FF2B5EF4-FFF2-40B4-BE49-F238E27FC236}">
              <a16:creationId xmlns:a16="http://schemas.microsoft.com/office/drawing/2014/main" id="{79A38D35-62CD-48D9-A525-D9EEC38F70E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15807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3817</xdr:row>
      <xdr:rowOff>47625</xdr:rowOff>
    </xdr:from>
    <xdr:ext cx="123825" cy="123825"/>
    <xdr:pic>
      <xdr:nvPicPr>
        <xdr:cNvPr id="1302" name="Picture 1301">
          <a:extLst>
            <a:ext uri="{FF2B5EF4-FFF2-40B4-BE49-F238E27FC236}">
              <a16:creationId xmlns:a16="http://schemas.microsoft.com/office/drawing/2014/main" id="{CA30DE3A-6241-44F7-935B-9F257CC5522A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16112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3819</xdr:row>
      <xdr:rowOff>47625</xdr:rowOff>
    </xdr:from>
    <xdr:ext cx="123825" cy="123825"/>
    <xdr:pic>
      <xdr:nvPicPr>
        <xdr:cNvPr id="1303" name="Picture 1302">
          <a:extLst>
            <a:ext uri="{FF2B5EF4-FFF2-40B4-BE49-F238E27FC236}">
              <a16:creationId xmlns:a16="http://schemas.microsoft.com/office/drawing/2014/main" id="{5E7A92FE-6655-4D2F-8D1B-34E98FB681C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163407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3820</xdr:row>
      <xdr:rowOff>47625</xdr:rowOff>
    </xdr:from>
    <xdr:to>
      <xdr:col>22</xdr:col>
      <xdr:colOff>57150</xdr:colOff>
      <xdr:row>3820</xdr:row>
      <xdr:rowOff>47625</xdr:rowOff>
    </xdr:to>
    <xdr:cxnSp macro="">
      <xdr:nvCxnSpPr>
        <xdr:cNvPr id="1304" name="Straight Connector 1303">
          <a:extLst>
            <a:ext uri="{FF2B5EF4-FFF2-40B4-BE49-F238E27FC236}">
              <a16:creationId xmlns:a16="http://schemas.microsoft.com/office/drawing/2014/main" id="{5B827277-41FB-4A51-AA24-1E47033A6E62}"/>
            </a:ext>
          </a:extLst>
        </xdr:cNvPr>
        <xdr:cNvCxnSpPr/>
      </xdr:nvCxnSpPr>
      <xdr:spPr>
        <a:xfrm>
          <a:off x="0" y="5165502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3827</xdr:row>
      <xdr:rowOff>47625</xdr:rowOff>
    </xdr:from>
    <xdr:ext cx="123825" cy="123825"/>
    <xdr:pic>
      <xdr:nvPicPr>
        <xdr:cNvPr id="1305" name="Picture 1304">
          <a:extLst>
            <a:ext uri="{FF2B5EF4-FFF2-40B4-BE49-F238E27FC236}">
              <a16:creationId xmlns:a16="http://schemas.microsoft.com/office/drawing/2014/main" id="{444859C3-2D3E-497D-8BD8-E184E0AB62B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17515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3829</xdr:row>
      <xdr:rowOff>47625</xdr:rowOff>
    </xdr:from>
    <xdr:ext cx="123825" cy="123825"/>
    <xdr:pic>
      <xdr:nvPicPr>
        <xdr:cNvPr id="1306" name="Picture 1305">
          <a:extLst>
            <a:ext uri="{FF2B5EF4-FFF2-40B4-BE49-F238E27FC236}">
              <a16:creationId xmlns:a16="http://schemas.microsoft.com/office/drawing/2014/main" id="{8D5802A6-E37C-43C1-A9C0-E152061B434C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17744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3831</xdr:row>
      <xdr:rowOff>47625</xdr:rowOff>
    </xdr:from>
    <xdr:ext cx="123825" cy="123825"/>
    <xdr:pic>
      <xdr:nvPicPr>
        <xdr:cNvPr id="1307" name="Picture 1306">
          <a:extLst>
            <a:ext uri="{FF2B5EF4-FFF2-40B4-BE49-F238E27FC236}">
              <a16:creationId xmlns:a16="http://schemas.microsoft.com/office/drawing/2014/main" id="{59132DE1-46F1-4408-B56B-CDDDD6C25EB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179726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3832</xdr:row>
      <xdr:rowOff>47625</xdr:rowOff>
    </xdr:from>
    <xdr:to>
      <xdr:col>22</xdr:col>
      <xdr:colOff>57150</xdr:colOff>
      <xdr:row>3832</xdr:row>
      <xdr:rowOff>47625</xdr:rowOff>
    </xdr:to>
    <xdr:cxnSp macro="">
      <xdr:nvCxnSpPr>
        <xdr:cNvPr id="1308" name="Straight Connector 1307">
          <a:extLst>
            <a:ext uri="{FF2B5EF4-FFF2-40B4-BE49-F238E27FC236}">
              <a16:creationId xmlns:a16="http://schemas.microsoft.com/office/drawing/2014/main" id="{AEA0B170-09A9-4699-8579-AC4A8730A0E4}"/>
            </a:ext>
          </a:extLst>
        </xdr:cNvPr>
        <xdr:cNvCxnSpPr/>
      </xdr:nvCxnSpPr>
      <xdr:spPr>
        <a:xfrm>
          <a:off x="0" y="5181822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3839</xdr:row>
      <xdr:rowOff>47625</xdr:rowOff>
    </xdr:from>
    <xdr:ext cx="123825" cy="123825"/>
    <xdr:pic>
      <xdr:nvPicPr>
        <xdr:cNvPr id="1309" name="Picture 1308">
          <a:extLst>
            <a:ext uri="{FF2B5EF4-FFF2-40B4-BE49-F238E27FC236}">
              <a16:creationId xmlns:a16="http://schemas.microsoft.com/office/drawing/2014/main" id="{1C2EB98C-34B6-4E35-B786-3AB831CA0D5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19147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3841</xdr:row>
      <xdr:rowOff>47625</xdr:rowOff>
    </xdr:from>
    <xdr:ext cx="123825" cy="123825"/>
    <xdr:pic>
      <xdr:nvPicPr>
        <xdr:cNvPr id="1310" name="Picture 1309">
          <a:extLst>
            <a:ext uri="{FF2B5EF4-FFF2-40B4-BE49-F238E27FC236}">
              <a16:creationId xmlns:a16="http://schemas.microsoft.com/office/drawing/2014/main" id="{5CB51278-747A-43D2-AAC8-51D304381A42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19376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3843</xdr:row>
      <xdr:rowOff>47625</xdr:rowOff>
    </xdr:from>
    <xdr:ext cx="123825" cy="123825"/>
    <xdr:pic>
      <xdr:nvPicPr>
        <xdr:cNvPr id="1311" name="Picture 1310">
          <a:extLst>
            <a:ext uri="{FF2B5EF4-FFF2-40B4-BE49-F238E27FC236}">
              <a16:creationId xmlns:a16="http://schemas.microsoft.com/office/drawing/2014/main" id="{200ED85D-6A1A-45AD-808A-FC106766CC0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196046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3844</xdr:row>
      <xdr:rowOff>47625</xdr:rowOff>
    </xdr:from>
    <xdr:to>
      <xdr:col>22</xdr:col>
      <xdr:colOff>57150</xdr:colOff>
      <xdr:row>3844</xdr:row>
      <xdr:rowOff>47625</xdr:rowOff>
    </xdr:to>
    <xdr:cxnSp macro="">
      <xdr:nvCxnSpPr>
        <xdr:cNvPr id="1312" name="Straight Connector 1311">
          <a:extLst>
            <a:ext uri="{FF2B5EF4-FFF2-40B4-BE49-F238E27FC236}">
              <a16:creationId xmlns:a16="http://schemas.microsoft.com/office/drawing/2014/main" id="{A36BEF23-05C5-4F48-9402-6907A7C32DEA}"/>
            </a:ext>
          </a:extLst>
        </xdr:cNvPr>
        <xdr:cNvCxnSpPr/>
      </xdr:nvCxnSpPr>
      <xdr:spPr>
        <a:xfrm>
          <a:off x="0" y="5198141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3853</xdr:row>
      <xdr:rowOff>47625</xdr:rowOff>
    </xdr:from>
    <xdr:ext cx="123825" cy="123825"/>
    <xdr:pic>
      <xdr:nvPicPr>
        <xdr:cNvPr id="1313" name="Picture 1312">
          <a:extLst>
            <a:ext uri="{FF2B5EF4-FFF2-40B4-BE49-F238E27FC236}">
              <a16:creationId xmlns:a16="http://schemas.microsoft.com/office/drawing/2014/main" id="{FFBF2A38-2ED8-44B5-81D8-CFEFE5F20B5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21154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3855</xdr:row>
      <xdr:rowOff>47625</xdr:rowOff>
    </xdr:from>
    <xdr:ext cx="123825" cy="123825"/>
    <xdr:pic>
      <xdr:nvPicPr>
        <xdr:cNvPr id="1314" name="Picture 1313">
          <a:extLst>
            <a:ext uri="{FF2B5EF4-FFF2-40B4-BE49-F238E27FC236}">
              <a16:creationId xmlns:a16="http://schemas.microsoft.com/office/drawing/2014/main" id="{B5902F0A-3638-4437-95F2-361B1D75AE1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21382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3857</xdr:row>
      <xdr:rowOff>47625</xdr:rowOff>
    </xdr:from>
    <xdr:ext cx="123825" cy="123825"/>
    <xdr:pic>
      <xdr:nvPicPr>
        <xdr:cNvPr id="1315" name="Picture 1314">
          <a:extLst>
            <a:ext uri="{FF2B5EF4-FFF2-40B4-BE49-F238E27FC236}">
              <a16:creationId xmlns:a16="http://schemas.microsoft.com/office/drawing/2014/main" id="{6EF6A343-E9A8-4D7E-B317-CEBB4F163241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21611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3859</xdr:row>
      <xdr:rowOff>47625</xdr:rowOff>
    </xdr:from>
    <xdr:ext cx="123825" cy="123825"/>
    <xdr:pic>
      <xdr:nvPicPr>
        <xdr:cNvPr id="1316" name="Picture 1315">
          <a:extLst>
            <a:ext uri="{FF2B5EF4-FFF2-40B4-BE49-F238E27FC236}">
              <a16:creationId xmlns:a16="http://schemas.microsoft.com/office/drawing/2014/main" id="{322F5B39-E9EA-4F85-965A-5502518FDFE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218398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3860</xdr:row>
      <xdr:rowOff>47625</xdr:rowOff>
    </xdr:from>
    <xdr:to>
      <xdr:col>22</xdr:col>
      <xdr:colOff>57150</xdr:colOff>
      <xdr:row>3860</xdr:row>
      <xdr:rowOff>47625</xdr:rowOff>
    </xdr:to>
    <xdr:cxnSp macro="">
      <xdr:nvCxnSpPr>
        <xdr:cNvPr id="1317" name="Straight Connector 1316">
          <a:extLst>
            <a:ext uri="{FF2B5EF4-FFF2-40B4-BE49-F238E27FC236}">
              <a16:creationId xmlns:a16="http://schemas.microsoft.com/office/drawing/2014/main" id="{750A2D7F-E917-446C-8F82-B4D4C172BB25}"/>
            </a:ext>
          </a:extLst>
        </xdr:cNvPr>
        <xdr:cNvCxnSpPr/>
      </xdr:nvCxnSpPr>
      <xdr:spPr>
        <a:xfrm>
          <a:off x="0" y="5220493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3867</xdr:row>
      <xdr:rowOff>47625</xdr:rowOff>
    </xdr:from>
    <xdr:ext cx="123825" cy="123825"/>
    <xdr:pic>
      <xdr:nvPicPr>
        <xdr:cNvPr id="1318" name="Picture 1317">
          <a:extLst>
            <a:ext uri="{FF2B5EF4-FFF2-40B4-BE49-F238E27FC236}">
              <a16:creationId xmlns:a16="http://schemas.microsoft.com/office/drawing/2014/main" id="{C4FAFA9D-7D12-4FB2-8115-14980B6BC6D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23014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3869</xdr:row>
      <xdr:rowOff>47625</xdr:rowOff>
    </xdr:from>
    <xdr:ext cx="123825" cy="123825"/>
    <xdr:pic>
      <xdr:nvPicPr>
        <xdr:cNvPr id="1319" name="Picture 1318">
          <a:extLst>
            <a:ext uri="{FF2B5EF4-FFF2-40B4-BE49-F238E27FC236}">
              <a16:creationId xmlns:a16="http://schemas.microsoft.com/office/drawing/2014/main" id="{DB07125C-70C0-4D9F-8F01-5F85B456B48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23243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3871</xdr:row>
      <xdr:rowOff>47625</xdr:rowOff>
    </xdr:from>
    <xdr:ext cx="123825" cy="123825"/>
    <xdr:pic>
      <xdr:nvPicPr>
        <xdr:cNvPr id="1320" name="Picture 1319">
          <a:extLst>
            <a:ext uri="{FF2B5EF4-FFF2-40B4-BE49-F238E27FC236}">
              <a16:creationId xmlns:a16="http://schemas.microsoft.com/office/drawing/2014/main" id="{9B48801C-07D3-4E75-B000-D0D9F348FCAA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23471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3873</xdr:row>
      <xdr:rowOff>47625</xdr:rowOff>
    </xdr:from>
    <xdr:ext cx="123825" cy="123825"/>
    <xdr:pic>
      <xdr:nvPicPr>
        <xdr:cNvPr id="1321" name="Picture 1320">
          <a:extLst>
            <a:ext uri="{FF2B5EF4-FFF2-40B4-BE49-F238E27FC236}">
              <a16:creationId xmlns:a16="http://schemas.microsoft.com/office/drawing/2014/main" id="{FEADA1B1-64EC-4DCB-88A8-4D421C5E21C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237003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3874</xdr:row>
      <xdr:rowOff>47625</xdr:rowOff>
    </xdr:from>
    <xdr:to>
      <xdr:col>22</xdr:col>
      <xdr:colOff>57150</xdr:colOff>
      <xdr:row>3874</xdr:row>
      <xdr:rowOff>47625</xdr:rowOff>
    </xdr:to>
    <xdr:cxnSp macro="">
      <xdr:nvCxnSpPr>
        <xdr:cNvPr id="1322" name="Straight Connector 1321">
          <a:extLst>
            <a:ext uri="{FF2B5EF4-FFF2-40B4-BE49-F238E27FC236}">
              <a16:creationId xmlns:a16="http://schemas.microsoft.com/office/drawing/2014/main" id="{D7442976-05D6-4EB0-B697-734A6695A2AB}"/>
            </a:ext>
          </a:extLst>
        </xdr:cNvPr>
        <xdr:cNvCxnSpPr/>
      </xdr:nvCxnSpPr>
      <xdr:spPr>
        <a:xfrm>
          <a:off x="0" y="5239099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3881</xdr:row>
      <xdr:rowOff>47625</xdr:rowOff>
    </xdr:from>
    <xdr:ext cx="123825" cy="123825"/>
    <xdr:pic>
      <xdr:nvPicPr>
        <xdr:cNvPr id="1323" name="Picture 1322">
          <a:extLst>
            <a:ext uri="{FF2B5EF4-FFF2-40B4-BE49-F238E27FC236}">
              <a16:creationId xmlns:a16="http://schemas.microsoft.com/office/drawing/2014/main" id="{2150FE3E-21A0-4036-ACD2-4B0C7FCE64E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24875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3883</xdr:row>
      <xdr:rowOff>47625</xdr:rowOff>
    </xdr:from>
    <xdr:ext cx="123825" cy="123825"/>
    <xdr:pic>
      <xdr:nvPicPr>
        <xdr:cNvPr id="1324" name="Picture 1323">
          <a:extLst>
            <a:ext uri="{FF2B5EF4-FFF2-40B4-BE49-F238E27FC236}">
              <a16:creationId xmlns:a16="http://schemas.microsoft.com/office/drawing/2014/main" id="{84A113A6-CFB3-42A9-8B99-A4FE00A458A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25103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3885</xdr:row>
      <xdr:rowOff>47625</xdr:rowOff>
    </xdr:from>
    <xdr:ext cx="123825" cy="123825"/>
    <xdr:pic>
      <xdr:nvPicPr>
        <xdr:cNvPr id="1325" name="Picture 1324">
          <a:extLst>
            <a:ext uri="{FF2B5EF4-FFF2-40B4-BE49-F238E27FC236}">
              <a16:creationId xmlns:a16="http://schemas.microsoft.com/office/drawing/2014/main" id="{7DB53102-0474-4565-ABFE-C43628AA0B8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25332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3887</xdr:row>
      <xdr:rowOff>47625</xdr:rowOff>
    </xdr:from>
    <xdr:ext cx="123825" cy="123825"/>
    <xdr:pic>
      <xdr:nvPicPr>
        <xdr:cNvPr id="1326" name="Picture 1325">
          <a:extLst>
            <a:ext uri="{FF2B5EF4-FFF2-40B4-BE49-F238E27FC236}">
              <a16:creationId xmlns:a16="http://schemas.microsoft.com/office/drawing/2014/main" id="{835EAFC1-9FEE-4FC5-93EC-EED409B9D1B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25560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3889</xdr:row>
      <xdr:rowOff>47625</xdr:rowOff>
    </xdr:from>
    <xdr:ext cx="123825" cy="123825"/>
    <xdr:pic>
      <xdr:nvPicPr>
        <xdr:cNvPr id="1327" name="Picture 1326">
          <a:extLst>
            <a:ext uri="{FF2B5EF4-FFF2-40B4-BE49-F238E27FC236}">
              <a16:creationId xmlns:a16="http://schemas.microsoft.com/office/drawing/2014/main" id="{3B2ACFC7-BFB2-4B41-95F0-0D00C9059E6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25789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3891</xdr:row>
      <xdr:rowOff>47625</xdr:rowOff>
    </xdr:from>
    <xdr:ext cx="123825" cy="123825"/>
    <xdr:pic>
      <xdr:nvPicPr>
        <xdr:cNvPr id="1328" name="Picture 1327">
          <a:extLst>
            <a:ext uri="{FF2B5EF4-FFF2-40B4-BE49-F238E27FC236}">
              <a16:creationId xmlns:a16="http://schemas.microsoft.com/office/drawing/2014/main" id="{8EF7493A-5ADA-4EAE-8C76-28D5895360EB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26018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3893</xdr:row>
      <xdr:rowOff>47625</xdr:rowOff>
    </xdr:from>
    <xdr:ext cx="123825" cy="123825"/>
    <xdr:pic>
      <xdr:nvPicPr>
        <xdr:cNvPr id="1329" name="Picture 1328">
          <a:extLst>
            <a:ext uri="{FF2B5EF4-FFF2-40B4-BE49-F238E27FC236}">
              <a16:creationId xmlns:a16="http://schemas.microsoft.com/office/drawing/2014/main" id="{29819BAB-EE46-4AF7-AC46-18A00E4D5B2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262467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3894</xdr:row>
      <xdr:rowOff>47625</xdr:rowOff>
    </xdr:from>
    <xdr:to>
      <xdr:col>22</xdr:col>
      <xdr:colOff>57150</xdr:colOff>
      <xdr:row>3894</xdr:row>
      <xdr:rowOff>47625</xdr:rowOff>
    </xdr:to>
    <xdr:cxnSp macro="">
      <xdr:nvCxnSpPr>
        <xdr:cNvPr id="1330" name="Straight Connector 1329">
          <a:extLst>
            <a:ext uri="{FF2B5EF4-FFF2-40B4-BE49-F238E27FC236}">
              <a16:creationId xmlns:a16="http://schemas.microsoft.com/office/drawing/2014/main" id="{B764E0B1-A372-4E04-ABC7-3D5F13CB3F95}"/>
            </a:ext>
          </a:extLst>
        </xdr:cNvPr>
        <xdr:cNvCxnSpPr/>
      </xdr:nvCxnSpPr>
      <xdr:spPr>
        <a:xfrm>
          <a:off x="0" y="5264562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3901</xdr:row>
      <xdr:rowOff>47625</xdr:rowOff>
    </xdr:from>
    <xdr:ext cx="123825" cy="123825"/>
    <xdr:pic>
      <xdr:nvPicPr>
        <xdr:cNvPr id="1331" name="Picture 1330">
          <a:extLst>
            <a:ext uri="{FF2B5EF4-FFF2-40B4-BE49-F238E27FC236}">
              <a16:creationId xmlns:a16="http://schemas.microsoft.com/office/drawing/2014/main" id="{E2091D52-A028-4746-A962-5D8E562301B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27421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3903</xdr:row>
      <xdr:rowOff>47625</xdr:rowOff>
    </xdr:from>
    <xdr:ext cx="123825" cy="123825"/>
    <xdr:pic>
      <xdr:nvPicPr>
        <xdr:cNvPr id="1332" name="Picture 1331">
          <a:extLst>
            <a:ext uri="{FF2B5EF4-FFF2-40B4-BE49-F238E27FC236}">
              <a16:creationId xmlns:a16="http://schemas.microsoft.com/office/drawing/2014/main" id="{231D45D4-218F-4BB2-AE09-6EC61058654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27650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3905</xdr:row>
      <xdr:rowOff>47625</xdr:rowOff>
    </xdr:from>
    <xdr:ext cx="123825" cy="123825"/>
    <xdr:pic>
      <xdr:nvPicPr>
        <xdr:cNvPr id="1333" name="Picture 1332">
          <a:extLst>
            <a:ext uri="{FF2B5EF4-FFF2-40B4-BE49-F238E27FC236}">
              <a16:creationId xmlns:a16="http://schemas.microsoft.com/office/drawing/2014/main" id="{4430667D-1233-4E01-A220-FC47C797BCC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27878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3907</xdr:row>
      <xdr:rowOff>47625</xdr:rowOff>
    </xdr:from>
    <xdr:ext cx="123825" cy="123825"/>
    <xdr:pic>
      <xdr:nvPicPr>
        <xdr:cNvPr id="1334" name="Picture 1333">
          <a:extLst>
            <a:ext uri="{FF2B5EF4-FFF2-40B4-BE49-F238E27FC236}">
              <a16:creationId xmlns:a16="http://schemas.microsoft.com/office/drawing/2014/main" id="{A9CF6C45-9F26-4BE0-8450-46940219D26D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28107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3909</xdr:row>
      <xdr:rowOff>47625</xdr:rowOff>
    </xdr:from>
    <xdr:ext cx="123825" cy="123825"/>
    <xdr:pic>
      <xdr:nvPicPr>
        <xdr:cNvPr id="1335" name="Picture 1334">
          <a:extLst>
            <a:ext uri="{FF2B5EF4-FFF2-40B4-BE49-F238E27FC236}">
              <a16:creationId xmlns:a16="http://schemas.microsoft.com/office/drawing/2014/main" id="{48CF529B-B923-4A4C-8AD0-C75D57F0EFB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28335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3910</xdr:row>
      <xdr:rowOff>47625</xdr:rowOff>
    </xdr:from>
    <xdr:to>
      <xdr:col>22</xdr:col>
      <xdr:colOff>57150</xdr:colOff>
      <xdr:row>3910</xdr:row>
      <xdr:rowOff>47625</xdr:rowOff>
    </xdr:to>
    <xdr:cxnSp macro="">
      <xdr:nvCxnSpPr>
        <xdr:cNvPr id="1336" name="Straight Connector 1335">
          <a:extLst>
            <a:ext uri="{FF2B5EF4-FFF2-40B4-BE49-F238E27FC236}">
              <a16:creationId xmlns:a16="http://schemas.microsoft.com/office/drawing/2014/main" id="{79D78675-67A9-4388-A3E0-EFACD3FE3ADB}"/>
            </a:ext>
          </a:extLst>
        </xdr:cNvPr>
        <xdr:cNvCxnSpPr/>
      </xdr:nvCxnSpPr>
      <xdr:spPr>
        <a:xfrm>
          <a:off x="0" y="5285454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3917</xdr:row>
      <xdr:rowOff>47625</xdr:rowOff>
    </xdr:from>
    <xdr:ext cx="123825" cy="123825"/>
    <xdr:pic>
      <xdr:nvPicPr>
        <xdr:cNvPr id="1337" name="Picture 1336">
          <a:extLst>
            <a:ext uri="{FF2B5EF4-FFF2-40B4-BE49-F238E27FC236}">
              <a16:creationId xmlns:a16="http://schemas.microsoft.com/office/drawing/2014/main" id="{42D6FB5F-DA69-4CAF-B8DE-283B491AD2D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29510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3919</xdr:row>
      <xdr:rowOff>47625</xdr:rowOff>
    </xdr:from>
    <xdr:ext cx="123825" cy="123825"/>
    <xdr:pic>
      <xdr:nvPicPr>
        <xdr:cNvPr id="1338" name="Picture 1337">
          <a:extLst>
            <a:ext uri="{FF2B5EF4-FFF2-40B4-BE49-F238E27FC236}">
              <a16:creationId xmlns:a16="http://schemas.microsoft.com/office/drawing/2014/main" id="{0665C3B5-6F5A-4D29-988C-F7677722CCA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29739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3921</xdr:row>
      <xdr:rowOff>47625</xdr:rowOff>
    </xdr:from>
    <xdr:ext cx="123825" cy="123825"/>
    <xdr:pic>
      <xdr:nvPicPr>
        <xdr:cNvPr id="1339" name="Picture 1338">
          <a:extLst>
            <a:ext uri="{FF2B5EF4-FFF2-40B4-BE49-F238E27FC236}">
              <a16:creationId xmlns:a16="http://schemas.microsoft.com/office/drawing/2014/main" id="{F57DDAEF-D622-4B06-97F5-CC03F58972F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29967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3923</xdr:row>
      <xdr:rowOff>47625</xdr:rowOff>
    </xdr:from>
    <xdr:ext cx="123825" cy="123825"/>
    <xdr:pic>
      <xdr:nvPicPr>
        <xdr:cNvPr id="1340" name="Picture 1339">
          <a:extLst>
            <a:ext uri="{FF2B5EF4-FFF2-40B4-BE49-F238E27FC236}">
              <a16:creationId xmlns:a16="http://schemas.microsoft.com/office/drawing/2014/main" id="{32B7F413-C4DD-432A-BFF8-D25BAE920E7E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30196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3925</xdr:row>
      <xdr:rowOff>47625</xdr:rowOff>
    </xdr:from>
    <xdr:ext cx="123825" cy="123825"/>
    <xdr:pic>
      <xdr:nvPicPr>
        <xdr:cNvPr id="1341" name="Picture 1340">
          <a:extLst>
            <a:ext uri="{FF2B5EF4-FFF2-40B4-BE49-F238E27FC236}">
              <a16:creationId xmlns:a16="http://schemas.microsoft.com/office/drawing/2014/main" id="{AAF98684-AC3D-43A8-8C0E-F7E58AE1E8C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304250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3926</xdr:row>
      <xdr:rowOff>57150</xdr:rowOff>
    </xdr:from>
    <xdr:to>
      <xdr:col>22</xdr:col>
      <xdr:colOff>57150</xdr:colOff>
      <xdr:row>3926</xdr:row>
      <xdr:rowOff>47625</xdr:rowOff>
    </xdr:to>
    <xdr:cxnSp macro="">
      <xdr:nvCxnSpPr>
        <xdr:cNvPr id="1342" name="Straight Connector 1341">
          <a:extLst>
            <a:ext uri="{FF2B5EF4-FFF2-40B4-BE49-F238E27FC236}">
              <a16:creationId xmlns:a16="http://schemas.microsoft.com/office/drawing/2014/main" id="{1039D51A-19E5-41A6-9142-F39732234495}"/>
            </a:ext>
          </a:extLst>
        </xdr:cNvPr>
        <xdr:cNvCxnSpPr/>
      </xdr:nvCxnSpPr>
      <xdr:spPr>
        <a:xfrm>
          <a:off x="0" y="53064410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3933</xdr:row>
      <xdr:rowOff>47625</xdr:rowOff>
    </xdr:from>
    <xdr:ext cx="123825" cy="123825"/>
    <xdr:pic>
      <xdr:nvPicPr>
        <xdr:cNvPr id="1343" name="Picture 1342">
          <a:extLst>
            <a:ext uri="{FF2B5EF4-FFF2-40B4-BE49-F238E27FC236}">
              <a16:creationId xmlns:a16="http://schemas.microsoft.com/office/drawing/2014/main" id="{FB2293B7-108D-4C26-9BD2-4AE0666BB6A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31612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3935</xdr:row>
      <xdr:rowOff>47625</xdr:rowOff>
    </xdr:from>
    <xdr:ext cx="123825" cy="123825"/>
    <xdr:pic>
      <xdr:nvPicPr>
        <xdr:cNvPr id="1344" name="Picture 1343">
          <a:extLst>
            <a:ext uri="{FF2B5EF4-FFF2-40B4-BE49-F238E27FC236}">
              <a16:creationId xmlns:a16="http://schemas.microsoft.com/office/drawing/2014/main" id="{534481DA-554E-4C2F-8C00-39F4DEA3ECD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31841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3937</xdr:row>
      <xdr:rowOff>47625</xdr:rowOff>
    </xdr:from>
    <xdr:ext cx="123825" cy="123825"/>
    <xdr:pic>
      <xdr:nvPicPr>
        <xdr:cNvPr id="1345" name="Picture 1344">
          <a:extLst>
            <a:ext uri="{FF2B5EF4-FFF2-40B4-BE49-F238E27FC236}">
              <a16:creationId xmlns:a16="http://schemas.microsoft.com/office/drawing/2014/main" id="{BF8B72C4-037C-4B33-9A5C-B39400447E5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32069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3939</xdr:row>
      <xdr:rowOff>47625</xdr:rowOff>
    </xdr:from>
    <xdr:ext cx="123825" cy="123825"/>
    <xdr:pic>
      <xdr:nvPicPr>
        <xdr:cNvPr id="1346" name="Picture 1345">
          <a:extLst>
            <a:ext uri="{FF2B5EF4-FFF2-40B4-BE49-F238E27FC236}">
              <a16:creationId xmlns:a16="http://schemas.microsoft.com/office/drawing/2014/main" id="{AB8B2E10-98FA-4D6D-A1FE-594CE044AFE1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32298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3941</xdr:row>
      <xdr:rowOff>47625</xdr:rowOff>
    </xdr:from>
    <xdr:ext cx="123825" cy="123825"/>
    <xdr:pic>
      <xdr:nvPicPr>
        <xdr:cNvPr id="1347" name="Picture 1346">
          <a:extLst>
            <a:ext uri="{FF2B5EF4-FFF2-40B4-BE49-F238E27FC236}">
              <a16:creationId xmlns:a16="http://schemas.microsoft.com/office/drawing/2014/main" id="{B78E9F85-7D52-437E-9920-F138C1D8132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32526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3942</xdr:row>
      <xdr:rowOff>47625</xdr:rowOff>
    </xdr:from>
    <xdr:to>
      <xdr:col>22</xdr:col>
      <xdr:colOff>57150</xdr:colOff>
      <xdr:row>3942</xdr:row>
      <xdr:rowOff>47625</xdr:rowOff>
    </xdr:to>
    <xdr:cxnSp macro="">
      <xdr:nvCxnSpPr>
        <xdr:cNvPr id="1348" name="Straight Connector 1347">
          <a:extLst>
            <a:ext uri="{FF2B5EF4-FFF2-40B4-BE49-F238E27FC236}">
              <a16:creationId xmlns:a16="http://schemas.microsoft.com/office/drawing/2014/main" id="{A8844364-C0AC-4419-A64A-6C4228153B37}"/>
            </a:ext>
          </a:extLst>
        </xdr:cNvPr>
        <xdr:cNvCxnSpPr/>
      </xdr:nvCxnSpPr>
      <xdr:spPr>
        <a:xfrm>
          <a:off x="0" y="5327364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3949</xdr:row>
      <xdr:rowOff>47625</xdr:rowOff>
    </xdr:from>
    <xdr:ext cx="123825" cy="123825"/>
    <xdr:pic>
      <xdr:nvPicPr>
        <xdr:cNvPr id="1349" name="Picture 1348">
          <a:extLst>
            <a:ext uri="{FF2B5EF4-FFF2-40B4-BE49-F238E27FC236}">
              <a16:creationId xmlns:a16="http://schemas.microsoft.com/office/drawing/2014/main" id="{5D86A9C4-BCF5-42A6-9A81-E3BE791E163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33701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3951</xdr:row>
      <xdr:rowOff>47625</xdr:rowOff>
    </xdr:from>
    <xdr:ext cx="123825" cy="123825"/>
    <xdr:pic>
      <xdr:nvPicPr>
        <xdr:cNvPr id="1350" name="Picture 1349">
          <a:extLst>
            <a:ext uri="{FF2B5EF4-FFF2-40B4-BE49-F238E27FC236}">
              <a16:creationId xmlns:a16="http://schemas.microsoft.com/office/drawing/2014/main" id="{015FBCD8-085B-4737-B271-3FC7A54A14B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33930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3953</xdr:row>
      <xdr:rowOff>47625</xdr:rowOff>
    </xdr:from>
    <xdr:ext cx="123825" cy="123825"/>
    <xdr:pic>
      <xdr:nvPicPr>
        <xdr:cNvPr id="1351" name="Picture 1350">
          <a:extLst>
            <a:ext uri="{FF2B5EF4-FFF2-40B4-BE49-F238E27FC236}">
              <a16:creationId xmlns:a16="http://schemas.microsoft.com/office/drawing/2014/main" id="{0A8EE339-96E3-456C-9051-6983C00A675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34158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3955</xdr:row>
      <xdr:rowOff>47625</xdr:rowOff>
    </xdr:from>
    <xdr:ext cx="123825" cy="123825"/>
    <xdr:pic>
      <xdr:nvPicPr>
        <xdr:cNvPr id="1352" name="Picture 1351">
          <a:extLst>
            <a:ext uri="{FF2B5EF4-FFF2-40B4-BE49-F238E27FC236}">
              <a16:creationId xmlns:a16="http://schemas.microsoft.com/office/drawing/2014/main" id="{E4C2B9F2-B314-4576-9DA7-684B3CCBADE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34387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3957</xdr:row>
      <xdr:rowOff>47625</xdr:rowOff>
    </xdr:from>
    <xdr:ext cx="123825" cy="123825"/>
    <xdr:pic>
      <xdr:nvPicPr>
        <xdr:cNvPr id="1353" name="Picture 1352">
          <a:extLst>
            <a:ext uri="{FF2B5EF4-FFF2-40B4-BE49-F238E27FC236}">
              <a16:creationId xmlns:a16="http://schemas.microsoft.com/office/drawing/2014/main" id="{0CF6A4DC-EF14-45E2-9326-7140D3E54B86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34616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3959</xdr:row>
      <xdr:rowOff>47625</xdr:rowOff>
    </xdr:from>
    <xdr:ext cx="123825" cy="123825"/>
    <xdr:pic>
      <xdr:nvPicPr>
        <xdr:cNvPr id="1354" name="Picture 1353">
          <a:extLst>
            <a:ext uri="{FF2B5EF4-FFF2-40B4-BE49-F238E27FC236}">
              <a16:creationId xmlns:a16="http://schemas.microsoft.com/office/drawing/2014/main" id="{947A6E0B-93B9-452B-B3D5-1379CD22023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348446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3960</xdr:row>
      <xdr:rowOff>47625</xdr:rowOff>
    </xdr:from>
    <xdr:to>
      <xdr:col>22</xdr:col>
      <xdr:colOff>57150</xdr:colOff>
      <xdr:row>3960</xdr:row>
      <xdr:rowOff>47625</xdr:rowOff>
    </xdr:to>
    <xdr:cxnSp macro="">
      <xdr:nvCxnSpPr>
        <xdr:cNvPr id="1355" name="Straight Connector 1354">
          <a:extLst>
            <a:ext uri="{FF2B5EF4-FFF2-40B4-BE49-F238E27FC236}">
              <a16:creationId xmlns:a16="http://schemas.microsoft.com/office/drawing/2014/main" id="{CAF3B8C6-0556-4CE9-BEA5-893CAA91FF98}"/>
            </a:ext>
          </a:extLst>
        </xdr:cNvPr>
        <xdr:cNvCxnSpPr/>
      </xdr:nvCxnSpPr>
      <xdr:spPr>
        <a:xfrm>
          <a:off x="0" y="5350541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3967</xdr:row>
      <xdr:rowOff>47625</xdr:rowOff>
    </xdr:from>
    <xdr:ext cx="123825" cy="123825"/>
    <xdr:pic>
      <xdr:nvPicPr>
        <xdr:cNvPr id="1356" name="Picture 1355">
          <a:extLst>
            <a:ext uri="{FF2B5EF4-FFF2-40B4-BE49-F238E27FC236}">
              <a16:creationId xmlns:a16="http://schemas.microsoft.com/office/drawing/2014/main" id="{58430A1D-B083-4779-926A-8798E6B19D2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36019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3969</xdr:row>
      <xdr:rowOff>47625</xdr:rowOff>
    </xdr:from>
    <xdr:ext cx="123825" cy="123825"/>
    <xdr:pic>
      <xdr:nvPicPr>
        <xdr:cNvPr id="1357" name="Picture 1356">
          <a:extLst>
            <a:ext uri="{FF2B5EF4-FFF2-40B4-BE49-F238E27FC236}">
              <a16:creationId xmlns:a16="http://schemas.microsoft.com/office/drawing/2014/main" id="{4252705D-FAC6-40BC-93DB-2B1E833C90E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36247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3971</xdr:row>
      <xdr:rowOff>47625</xdr:rowOff>
    </xdr:from>
    <xdr:ext cx="123825" cy="123825"/>
    <xdr:pic>
      <xdr:nvPicPr>
        <xdr:cNvPr id="1358" name="Picture 1357">
          <a:extLst>
            <a:ext uri="{FF2B5EF4-FFF2-40B4-BE49-F238E27FC236}">
              <a16:creationId xmlns:a16="http://schemas.microsoft.com/office/drawing/2014/main" id="{AF212965-5314-45CC-B714-E48A23D82C9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36476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3973</xdr:row>
      <xdr:rowOff>47625</xdr:rowOff>
    </xdr:from>
    <xdr:ext cx="123825" cy="123825"/>
    <xdr:pic>
      <xdr:nvPicPr>
        <xdr:cNvPr id="1359" name="Picture 1358">
          <a:extLst>
            <a:ext uri="{FF2B5EF4-FFF2-40B4-BE49-F238E27FC236}">
              <a16:creationId xmlns:a16="http://schemas.microsoft.com/office/drawing/2014/main" id="{34734F82-A31B-42CA-B90C-88A35896BF3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36705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3975</xdr:row>
      <xdr:rowOff>47625</xdr:rowOff>
    </xdr:from>
    <xdr:ext cx="123825" cy="123825"/>
    <xdr:pic>
      <xdr:nvPicPr>
        <xdr:cNvPr id="1360" name="Picture 1359">
          <a:extLst>
            <a:ext uri="{FF2B5EF4-FFF2-40B4-BE49-F238E27FC236}">
              <a16:creationId xmlns:a16="http://schemas.microsoft.com/office/drawing/2014/main" id="{FA03238F-5760-4D8B-82A9-AAD43D23DD9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36933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3977</xdr:row>
      <xdr:rowOff>47625</xdr:rowOff>
    </xdr:from>
    <xdr:ext cx="123825" cy="123825"/>
    <xdr:pic>
      <xdr:nvPicPr>
        <xdr:cNvPr id="1361" name="Picture 1360">
          <a:extLst>
            <a:ext uri="{FF2B5EF4-FFF2-40B4-BE49-F238E27FC236}">
              <a16:creationId xmlns:a16="http://schemas.microsoft.com/office/drawing/2014/main" id="{D11C3BC4-47D1-4277-9C20-7233C78380E1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37162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3979</xdr:row>
      <xdr:rowOff>47625</xdr:rowOff>
    </xdr:from>
    <xdr:ext cx="123825" cy="123825"/>
    <xdr:pic>
      <xdr:nvPicPr>
        <xdr:cNvPr id="1362" name="Picture 1361">
          <a:extLst>
            <a:ext uri="{FF2B5EF4-FFF2-40B4-BE49-F238E27FC236}">
              <a16:creationId xmlns:a16="http://schemas.microsoft.com/office/drawing/2014/main" id="{14978521-2DC3-45BF-940D-1D992941F33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373909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3980</xdr:row>
      <xdr:rowOff>47625</xdr:rowOff>
    </xdr:from>
    <xdr:to>
      <xdr:col>22</xdr:col>
      <xdr:colOff>57150</xdr:colOff>
      <xdr:row>3980</xdr:row>
      <xdr:rowOff>47625</xdr:rowOff>
    </xdr:to>
    <xdr:cxnSp macro="">
      <xdr:nvCxnSpPr>
        <xdr:cNvPr id="1363" name="Straight Connector 1362">
          <a:extLst>
            <a:ext uri="{FF2B5EF4-FFF2-40B4-BE49-F238E27FC236}">
              <a16:creationId xmlns:a16="http://schemas.microsoft.com/office/drawing/2014/main" id="{63416A2B-5B96-4AA9-84BC-4B609AA7D83A}"/>
            </a:ext>
          </a:extLst>
        </xdr:cNvPr>
        <xdr:cNvCxnSpPr/>
      </xdr:nvCxnSpPr>
      <xdr:spPr>
        <a:xfrm>
          <a:off x="0" y="5376005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3987</xdr:row>
      <xdr:rowOff>47625</xdr:rowOff>
    </xdr:from>
    <xdr:ext cx="123825" cy="123825"/>
    <xdr:pic>
      <xdr:nvPicPr>
        <xdr:cNvPr id="1364" name="Picture 1363">
          <a:extLst>
            <a:ext uri="{FF2B5EF4-FFF2-40B4-BE49-F238E27FC236}">
              <a16:creationId xmlns:a16="http://schemas.microsoft.com/office/drawing/2014/main" id="{BBBC2786-1884-4F9C-BF56-8CDDC447AC7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38565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3989</xdr:row>
      <xdr:rowOff>47625</xdr:rowOff>
    </xdr:from>
    <xdr:ext cx="123825" cy="123825"/>
    <xdr:pic>
      <xdr:nvPicPr>
        <xdr:cNvPr id="1365" name="Picture 1364">
          <a:extLst>
            <a:ext uri="{FF2B5EF4-FFF2-40B4-BE49-F238E27FC236}">
              <a16:creationId xmlns:a16="http://schemas.microsoft.com/office/drawing/2014/main" id="{84506599-8734-4B7E-AF5B-CA332A83EE6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38794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3991</xdr:row>
      <xdr:rowOff>47625</xdr:rowOff>
    </xdr:from>
    <xdr:ext cx="123825" cy="123825"/>
    <xdr:pic>
      <xdr:nvPicPr>
        <xdr:cNvPr id="1366" name="Picture 1365">
          <a:extLst>
            <a:ext uri="{FF2B5EF4-FFF2-40B4-BE49-F238E27FC236}">
              <a16:creationId xmlns:a16="http://schemas.microsoft.com/office/drawing/2014/main" id="{227DB0DE-AA11-4B9D-AE0B-97AABA46FDAF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39022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3993</xdr:row>
      <xdr:rowOff>47625</xdr:rowOff>
    </xdr:from>
    <xdr:ext cx="123825" cy="123825"/>
    <xdr:pic>
      <xdr:nvPicPr>
        <xdr:cNvPr id="1367" name="Picture 1366">
          <a:extLst>
            <a:ext uri="{FF2B5EF4-FFF2-40B4-BE49-F238E27FC236}">
              <a16:creationId xmlns:a16="http://schemas.microsoft.com/office/drawing/2014/main" id="{9C989B95-4E56-49E4-B594-3BC1B074428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392515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3994</xdr:row>
      <xdr:rowOff>47625</xdr:rowOff>
    </xdr:from>
    <xdr:to>
      <xdr:col>22</xdr:col>
      <xdr:colOff>57150</xdr:colOff>
      <xdr:row>3994</xdr:row>
      <xdr:rowOff>47625</xdr:rowOff>
    </xdr:to>
    <xdr:cxnSp macro="">
      <xdr:nvCxnSpPr>
        <xdr:cNvPr id="1368" name="Straight Connector 1367">
          <a:extLst>
            <a:ext uri="{FF2B5EF4-FFF2-40B4-BE49-F238E27FC236}">
              <a16:creationId xmlns:a16="http://schemas.microsoft.com/office/drawing/2014/main" id="{FC7FAF80-4204-49A2-B2F3-7F62942408C6}"/>
            </a:ext>
          </a:extLst>
        </xdr:cNvPr>
        <xdr:cNvCxnSpPr/>
      </xdr:nvCxnSpPr>
      <xdr:spPr>
        <a:xfrm>
          <a:off x="0" y="5394610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4001</xdr:row>
      <xdr:rowOff>47625</xdr:rowOff>
    </xdr:from>
    <xdr:ext cx="123825" cy="123825"/>
    <xdr:pic>
      <xdr:nvPicPr>
        <xdr:cNvPr id="1369" name="Picture 1368">
          <a:extLst>
            <a:ext uri="{FF2B5EF4-FFF2-40B4-BE49-F238E27FC236}">
              <a16:creationId xmlns:a16="http://schemas.microsoft.com/office/drawing/2014/main" id="{E207568E-BDC7-4701-9D64-811B5EB92EB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40426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4003</xdr:row>
      <xdr:rowOff>47625</xdr:rowOff>
    </xdr:from>
    <xdr:ext cx="123825" cy="123825"/>
    <xdr:pic>
      <xdr:nvPicPr>
        <xdr:cNvPr id="1370" name="Picture 1369">
          <a:extLst>
            <a:ext uri="{FF2B5EF4-FFF2-40B4-BE49-F238E27FC236}">
              <a16:creationId xmlns:a16="http://schemas.microsoft.com/office/drawing/2014/main" id="{6B97C430-FDD6-49B6-AAC2-242616E73CD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40654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4005</xdr:row>
      <xdr:rowOff>47625</xdr:rowOff>
    </xdr:from>
    <xdr:ext cx="123825" cy="123825"/>
    <xdr:pic>
      <xdr:nvPicPr>
        <xdr:cNvPr id="1371" name="Picture 1370">
          <a:extLst>
            <a:ext uri="{FF2B5EF4-FFF2-40B4-BE49-F238E27FC236}">
              <a16:creationId xmlns:a16="http://schemas.microsoft.com/office/drawing/2014/main" id="{19655307-48A2-4869-8CA3-4C98B96E262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408834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4006</xdr:row>
      <xdr:rowOff>57150</xdr:rowOff>
    </xdr:from>
    <xdr:to>
      <xdr:col>22</xdr:col>
      <xdr:colOff>57150</xdr:colOff>
      <xdr:row>4006</xdr:row>
      <xdr:rowOff>47625</xdr:rowOff>
    </xdr:to>
    <xdr:cxnSp macro="">
      <xdr:nvCxnSpPr>
        <xdr:cNvPr id="1372" name="Straight Connector 1371">
          <a:extLst>
            <a:ext uri="{FF2B5EF4-FFF2-40B4-BE49-F238E27FC236}">
              <a16:creationId xmlns:a16="http://schemas.microsoft.com/office/drawing/2014/main" id="{223C3EA6-2909-4985-98EE-D1510FEC4DDA}"/>
            </a:ext>
          </a:extLst>
        </xdr:cNvPr>
        <xdr:cNvCxnSpPr/>
      </xdr:nvCxnSpPr>
      <xdr:spPr>
        <a:xfrm>
          <a:off x="0" y="54110255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4013</xdr:row>
      <xdr:rowOff>47625</xdr:rowOff>
    </xdr:from>
    <xdr:ext cx="123825" cy="123825"/>
    <xdr:pic>
      <xdr:nvPicPr>
        <xdr:cNvPr id="1373" name="Picture 1372">
          <a:extLst>
            <a:ext uri="{FF2B5EF4-FFF2-40B4-BE49-F238E27FC236}">
              <a16:creationId xmlns:a16="http://schemas.microsoft.com/office/drawing/2014/main" id="{F47B42F0-CFD9-430D-9B25-3C7610F6BE8E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42070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4015</xdr:row>
      <xdr:rowOff>47625</xdr:rowOff>
    </xdr:from>
    <xdr:ext cx="123825" cy="123825"/>
    <xdr:pic>
      <xdr:nvPicPr>
        <xdr:cNvPr id="1374" name="Picture 1373">
          <a:extLst>
            <a:ext uri="{FF2B5EF4-FFF2-40B4-BE49-F238E27FC236}">
              <a16:creationId xmlns:a16="http://schemas.microsoft.com/office/drawing/2014/main" id="{8A252190-25F7-475B-AC94-917FB64D4B4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42299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4017</xdr:row>
      <xdr:rowOff>47625</xdr:rowOff>
    </xdr:from>
    <xdr:ext cx="123825" cy="123825"/>
    <xdr:pic>
      <xdr:nvPicPr>
        <xdr:cNvPr id="1375" name="Picture 1374">
          <a:extLst>
            <a:ext uri="{FF2B5EF4-FFF2-40B4-BE49-F238E27FC236}">
              <a16:creationId xmlns:a16="http://schemas.microsoft.com/office/drawing/2014/main" id="{F805037E-B63A-4D72-8F9A-30722F2E5FC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42528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4019</xdr:row>
      <xdr:rowOff>47625</xdr:rowOff>
    </xdr:from>
    <xdr:ext cx="123825" cy="123825"/>
    <xdr:pic>
      <xdr:nvPicPr>
        <xdr:cNvPr id="1376" name="Picture 1375">
          <a:extLst>
            <a:ext uri="{FF2B5EF4-FFF2-40B4-BE49-F238E27FC236}">
              <a16:creationId xmlns:a16="http://schemas.microsoft.com/office/drawing/2014/main" id="{18B006BF-9E62-4978-8981-39AD25CEC59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42756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4021</xdr:row>
      <xdr:rowOff>47625</xdr:rowOff>
    </xdr:from>
    <xdr:ext cx="123825" cy="123825"/>
    <xdr:pic>
      <xdr:nvPicPr>
        <xdr:cNvPr id="1377" name="Picture 1376">
          <a:extLst>
            <a:ext uri="{FF2B5EF4-FFF2-40B4-BE49-F238E27FC236}">
              <a16:creationId xmlns:a16="http://schemas.microsoft.com/office/drawing/2014/main" id="{B9EC9EC7-8000-4A97-B9EC-65231B105D6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429853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4022</xdr:row>
      <xdr:rowOff>47625</xdr:rowOff>
    </xdr:from>
    <xdr:to>
      <xdr:col>22</xdr:col>
      <xdr:colOff>57150</xdr:colOff>
      <xdr:row>4022</xdr:row>
      <xdr:rowOff>47625</xdr:rowOff>
    </xdr:to>
    <xdr:cxnSp macro="">
      <xdr:nvCxnSpPr>
        <xdr:cNvPr id="1378" name="Straight Connector 1377">
          <a:extLst>
            <a:ext uri="{FF2B5EF4-FFF2-40B4-BE49-F238E27FC236}">
              <a16:creationId xmlns:a16="http://schemas.microsoft.com/office/drawing/2014/main" id="{63BF8116-C4E2-4688-A17D-3D49EE570AAD}"/>
            </a:ext>
          </a:extLst>
        </xdr:cNvPr>
        <xdr:cNvCxnSpPr/>
      </xdr:nvCxnSpPr>
      <xdr:spPr>
        <a:xfrm>
          <a:off x="0" y="5431948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4029</xdr:row>
      <xdr:rowOff>47625</xdr:rowOff>
    </xdr:from>
    <xdr:ext cx="123825" cy="123825"/>
    <xdr:pic>
      <xdr:nvPicPr>
        <xdr:cNvPr id="1379" name="Picture 1378">
          <a:extLst>
            <a:ext uri="{FF2B5EF4-FFF2-40B4-BE49-F238E27FC236}">
              <a16:creationId xmlns:a16="http://schemas.microsoft.com/office/drawing/2014/main" id="{45BAFF79-A3B4-48F8-A6AA-1F7C82084DD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44160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4031</xdr:row>
      <xdr:rowOff>47625</xdr:rowOff>
    </xdr:from>
    <xdr:ext cx="123825" cy="123825"/>
    <xdr:pic>
      <xdr:nvPicPr>
        <xdr:cNvPr id="1380" name="Picture 1379">
          <a:extLst>
            <a:ext uri="{FF2B5EF4-FFF2-40B4-BE49-F238E27FC236}">
              <a16:creationId xmlns:a16="http://schemas.microsoft.com/office/drawing/2014/main" id="{9D6A2F80-24D0-46C9-8512-523159610FDF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44388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4033</xdr:row>
      <xdr:rowOff>47625</xdr:rowOff>
    </xdr:from>
    <xdr:ext cx="123825" cy="123825"/>
    <xdr:pic>
      <xdr:nvPicPr>
        <xdr:cNvPr id="1381" name="Picture 1380">
          <a:extLst>
            <a:ext uri="{FF2B5EF4-FFF2-40B4-BE49-F238E27FC236}">
              <a16:creationId xmlns:a16="http://schemas.microsoft.com/office/drawing/2014/main" id="{901E0825-837B-48D3-8303-15CA29869EC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446172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4034</xdr:row>
      <xdr:rowOff>47625</xdr:rowOff>
    </xdr:from>
    <xdr:to>
      <xdr:col>22</xdr:col>
      <xdr:colOff>57150</xdr:colOff>
      <xdr:row>4034</xdr:row>
      <xdr:rowOff>47625</xdr:rowOff>
    </xdr:to>
    <xdr:cxnSp macro="">
      <xdr:nvCxnSpPr>
        <xdr:cNvPr id="1382" name="Straight Connector 1381">
          <a:extLst>
            <a:ext uri="{FF2B5EF4-FFF2-40B4-BE49-F238E27FC236}">
              <a16:creationId xmlns:a16="http://schemas.microsoft.com/office/drawing/2014/main" id="{E3A88B43-C990-46CA-A207-05786DFF1441}"/>
            </a:ext>
          </a:extLst>
        </xdr:cNvPr>
        <xdr:cNvCxnSpPr/>
      </xdr:nvCxnSpPr>
      <xdr:spPr>
        <a:xfrm>
          <a:off x="0" y="5448268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4041</xdr:row>
      <xdr:rowOff>47625</xdr:rowOff>
    </xdr:from>
    <xdr:ext cx="123825" cy="123825"/>
    <xdr:pic>
      <xdr:nvPicPr>
        <xdr:cNvPr id="1383" name="Picture 1382">
          <a:extLst>
            <a:ext uri="{FF2B5EF4-FFF2-40B4-BE49-F238E27FC236}">
              <a16:creationId xmlns:a16="http://schemas.microsoft.com/office/drawing/2014/main" id="{C889F951-833C-481F-ADF1-3A5B4AB57DE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45792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4043</xdr:row>
      <xdr:rowOff>47625</xdr:rowOff>
    </xdr:from>
    <xdr:ext cx="123825" cy="123825"/>
    <xdr:pic>
      <xdr:nvPicPr>
        <xdr:cNvPr id="1384" name="Picture 1383">
          <a:extLst>
            <a:ext uri="{FF2B5EF4-FFF2-40B4-BE49-F238E27FC236}">
              <a16:creationId xmlns:a16="http://schemas.microsoft.com/office/drawing/2014/main" id="{3C6C4925-C5E9-4EA9-ADCA-FB119A70C39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46020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4045</xdr:row>
      <xdr:rowOff>47625</xdr:rowOff>
    </xdr:from>
    <xdr:ext cx="123825" cy="123825"/>
    <xdr:pic>
      <xdr:nvPicPr>
        <xdr:cNvPr id="1385" name="Picture 1384">
          <a:extLst>
            <a:ext uri="{FF2B5EF4-FFF2-40B4-BE49-F238E27FC236}">
              <a16:creationId xmlns:a16="http://schemas.microsoft.com/office/drawing/2014/main" id="{FF6903DE-5102-4772-9F68-D219735DDCEB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462492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4046</xdr:row>
      <xdr:rowOff>47625</xdr:rowOff>
    </xdr:from>
    <xdr:to>
      <xdr:col>22</xdr:col>
      <xdr:colOff>57150</xdr:colOff>
      <xdr:row>4046</xdr:row>
      <xdr:rowOff>47625</xdr:rowOff>
    </xdr:to>
    <xdr:cxnSp macro="">
      <xdr:nvCxnSpPr>
        <xdr:cNvPr id="1386" name="Straight Connector 1385">
          <a:extLst>
            <a:ext uri="{FF2B5EF4-FFF2-40B4-BE49-F238E27FC236}">
              <a16:creationId xmlns:a16="http://schemas.microsoft.com/office/drawing/2014/main" id="{745DC638-DE85-4015-82D2-C7F1D0288724}"/>
            </a:ext>
          </a:extLst>
        </xdr:cNvPr>
        <xdr:cNvCxnSpPr/>
      </xdr:nvCxnSpPr>
      <xdr:spPr>
        <a:xfrm>
          <a:off x="0" y="5464587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4053</xdr:row>
      <xdr:rowOff>47625</xdr:rowOff>
    </xdr:from>
    <xdr:ext cx="123825" cy="123825"/>
    <xdr:pic>
      <xdr:nvPicPr>
        <xdr:cNvPr id="1387" name="Picture 1386">
          <a:extLst>
            <a:ext uri="{FF2B5EF4-FFF2-40B4-BE49-F238E27FC236}">
              <a16:creationId xmlns:a16="http://schemas.microsoft.com/office/drawing/2014/main" id="{3AAC53F4-37E4-485F-B5F1-0F5C9F86E2F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47423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4055</xdr:row>
      <xdr:rowOff>47625</xdr:rowOff>
    </xdr:from>
    <xdr:ext cx="123825" cy="123825"/>
    <xdr:pic>
      <xdr:nvPicPr>
        <xdr:cNvPr id="1388" name="Picture 1387">
          <a:extLst>
            <a:ext uri="{FF2B5EF4-FFF2-40B4-BE49-F238E27FC236}">
              <a16:creationId xmlns:a16="http://schemas.microsoft.com/office/drawing/2014/main" id="{1DCB541D-BE26-4A22-921A-9631B888070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47652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4057</xdr:row>
      <xdr:rowOff>47625</xdr:rowOff>
    </xdr:from>
    <xdr:ext cx="123825" cy="123825"/>
    <xdr:pic>
      <xdr:nvPicPr>
        <xdr:cNvPr id="1389" name="Picture 1388">
          <a:extLst>
            <a:ext uri="{FF2B5EF4-FFF2-40B4-BE49-F238E27FC236}">
              <a16:creationId xmlns:a16="http://schemas.microsoft.com/office/drawing/2014/main" id="{FD40A48E-84C1-4201-BE84-BCA7C870F1CD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47881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4059</xdr:row>
      <xdr:rowOff>47625</xdr:rowOff>
    </xdr:from>
    <xdr:ext cx="123825" cy="123825"/>
    <xdr:pic>
      <xdr:nvPicPr>
        <xdr:cNvPr id="1390" name="Picture 1389">
          <a:extLst>
            <a:ext uri="{FF2B5EF4-FFF2-40B4-BE49-F238E27FC236}">
              <a16:creationId xmlns:a16="http://schemas.microsoft.com/office/drawing/2014/main" id="{19EDB397-A2C5-4E89-B899-88329117125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481097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4060</xdr:row>
      <xdr:rowOff>47625</xdr:rowOff>
    </xdr:from>
    <xdr:to>
      <xdr:col>22</xdr:col>
      <xdr:colOff>57150</xdr:colOff>
      <xdr:row>4060</xdr:row>
      <xdr:rowOff>47625</xdr:rowOff>
    </xdr:to>
    <xdr:cxnSp macro="">
      <xdr:nvCxnSpPr>
        <xdr:cNvPr id="1391" name="Straight Connector 1390">
          <a:extLst>
            <a:ext uri="{FF2B5EF4-FFF2-40B4-BE49-F238E27FC236}">
              <a16:creationId xmlns:a16="http://schemas.microsoft.com/office/drawing/2014/main" id="{7828C0BE-AD88-41C4-B7BB-05D8C9D4C230}"/>
            </a:ext>
          </a:extLst>
        </xdr:cNvPr>
        <xdr:cNvCxnSpPr/>
      </xdr:nvCxnSpPr>
      <xdr:spPr>
        <a:xfrm>
          <a:off x="0" y="5483193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4067</xdr:row>
      <xdr:rowOff>47625</xdr:rowOff>
    </xdr:from>
    <xdr:ext cx="123825" cy="123825"/>
    <xdr:pic>
      <xdr:nvPicPr>
        <xdr:cNvPr id="1392" name="Picture 1391">
          <a:extLst>
            <a:ext uri="{FF2B5EF4-FFF2-40B4-BE49-F238E27FC236}">
              <a16:creationId xmlns:a16="http://schemas.microsoft.com/office/drawing/2014/main" id="{DA5C67C8-D348-4567-8907-EDD6BF2162B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49284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4069</xdr:row>
      <xdr:rowOff>47625</xdr:rowOff>
    </xdr:from>
    <xdr:ext cx="123825" cy="123825"/>
    <xdr:pic>
      <xdr:nvPicPr>
        <xdr:cNvPr id="1393" name="Picture 1392">
          <a:extLst>
            <a:ext uri="{FF2B5EF4-FFF2-40B4-BE49-F238E27FC236}">
              <a16:creationId xmlns:a16="http://schemas.microsoft.com/office/drawing/2014/main" id="{B3EDC457-31D8-43F3-AF90-91E491335AA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49513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4071</xdr:row>
      <xdr:rowOff>47625</xdr:rowOff>
    </xdr:from>
    <xdr:ext cx="123825" cy="123825"/>
    <xdr:pic>
      <xdr:nvPicPr>
        <xdr:cNvPr id="1394" name="Picture 1393">
          <a:extLst>
            <a:ext uri="{FF2B5EF4-FFF2-40B4-BE49-F238E27FC236}">
              <a16:creationId xmlns:a16="http://schemas.microsoft.com/office/drawing/2014/main" id="{899C34B3-1DA2-445C-B857-0668FA80350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49741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4073</xdr:row>
      <xdr:rowOff>47625</xdr:rowOff>
    </xdr:from>
    <xdr:ext cx="123825" cy="123825"/>
    <xdr:pic>
      <xdr:nvPicPr>
        <xdr:cNvPr id="1395" name="Picture 1394">
          <a:extLst>
            <a:ext uri="{FF2B5EF4-FFF2-40B4-BE49-F238E27FC236}">
              <a16:creationId xmlns:a16="http://schemas.microsoft.com/office/drawing/2014/main" id="{DCC12E6A-70DB-46C8-B64B-65F3D9180799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499703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4074</xdr:row>
      <xdr:rowOff>57150</xdr:rowOff>
    </xdr:from>
    <xdr:to>
      <xdr:col>22</xdr:col>
      <xdr:colOff>57150</xdr:colOff>
      <xdr:row>4074</xdr:row>
      <xdr:rowOff>47625</xdr:rowOff>
    </xdr:to>
    <xdr:cxnSp macro="">
      <xdr:nvCxnSpPr>
        <xdr:cNvPr id="1396" name="Straight Connector 1395">
          <a:extLst>
            <a:ext uri="{FF2B5EF4-FFF2-40B4-BE49-F238E27FC236}">
              <a16:creationId xmlns:a16="http://schemas.microsoft.com/office/drawing/2014/main" id="{FDBDE7C9-1BFD-448A-988E-47D11A21E563}"/>
            </a:ext>
          </a:extLst>
        </xdr:cNvPr>
        <xdr:cNvCxnSpPr/>
      </xdr:nvCxnSpPr>
      <xdr:spPr>
        <a:xfrm>
          <a:off x="0" y="55018940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4081</xdr:row>
      <xdr:rowOff>47625</xdr:rowOff>
    </xdr:from>
    <xdr:ext cx="123825" cy="123825"/>
    <xdr:pic>
      <xdr:nvPicPr>
        <xdr:cNvPr id="1397" name="Picture 1396">
          <a:extLst>
            <a:ext uri="{FF2B5EF4-FFF2-40B4-BE49-F238E27FC236}">
              <a16:creationId xmlns:a16="http://schemas.microsoft.com/office/drawing/2014/main" id="{F2730667-456F-4B4B-B2B3-4D37EED8C68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51157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4083</xdr:row>
      <xdr:rowOff>47625</xdr:rowOff>
    </xdr:from>
    <xdr:ext cx="123825" cy="123825"/>
    <xdr:pic>
      <xdr:nvPicPr>
        <xdr:cNvPr id="1398" name="Picture 1397">
          <a:extLst>
            <a:ext uri="{FF2B5EF4-FFF2-40B4-BE49-F238E27FC236}">
              <a16:creationId xmlns:a16="http://schemas.microsoft.com/office/drawing/2014/main" id="{8DAD34DA-A81A-46BF-B437-C9BDFBC285B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51386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4085</xdr:row>
      <xdr:rowOff>47625</xdr:rowOff>
    </xdr:from>
    <xdr:ext cx="123825" cy="123825"/>
    <xdr:pic>
      <xdr:nvPicPr>
        <xdr:cNvPr id="1399" name="Picture 1398">
          <a:extLst>
            <a:ext uri="{FF2B5EF4-FFF2-40B4-BE49-F238E27FC236}">
              <a16:creationId xmlns:a16="http://schemas.microsoft.com/office/drawing/2014/main" id="{A1FB7FB0-AC09-44EF-9519-CB5756308859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516149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4086</xdr:row>
      <xdr:rowOff>47625</xdr:rowOff>
    </xdr:from>
    <xdr:to>
      <xdr:col>22</xdr:col>
      <xdr:colOff>57150</xdr:colOff>
      <xdr:row>4086</xdr:row>
      <xdr:rowOff>47625</xdr:rowOff>
    </xdr:to>
    <xdr:cxnSp macro="">
      <xdr:nvCxnSpPr>
        <xdr:cNvPr id="1400" name="Straight Connector 1399">
          <a:extLst>
            <a:ext uri="{FF2B5EF4-FFF2-40B4-BE49-F238E27FC236}">
              <a16:creationId xmlns:a16="http://schemas.microsoft.com/office/drawing/2014/main" id="{30F67DD7-DB97-4952-990F-C68CAF82A478}"/>
            </a:ext>
          </a:extLst>
        </xdr:cNvPr>
        <xdr:cNvCxnSpPr/>
      </xdr:nvCxnSpPr>
      <xdr:spPr>
        <a:xfrm>
          <a:off x="0" y="5518245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4093</xdr:row>
      <xdr:rowOff>47625</xdr:rowOff>
    </xdr:from>
    <xdr:ext cx="123825" cy="123825"/>
    <xdr:pic>
      <xdr:nvPicPr>
        <xdr:cNvPr id="1401" name="Picture 1400">
          <a:extLst>
            <a:ext uri="{FF2B5EF4-FFF2-40B4-BE49-F238E27FC236}">
              <a16:creationId xmlns:a16="http://schemas.microsoft.com/office/drawing/2014/main" id="{764BE3ED-01C2-4A64-A9A5-1CAC85AB1A0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52789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4095</xdr:row>
      <xdr:rowOff>47625</xdr:rowOff>
    </xdr:from>
    <xdr:ext cx="123825" cy="123825"/>
    <xdr:pic>
      <xdr:nvPicPr>
        <xdr:cNvPr id="1402" name="Picture 1401">
          <a:extLst>
            <a:ext uri="{FF2B5EF4-FFF2-40B4-BE49-F238E27FC236}">
              <a16:creationId xmlns:a16="http://schemas.microsoft.com/office/drawing/2014/main" id="{17239F1A-BE06-48D0-AB82-BE185A162F4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53018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4097</xdr:row>
      <xdr:rowOff>47625</xdr:rowOff>
    </xdr:from>
    <xdr:ext cx="123825" cy="123825"/>
    <xdr:pic>
      <xdr:nvPicPr>
        <xdr:cNvPr id="1403" name="Picture 1402">
          <a:extLst>
            <a:ext uri="{FF2B5EF4-FFF2-40B4-BE49-F238E27FC236}">
              <a16:creationId xmlns:a16="http://schemas.microsoft.com/office/drawing/2014/main" id="{DF6316AD-F6C8-4C10-B784-FDB8CA1FAC1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53246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4099</xdr:row>
      <xdr:rowOff>47625</xdr:rowOff>
    </xdr:from>
    <xdr:ext cx="123825" cy="123825"/>
    <xdr:pic>
      <xdr:nvPicPr>
        <xdr:cNvPr id="1404" name="Picture 1403">
          <a:extLst>
            <a:ext uri="{FF2B5EF4-FFF2-40B4-BE49-F238E27FC236}">
              <a16:creationId xmlns:a16="http://schemas.microsoft.com/office/drawing/2014/main" id="{2A4DC2E9-EE49-40F0-A3FA-B75116C3C92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53475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4101</xdr:row>
      <xdr:rowOff>47625</xdr:rowOff>
    </xdr:from>
    <xdr:ext cx="123825" cy="123825"/>
    <xdr:pic>
      <xdr:nvPicPr>
        <xdr:cNvPr id="1405" name="Picture 1404">
          <a:extLst>
            <a:ext uri="{FF2B5EF4-FFF2-40B4-BE49-F238E27FC236}">
              <a16:creationId xmlns:a16="http://schemas.microsoft.com/office/drawing/2014/main" id="{75F87D81-C3B8-40BD-976F-724202819A48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53704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4103</xdr:row>
      <xdr:rowOff>47625</xdr:rowOff>
    </xdr:from>
    <xdr:ext cx="123825" cy="123825"/>
    <xdr:pic>
      <xdr:nvPicPr>
        <xdr:cNvPr id="1406" name="Picture 1405">
          <a:extLst>
            <a:ext uri="{FF2B5EF4-FFF2-40B4-BE49-F238E27FC236}">
              <a16:creationId xmlns:a16="http://schemas.microsoft.com/office/drawing/2014/main" id="{21A4A13A-84A9-4662-9C2F-4B4F292FC12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539327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4104</xdr:row>
      <xdr:rowOff>47625</xdr:rowOff>
    </xdr:from>
    <xdr:to>
      <xdr:col>22</xdr:col>
      <xdr:colOff>57150</xdr:colOff>
      <xdr:row>4104</xdr:row>
      <xdr:rowOff>47625</xdr:rowOff>
    </xdr:to>
    <xdr:cxnSp macro="">
      <xdr:nvCxnSpPr>
        <xdr:cNvPr id="1407" name="Straight Connector 1406">
          <a:extLst>
            <a:ext uri="{FF2B5EF4-FFF2-40B4-BE49-F238E27FC236}">
              <a16:creationId xmlns:a16="http://schemas.microsoft.com/office/drawing/2014/main" id="{07F1A0B2-F34C-4E71-8C3F-B82B9C87F335}"/>
            </a:ext>
          </a:extLst>
        </xdr:cNvPr>
        <xdr:cNvCxnSpPr/>
      </xdr:nvCxnSpPr>
      <xdr:spPr>
        <a:xfrm>
          <a:off x="0" y="5541422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4111</xdr:row>
      <xdr:rowOff>47625</xdr:rowOff>
    </xdr:from>
    <xdr:ext cx="123825" cy="123825"/>
    <xdr:pic>
      <xdr:nvPicPr>
        <xdr:cNvPr id="1408" name="Picture 1407">
          <a:extLst>
            <a:ext uri="{FF2B5EF4-FFF2-40B4-BE49-F238E27FC236}">
              <a16:creationId xmlns:a16="http://schemas.microsoft.com/office/drawing/2014/main" id="{7778A651-0239-4BFD-9916-A78C51CB10B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55107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4113</xdr:row>
      <xdr:rowOff>47625</xdr:rowOff>
    </xdr:from>
    <xdr:ext cx="123825" cy="123825"/>
    <xdr:pic>
      <xdr:nvPicPr>
        <xdr:cNvPr id="1409" name="Picture 1408">
          <a:extLst>
            <a:ext uri="{FF2B5EF4-FFF2-40B4-BE49-F238E27FC236}">
              <a16:creationId xmlns:a16="http://schemas.microsoft.com/office/drawing/2014/main" id="{16301101-A337-40F8-9EC7-E0DC43092E8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55336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4115</xdr:row>
      <xdr:rowOff>47625</xdr:rowOff>
    </xdr:from>
    <xdr:ext cx="123825" cy="123825"/>
    <xdr:pic>
      <xdr:nvPicPr>
        <xdr:cNvPr id="1410" name="Picture 1409">
          <a:extLst>
            <a:ext uri="{FF2B5EF4-FFF2-40B4-BE49-F238E27FC236}">
              <a16:creationId xmlns:a16="http://schemas.microsoft.com/office/drawing/2014/main" id="{C2619EB1-C7C1-4C63-AF36-E2E37D38578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55564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4117</xdr:row>
      <xdr:rowOff>47625</xdr:rowOff>
    </xdr:from>
    <xdr:ext cx="123825" cy="123825"/>
    <xdr:pic>
      <xdr:nvPicPr>
        <xdr:cNvPr id="1411" name="Picture 1410">
          <a:extLst>
            <a:ext uri="{FF2B5EF4-FFF2-40B4-BE49-F238E27FC236}">
              <a16:creationId xmlns:a16="http://schemas.microsoft.com/office/drawing/2014/main" id="{3E0DF9BA-AAC2-42E3-9C5C-B3D30699372D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55793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4119</xdr:row>
      <xdr:rowOff>47625</xdr:rowOff>
    </xdr:from>
    <xdr:ext cx="123825" cy="123825"/>
    <xdr:pic>
      <xdr:nvPicPr>
        <xdr:cNvPr id="1412" name="Picture 1411">
          <a:extLst>
            <a:ext uri="{FF2B5EF4-FFF2-40B4-BE49-F238E27FC236}">
              <a16:creationId xmlns:a16="http://schemas.microsoft.com/office/drawing/2014/main" id="{30E74028-C489-436A-9924-6803B1489E8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56021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4120</xdr:row>
      <xdr:rowOff>47625</xdr:rowOff>
    </xdr:from>
    <xdr:to>
      <xdr:col>22</xdr:col>
      <xdr:colOff>57150</xdr:colOff>
      <xdr:row>4120</xdr:row>
      <xdr:rowOff>47625</xdr:rowOff>
    </xdr:to>
    <xdr:cxnSp macro="">
      <xdr:nvCxnSpPr>
        <xdr:cNvPr id="1413" name="Straight Connector 1412">
          <a:extLst>
            <a:ext uri="{FF2B5EF4-FFF2-40B4-BE49-F238E27FC236}">
              <a16:creationId xmlns:a16="http://schemas.microsoft.com/office/drawing/2014/main" id="{6FB52EAA-66AB-441C-91B3-A8C7DB9E7D0B}"/>
            </a:ext>
          </a:extLst>
        </xdr:cNvPr>
        <xdr:cNvCxnSpPr/>
      </xdr:nvCxnSpPr>
      <xdr:spPr>
        <a:xfrm>
          <a:off x="0" y="5562314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4127</xdr:row>
      <xdr:rowOff>47625</xdr:rowOff>
    </xdr:from>
    <xdr:ext cx="123825" cy="123825"/>
    <xdr:pic>
      <xdr:nvPicPr>
        <xdr:cNvPr id="1414" name="Picture 1413">
          <a:extLst>
            <a:ext uri="{FF2B5EF4-FFF2-40B4-BE49-F238E27FC236}">
              <a16:creationId xmlns:a16="http://schemas.microsoft.com/office/drawing/2014/main" id="{7E2EFA0C-EDE5-4438-8260-78A43ECD4C6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57196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4129</xdr:row>
      <xdr:rowOff>47625</xdr:rowOff>
    </xdr:from>
    <xdr:ext cx="123825" cy="123825"/>
    <xdr:pic>
      <xdr:nvPicPr>
        <xdr:cNvPr id="1415" name="Picture 1414">
          <a:extLst>
            <a:ext uri="{FF2B5EF4-FFF2-40B4-BE49-F238E27FC236}">
              <a16:creationId xmlns:a16="http://schemas.microsoft.com/office/drawing/2014/main" id="{F500CB39-2A02-4832-A268-1FB9C281ECE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57425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4131</xdr:row>
      <xdr:rowOff>47625</xdr:rowOff>
    </xdr:from>
    <xdr:ext cx="123825" cy="123825"/>
    <xdr:pic>
      <xdr:nvPicPr>
        <xdr:cNvPr id="1416" name="Picture 1415">
          <a:extLst>
            <a:ext uri="{FF2B5EF4-FFF2-40B4-BE49-F238E27FC236}">
              <a16:creationId xmlns:a16="http://schemas.microsoft.com/office/drawing/2014/main" id="{B53C74F8-3E3A-4734-9CF1-23442015A6E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57653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4133</xdr:row>
      <xdr:rowOff>47625</xdr:rowOff>
    </xdr:from>
    <xdr:ext cx="123825" cy="123825"/>
    <xdr:pic>
      <xdr:nvPicPr>
        <xdr:cNvPr id="1417" name="Picture 1416">
          <a:extLst>
            <a:ext uri="{FF2B5EF4-FFF2-40B4-BE49-F238E27FC236}">
              <a16:creationId xmlns:a16="http://schemas.microsoft.com/office/drawing/2014/main" id="{AA465E24-FE7E-42E8-9761-31E158A52528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578824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4134</xdr:row>
      <xdr:rowOff>47625</xdr:rowOff>
    </xdr:from>
    <xdr:to>
      <xdr:col>22</xdr:col>
      <xdr:colOff>57150</xdr:colOff>
      <xdr:row>4134</xdr:row>
      <xdr:rowOff>47625</xdr:rowOff>
    </xdr:to>
    <xdr:cxnSp macro="">
      <xdr:nvCxnSpPr>
        <xdr:cNvPr id="1418" name="Straight Connector 1417">
          <a:extLst>
            <a:ext uri="{FF2B5EF4-FFF2-40B4-BE49-F238E27FC236}">
              <a16:creationId xmlns:a16="http://schemas.microsoft.com/office/drawing/2014/main" id="{E28B8B3B-800F-432D-8B0B-CFA9988CC1CA}"/>
            </a:ext>
          </a:extLst>
        </xdr:cNvPr>
        <xdr:cNvCxnSpPr/>
      </xdr:nvCxnSpPr>
      <xdr:spPr>
        <a:xfrm>
          <a:off x="0" y="5580919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4141</xdr:row>
      <xdr:rowOff>47625</xdr:rowOff>
    </xdr:from>
    <xdr:ext cx="123825" cy="123825"/>
    <xdr:pic>
      <xdr:nvPicPr>
        <xdr:cNvPr id="1419" name="Picture 1418">
          <a:extLst>
            <a:ext uri="{FF2B5EF4-FFF2-40B4-BE49-F238E27FC236}">
              <a16:creationId xmlns:a16="http://schemas.microsoft.com/office/drawing/2014/main" id="{4A412A67-5D49-4EE7-9794-4F138818EE1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59057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4143</xdr:row>
      <xdr:rowOff>47625</xdr:rowOff>
    </xdr:from>
    <xdr:ext cx="123825" cy="123825"/>
    <xdr:pic>
      <xdr:nvPicPr>
        <xdr:cNvPr id="1420" name="Picture 1419">
          <a:extLst>
            <a:ext uri="{FF2B5EF4-FFF2-40B4-BE49-F238E27FC236}">
              <a16:creationId xmlns:a16="http://schemas.microsoft.com/office/drawing/2014/main" id="{1DE7512D-CE66-4FBF-B495-9AE346D5D3E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59285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4145</xdr:row>
      <xdr:rowOff>47625</xdr:rowOff>
    </xdr:from>
    <xdr:ext cx="123825" cy="123825"/>
    <xdr:pic>
      <xdr:nvPicPr>
        <xdr:cNvPr id="1421" name="Picture 1420">
          <a:extLst>
            <a:ext uri="{FF2B5EF4-FFF2-40B4-BE49-F238E27FC236}">
              <a16:creationId xmlns:a16="http://schemas.microsoft.com/office/drawing/2014/main" id="{79592B05-40B7-4365-8A88-2CE29BFAD1CE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59514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4147</xdr:row>
      <xdr:rowOff>47625</xdr:rowOff>
    </xdr:from>
    <xdr:ext cx="123825" cy="123825"/>
    <xdr:pic>
      <xdr:nvPicPr>
        <xdr:cNvPr id="1422" name="Picture 1421">
          <a:extLst>
            <a:ext uri="{FF2B5EF4-FFF2-40B4-BE49-F238E27FC236}">
              <a16:creationId xmlns:a16="http://schemas.microsoft.com/office/drawing/2014/main" id="{C9CB12C3-016F-4F9A-906A-43544F1370C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597429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4148</xdr:row>
      <xdr:rowOff>57150</xdr:rowOff>
    </xdr:from>
    <xdr:to>
      <xdr:col>22</xdr:col>
      <xdr:colOff>57150</xdr:colOff>
      <xdr:row>4148</xdr:row>
      <xdr:rowOff>47625</xdr:rowOff>
    </xdr:to>
    <xdr:cxnSp macro="">
      <xdr:nvCxnSpPr>
        <xdr:cNvPr id="1423" name="Straight Connector 1422">
          <a:extLst>
            <a:ext uri="{FF2B5EF4-FFF2-40B4-BE49-F238E27FC236}">
              <a16:creationId xmlns:a16="http://schemas.microsoft.com/office/drawing/2014/main" id="{3252D845-EEAD-4A7E-8C5E-EAB10FCB64F6}"/>
            </a:ext>
          </a:extLst>
        </xdr:cNvPr>
        <xdr:cNvCxnSpPr/>
      </xdr:nvCxnSpPr>
      <xdr:spPr>
        <a:xfrm>
          <a:off x="0" y="55996205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4155</xdr:row>
      <xdr:rowOff>47625</xdr:rowOff>
    </xdr:from>
    <xdr:ext cx="123825" cy="123825"/>
    <xdr:pic>
      <xdr:nvPicPr>
        <xdr:cNvPr id="1424" name="Picture 1423">
          <a:extLst>
            <a:ext uri="{FF2B5EF4-FFF2-40B4-BE49-F238E27FC236}">
              <a16:creationId xmlns:a16="http://schemas.microsoft.com/office/drawing/2014/main" id="{4B300745-7708-4956-9CA2-2B5D24C9C35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60930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4157</xdr:row>
      <xdr:rowOff>47625</xdr:rowOff>
    </xdr:from>
    <xdr:ext cx="123825" cy="123825"/>
    <xdr:pic>
      <xdr:nvPicPr>
        <xdr:cNvPr id="1425" name="Picture 1424">
          <a:extLst>
            <a:ext uri="{FF2B5EF4-FFF2-40B4-BE49-F238E27FC236}">
              <a16:creationId xmlns:a16="http://schemas.microsoft.com/office/drawing/2014/main" id="{C9CE9030-206C-40AC-8AF6-92FD71033BB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61159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4159</xdr:row>
      <xdr:rowOff>47625</xdr:rowOff>
    </xdr:from>
    <xdr:ext cx="123825" cy="123825"/>
    <xdr:pic>
      <xdr:nvPicPr>
        <xdr:cNvPr id="1426" name="Picture 1425">
          <a:extLst>
            <a:ext uri="{FF2B5EF4-FFF2-40B4-BE49-F238E27FC236}">
              <a16:creationId xmlns:a16="http://schemas.microsoft.com/office/drawing/2014/main" id="{41A21C53-0FB5-4D10-994F-C0DED40CEEA2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613876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4160</xdr:row>
      <xdr:rowOff>47625</xdr:rowOff>
    </xdr:from>
    <xdr:to>
      <xdr:col>22</xdr:col>
      <xdr:colOff>57150</xdr:colOff>
      <xdr:row>4160</xdr:row>
      <xdr:rowOff>47625</xdr:rowOff>
    </xdr:to>
    <xdr:cxnSp macro="">
      <xdr:nvCxnSpPr>
        <xdr:cNvPr id="1427" name="Straight Connector 1426">
          <a:extLst>
            <a:ext uri="{FF2B5EF4-FFF2-40B4-BE49-F238E27FC236}">
              <a16:creationId xmlns:a16="http://schemas.microsoft.com/office/drawing/2014/main" id="{B675AA08-9A67-439D-83F6-09A138034C88}"/>
            </a:ext>
          </a:extLst>
        </xdr:cNvPr>
        <xdr:cNvCxnSpPr/>
      </xdr:nvCxnSpPr>
      <xdr:spPr>
        <a:xfrm>
          <a:off x="0" y="5615971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4167</xdr:row>
      <xdr:rowOff>47625</xdr:rowOff>
    </xdr:from>
    <xdr:ext cx="123825" cy="123825"/>
    <xdr:pic>
      <xdr:nvPicPr>
        <xdr:cNvPr id="1428" name="Picture 1427">
          <a:extLst>
            <a:ext uri="{FF2B5EF4-FFF2-40B4-BE49-F238E27FC236}">
              <a16:creationId xmlns:a16="http://schemas.microsoft.com/office/drawing/2014/main" id="{0B2D6361-16B6-4BF1-9007-A723BB7ECE8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62562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4169</xdr:row>
      <xdr:rowOff>47625</xdr:rowOff>
    </xdr:from>
    <xdr:ext cx="123825" cy="123825"/>
    <xdr:pic>
      <xdr:nvPicPr>
        <xdr:cNvPr id="1429" name="Picture 1428">
          <a:extLst>
            <a:ext uri="{FF2B5EF4-FFF2-40B4-BE49-F238E27FC236}">
              <a16:creationId xmlns:a16="http://schemas.microsoft.com/office/drawing/2014/main" id="{FFCF1911-5501-454F-8DC2-BF217640F39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62790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4171</xdr:row>
      <xdr:rowOff>47625</xdr:rowOff>
    </xdr:from>
    <xdr:ext cx="123825" cy="123825"/>
    <xdr:pic>
      <xdr:nvPicPr>
        <xdr:cNvPr id="1430" name="Picture 1429">
          <a:extLst>
            <a:ext uri="{FF2B5EF4-FFF2-40B4-BE49-F238E27FC236}">
              <a16:creationId xmlns:a16="http://schemas.microsoft.com/office/drawing/2014/main" id="{9B4EA9B6-2669-4E00-9885-6663117D0DD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63019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4173</xdr:row>
      <xdr:rowOff>47625</xdr:rowOff>
    </xdr:from>
    <xdr:ext cx="123825" cy="123825"/>
    <xdr:pic>
      <xdr:nvPicPr>
        <xdr:cNvPr id="1431" name="Picture 1430">
          <a:extLst>
            <a:ext uri="{FF2B5EF4-FFF2-40B4-BE49-F238E27FC236}">
              <a16:creationId xmlns:a16="http://schemas.microsoft.com/office/drawing/2014/main" id="{B492A688-7743-4F48-BFAA-8F3CF7785745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63248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4175</xdr:row>
      <xdr:rowOff>47625</xdr:rowOff>
    </xdr:from>
    <xdr:ext cx="123825" cy="123825"/>
    <xdr:pic>
      <xdr:nvPicPr>
        <xdr:cNvPr id="1432" name="Picture 1431">
          <a:extLst>
            <a:ext uri="{FF2B5EF4-FFF2-40B4-BE49-F238E27FC236}">
              <a16:creationId xmlns:a16="http://schemas.microsoft.com/office/drawing/2014/main" id="{BACEE8E1-34DD-4866-BD1B-5D1E39B304D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634767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4176</xdr:row>
      <xdr:rowOff>47625</xdr:rowOff>
    </xdr:from>
    <xdr:to>
      <xdr:col>22</xdr:col>
      <xdr:colOff>57150</xdr:colOff>
      <xdr:row>4176</xdr:row>
      <xdr:rowOff>47625</xdr:rowOff>
    </xdr:to>
    <xdr:cxnSp macro="">
      <xdr:nvCxnSpPr>
        <xdr:cNvPr id="1433" name="Straight Connector 1432">
          <a:extLst>
            <a:ext uri="{FF2B5EF4-FFF2-40B4-BE49-F238E27FC236}">
              <a16:creationId xmlns:a16="http://schemas.microsoft.com/office/drawing/2014/main" id="{1C45DB1D-0B8B-4650-8A0E-31939C0E976C}"/>
            </a:ext>
          </a:extLst>
        </xdr:cNvPr>
        <xdr:cNvCxnSpPr/>
      </xdr:nvCxnSpPr>
      <xdr:spPr>
        <a:xfrm>
          <a:off x="0" y="5636863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4183</xdr:row>
      <xdr:rowOff>47625</xdr:rowOff>
    </xdr:from>
    <xdr:ext cx="123825" cy="123825"/>
    <xdr:pic>
      <xdr:nvPicPr>
        <xdr:cNvPr id="1434" name="Picture 1433">
          <a:extLst>
            <a:ext uri="{FF2B5EF4-FFF2-40B4-BE49-F238E27FC236}">
              <a16:creationId xmlns:a16="http://schemas.microsoft.com/office/drawing/2014/main" id="{DC644401-9164-4D2F-9197-232C6CF4A97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64651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4185</xdr:row>
      <xdr:rowOff>47625</xdr:rowOff>
    </xdr:from>
    <xdr:ext cx="123825" cy="123825"/>
    <xdr:pic>
      <xdr:nvPicPr>
        <xdr:cNvPr id="1435" name="Picture 1434">
          <a:extLst>
            <a:ext uri="{FF2B5EF4-FFF2-40B4-BE49-F238E27FC236}">
              <a16:creationId xmlns:a16="http://schemas.microsoft.com/office/drawing/2014/main" id="{51CEDC6A-B749-48EE-A6A5-C839ABBAEC4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64880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4187</xdr:row>
      <xdr:rowOff>47625</xdr:rowOff>
    </xdr:from>
    <xdr:ext cx="123825" cy="123825"/>
    <xdr:pic>
      <xdr:nvPicPr>
        <xdr:cNvPr id="1436" name="Picture 1435">
          <a:extLst>
            <a:ext uri="{FF2B5EF4-FFF2-40B4-BE49-F238E27FC236}">
              <a16:creationId xmlns:a16="http://schemas.microsoft.com/office/drawing/2014/main" id="{EB7C185E-78B0-4322-AFF1-D25366E63BA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65108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4189</xdr:row>
      <xdr:rowOff>47625</xdr:rowOff>
    </xdr:from>
    <xdr:ext cx="123825" cy="123825"/>
    <xdr:pic>
      <xdr:nvPicPr>
        <xdr:cNvPr id="1437" name="Picture 1436">
          <a:extLst>
            <a:ext uri="{FF2B5EF4-FFF2-40B4-BE49-F238E27FC236}">
              <a16:creationId xmlns:a16="http://schemas.microsoft.com/office/drawing/2014/main" id="{44F6393E-747C-4C0C-BEE4-1C202AB6A15E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653373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4190</xdr:row>
      <xdr:rowOff>47625</xdr:rowOff>
    </xdr:from>
    <xdr:to>
      <xdr:col>22</xdr:col>
      <xdr:colOff>57150</xdr:colOff>
      <xdr:row>4190</xdr:row>
      <xdr:rowOff>47625</xdr:rowOff>
    </xdr:to>
    <xdr:cxnSp macro="">
      <xdr:nvCxnSpPr>
        <xdr:cNvPr id="1438" name="Straight Connector 1437">
          <a:extLst>
            <a:ext uri="{FF2B5EF4-FFF2-40B4-BE49-F238E27FC236}">
              <a16:creationId xmlns:a16="http://schemas.microsoft.com/office/drawing/2014/main" id="{4BE04EEC-60C5-4DA9-BA24-1658F14FAD40}"/>
            </a:ext>
          </a:extLst>
        </xdr:cNvPr>
        <xdr:cNvCxnSpPr/>
      </xdr:nvCxnSpPr>
      <xdr:spPr>
        <a:xfrm>
          <a:off x="0" y="5655468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4197</xdr:row>
      <xdr:rowOff>47625</xdr:rowOff>
    </xdr:from>
    <xdr:ext cx="123825" cy="123825"/>
    <xdr:pic>
      <xdr:nvPicPr>
        <xdr:cNvPr id="1439" name="Picture 1438">
          <a:extLst>
            <a:ext uri="{FF2B5EF4-FFF2-40B4-BE49-F238E27FC236}">
              <a16:creationId xmlns:a16="http://schemas.microsoft.com/office/drawing/2014/main" id="{CD8DA305-2C5E-45A3-9F55-97A199D0F3F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66512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4199</xdr:row>
      <xdr:rowOff>47625</xdr:rowOff>
    </xdr:from>
    <xdr:ext cx="123825" cy="123825"/>
    <xdr:pic>
      <xdr:nvPicPr>
        <xdr:cNvPr id="1440" name="Picture 1439">
          <a:extLst>
            <a:ext uri="{FF2B5EF4-FFF2-40B4-BE49-F238E27FC236}">
              <a16:creationId xmlns:a16="http://schemas.microsoft.com/office/drawing/2014/main" id="{468DC0B0-3CD8-4239-A697-A9E1CF8DD0C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66740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4201</xdr:row>
      <xdr:rowOff>47625</xdr:rowOff>
    </xdr:from>
    <xdr:ext cx="123825" cy="123825"/>
    <xdr:pic>
      <xdr:nvPicPr>
        <xdr:cNvPr id="1441" name="Picture 1440">
          <a:extLst>
            <a:ext uri="{FF2B5EF4-FFF2-40B4-BE49-F238E27FC236}">
              <a16:creationId xmlns:a16="http://schemas.microsoft.com/office/drawing/2014/main" id="{E671A1B8-FA32-432A-9B24-2C957D2D7D8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66969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4203</xdr:row>
      <xdr:rowOff>47625</xdr:rowOff>
    </xdr:from>
    <xdr:ext cx="123825" cy="123825"/>
    <xdr:pic>
      <xdr:nvPicPr>
        <xdr:cNvPr id="1442" name="Picture 1441">
          <a:extLst>
            <a:ext uri="{FF2B5EF4-FFF2-40B4-BE49-F238E27FC236}">
              <a16:creationId xmlns:a16="http://schemas.microsoft.com/office/drawing/2014/main" id="{02A9076A-457C-4EFD-A13B-61FE8BBFC56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67197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4205</xdr:row>
      <xdr:rowOff>47625</xdr:rowOff>
    </xdr:from>
    <xdr:ext cx="123825" cy="123825"/>
    <xdr:pic>
      <xdr:nvPicPr>
        <xdr:cNvPr id="1443" name="Picture 1442">
          <a:extLst>
            <a:ext uri="{FF2B5EF4-FFF2-40B4-BE49-F238E27FC236}">
              <a16:creationId xmlns:a16="http://schemas.microsoft.com/office/drawing/2014/main" id="{95E76F43-8DC7-4D4F-B56E-909C276583FB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67426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4207</xdr:row>
      <xdr:rowOff>47625</xdr:rowOff>
    </xdr:from>
    <xdr:ext cx="123825" cy="123825"/>
    <xdr:pic>
      <xdr:nvPicPr>
        <xdr:cNvPr id="1444" name="Picture 1443">
          <a:extLst>
            <a:ext uri="{FF2B5EF4-FFF2-40B4-BE49-F238E27FC236}">
              <a16:creationId xmlns:a16="http://schemas.microsoft.com/office/drawing/2014/main" id="{251A07B7-4F8A-423B-8F01-06D255FF5C4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676550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4208</xdr:row>
      <xdr:rowOff>47625</xdr:rowOff>
    </xdr:from>
    <xdr:to>
      <xdr:col>22</xdr:col>
      <xdr:colOff>57150</xdr:colOff>
      <xdr:row>4208</xdr:row>
      <xdr:rowOff>47625</xdr:rowOff>
    </xdr:to>
    <xdr:cxnSp macro="">
      <xdr:nvCxnSpPr>
        <xdr:cNvPr id="1445" name="Straight Connector 1444">
          <a:extLst>
            <a:ext uri="{FF2B5EF4-FFF2-40B4-BE49-F238E27FC236}">
              <a16:creationId xmlns:a16="http://schemas.microsoft.com/office/drawing/2014/main" id="{8CA904A4-7D5A-4F96-88AD-8C22EB6F4EF8}"/>
            </a:ext>
          </a:extLst>
        </xdr:cNvPr>
        <xdr:cNvCxnSpPr/>
      </xdr:nvCxnSpPr>
      <xdr:spPr>
        <a:xfrm>
          <a:off x="0" y="5678646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4215</xdr:row>
      <xdr:rowOff>47625</xdr:rowOff>
    </xdr:from>
    <xdr:ext cx="123825" cy="123825"/>
    <xdr:pic>
      <xdr:nvPicPr>
        <xdr:cNvPr id="1446" name="Picture 1445">
          <a:extLst>
            <a:ext uri="{FF2B5EF4-FFF2-40B4-BE49-F238E27FC236}">
              <a16:creationId xmlns:a16="http://schemas.microsoft.com/office/drawing/2014/main" id="{FDF2B810-4795-4206-9ED9-C6CB7C6EEFC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68829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4217</xdr:row>
      <xdr:rowOff>47625</xdr:rowOff>
    </xdr:from>
    <xdr:ext cx="123825" cy="123825"/>
    <xdr:pic>
      <xdr:nvPicPr>
        <xdr:cNvPr id="1447" name="Picture 1446">
          <a:extLst>
            <a:ext uri="{FF2B5EF4-FFF2-40B4-BE49-F238E27FC236}">
              <a16:creationId xmlns:a16="http://schemas.microsoft.com/office/drawing/2014/main" id="{9515FFFA-9CE2-44CF-A359-6EAB1741F76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69058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4219</xdr:row>
      <xdr:rowOff>47625</xdr:rowOff>
    </xdr:from>
    <xdr:ext cx="123825" cy="123825"/>
    <xdr:pic>
      <xdr:nvPicPr>
        <xdr:cNvPr id="1448" name="Picture 1447">
          <a:extLst>
            <a:ext uri="{FF2B5EF4-FFF2-40B4-BE49-F238E27FC236}">
              <a16:creationId xmlns:a16="http://schemas.microsoft.com/office/drawing/2014/main" id="{B027E270-395E-4EDD-A196-EB4068E7595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69287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4221</xdr:row>
      <xdr:rowOff>47625</xdr:rowOff>
    </xdr:from>
    <xdr:ext cx="123825" cy="123825"/>
    <xdr:pic>
      <xdr:nvPicPr>
        <xdr:cNvPr id="1449" name="Picture 1448">
          <a:extLst>
            <a:ext uri="{FF2B5EF4-FFF2-40B4-BE49-F238E27FC236}">
              <a16:creationId xmlns:a16="http://schemas.microsoft.com/office/drawing/2014/main" id="{E59B99BC-0936-4992-B31D-4A3288E91B09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695156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4222</xdr:row>
      <xdr:rowOff>57150</xdr:rowOff>
    </xdr:from>
    <xdr:to>
      <xdr:col>22</xdr:col>
      <xdr:colOff>57150</xdr:colOff>
      <xdr:row>4222</xdr:row>
      <xdr:rowOff>47625</xdr:rowOff>
    </xdr:to>
    <xdr:cxnSp macro="">
      <xdr:nvCxnSpPr>
        <xdr:cNvPr id="1450" name="Straight Connector 1449">
          <a:extLst>
            <a:ext uri="{FF2B5EF4-FFF2-40B4-BE49-F238E27FC236}">
              <a16:creationId xmlns:a16="http://schemas.microsoft.com/office/drawing/2014/main" id="{C7CA1C37-BC30-49C9-9087-0DBB86092E66}"/>
            </a:ext>
          </a:extLst>
        </xdr:cNvPr>
        <xdr:cNvCxnSpPr/>
      </xdr:nvCxnSpPr>
      <xdr:spPr>
        <a:xfrm>
          <a:off x="0" y="56973470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4229</xdr:row>
      <xdr:rowOff>47625</xdr:rowOff>
    </xdr:from>
    <xdr:ext cx="123825" cy="123825"/>
    <xdr:pic>
      <xdr:nvPicPr>
        <xdr:cNvPr id="1451" name="Picture 1450">
          <a:extLst>
            <a:ext uri="{FF2B5EF4-FFF2-40B4-BE49-F238E27FC236}">
              <a16:creationId xmlns:a16="http://schemas.microsoft.com/office/drawing/2014/main" id="{FB709AD9-FD5C-4184-88CD-0BF958253B6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70703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4231</xdr:row>
      <xdr:rowOff>47625</xdr:rowOff>
    </xdr:from>
    <xdr:ext cx="123825" cy="123825"/>
    <xdr:pic>
      <xdr:nvPicPr>
        <xdr:cNvPr id="1452" name="Picture 1451">
          <a:extLst>
            <a:ext uri="{FF2B5EF4-FFF2-40B4-BE49-F238E27FC236}">
              <a16:creationId xmlns:a16="http://schemas.microsoft.com/office/drawing/2014/main" id="{ED1BDD21-12AB-44D2-A46A-C3F5BDF79E4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70931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4233</xdr:row>
      <xdr:rowOff>47625</xdr:rowOff>
    </xdr:from>
    <xdr:ext cx="123825" cy="123825"/>
    <xdr:pic>
      <xdr:nvPicPr>
        <xdr:cNvPr id="1453" name="Picture 1452">
          <a:extLst>
            <a:ext uri="{FF2B5EF4-FFF2-40B4-BE49-F238E27FC236}">
              <a16:creationId xmlns:a16="http://schemas.microsoft.com/office/drawing/2014/main" id="{996CFF2B-0BE8-4DB3-9A1E-BE14502F80D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71160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4235</xdr:row>
      <xdr:rowOff>47625</xdr:rowOff>
    </xdr:from>
    <xdr:ext cx="123825" cy="123825"/>
    <xdr:pic>
      <xdr:nvPicPr>
        <xdr:cNvPr id="1454" name="Picture 1453">
          <a:extLst>
            <a:ext uri="{FF2B5EF4-FFF2-40B4-BE49-F238E27FC236}">
              <a16:creationId xmlns:a16="http://schemas.microsoft.com/office/drawing/2014/main" id="{D0327204-4387-492E-9FF6-6A95416D8B23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71388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4236</xdr:row>
      <xdr:rowOff>47625</xdr:rowOff>
    </xdr:from>
    <xdr:to>
      <xdr:col>22</xdr:col>
      <xdr:colOff>57150</xdr:colOff>
      <xdr:row>4236</xdr:row>
      <xdr:rowOff>47625</xdr:rowOff>
    </xdr:to>
    <xdr:cxnSp macro="">
      <xdr:nvCxnSpPr>
        <xdr:cNvPr id="1455" name="Straight Connector 1454">
          <a:extLst>
            <a:ext uri="{FF2B5EF4-FFF2-40B4-BE49-F238E27FC236}">
              <a16:creationId xmlns:a16="http://schemas.microsoft.com/office/drawing/2014/main" id="{A26C3875-FAC6-4CCB-8FEA-59677DFD468E}"/>
            </a:ext>
          </a:extLst>
        </xdr:cNvPr>
        <xdr:cNvCxnSpPr/>
      </xdr:nvCxnSpPr>
      <xdr:spPr>
        <a:xfrm>
          <a:off x="0" y="5715984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4245</xdr:row>
      <xdr:rowOff>47625</xdr:rowOff>
    </xdr:from>
    <xdr:ext cx="123825" cy="123825"/>
    <xdr:pic>
      <xdr:nvPicPr>
        <xdr:cNvPr id="1456" name="Picture 1455">
          <a:extLst>
            <a:ext uri="{FF2B5EF4-FFF2-40B4-BE49-F238E27FC236}">
              <a16:creationId xmlns:a16="http://schemas.microsoft.com/office/drawing/2014/main" id="{E99533D6-922D-4C36-ACD4-843E7BF16E6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72925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4247</xdr:row>
      <xdr:rowOff>47625</xdr:rowOff>
    </xdr:from>
    <xdr:ext cx="123825" cy="123825"/>
    <xdr:pic>
      <xdr:nvPicPr>
        <xdr:cNvPr id="1457" name="Picture 1456">
          <a:extLst>
            <a:ext uri="{FF2B5EF4-FFF2-40B4-BE49-F238E27FC236}">
              <a16:creationId xmlns:a16="http://schemas.microsoft.com/office/drawing/2014/main" id="{AFE2EF9F-A4E4-4132-9E9C-9FE7D1FAA18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73154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4249</xdr:row>
      <xdr:rowOff>47625</xdr:rowOff>
    </xdr:from>
    <xdr:ext cx="123825" cy="123825"/>
    <xdr:pic>
      <xdr:nvPicPr>
        <xdr:cNvPr id="1458" name="Picture 1457">
          <a:extLst>
            <a:ext uri="{FF2B5EF4-FFF2-40B4-BE49-F238E27FC236}">
              <a16:creationId xmlns:a16="http://schemas.microsoft.com/office/drawing/2014/main" id="{C393B689-9BE7-48F1-ADB0-485497ECD5B0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73382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4251</xdr:row>
      <xdr:rowOff>47625</xdr:rowOff>
    </xdr:from>
    <xdr:ext cx="123825" cy="123825"/>
    <xdr:pic>
      <xdr:nvPicPr>
        <xdr:cNvPr id="1459" name="Picture 1458">
          <a:extLst>
            <a:ext uri="{FF2B5EF4-FFF2-40B4-BE49-F238E27FC236}">
              <a16:creationId xmlns:a16="http://schemas.microsoft.com/office/drawing/2014/main" id="{DE1C32BD-9D56-406B-B944-7DD71D09177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73611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4253</xdr:row>
      <xdr:rowOff>47625</xdr:rowOff>
    </xdr:from>
    <xdr:ext cx="123825" cy="123825"/>
    <xdr:pic>
      <xdr:nvPicPr>
        <xdr:cNvPr id="1460" name="Picture 1459">
          <a:extLst>
            <a:ext uri="{FF2B5EF4-FFF2-40B4-BE49-F238E27FC236}">
              <a16:creationId xmlns:a16="http://schemas.microsoft.com/office/drawing/2014/main" id="{4029D9A9-B329-4CC3-BD0B-AD8E310C251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738399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4254</xdr:row>
      <xdr:rowOff>47625</xdr:rowOff>
    </xdr:from>
    <xdr:to>
      <xdr:col>22</xdr:col>
      <xdr:colOff>57150</xdr:colOff>
      <xdr:row>4254</xdr:row>
      <xdr:rowOff>47625</xdr:rowOff>
    </xdr:to>
    <xdr:cxnSp macro="">
      <xdr:nvCxnSpPr>
        <xdr:cNvPr id="1461" name="Straight Connector 1460">
          <a:extLst>
            <a:ext uri="{FF2B5EF4-FFF2-40B4-BE49-F238E27FC236}">
              <a16:creationId xmlns:a16="http://schemas.microsoft.com/office/drawing/2014/main" id="{1D8B1908-311F-4BE1-9FCC-3F8CA748EBB7}"/>
            </a:ext>
          </a:extLst>
        </xdr:cNvPr>
        <xdr:cNvCxnSpPr/>
      </xdr:nvCxnSpPr>
      <xdr:spPr>
        <a:xfrm>
          <a:off x="0" y="5740495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4261</xdr:row>
      <xdr:rowOff>47625</xdr:rowOff>
    </xdr:from>
    <xdr:ext cx="123825" cy="123825"/>
    <xdr:pic>
      <xdr:nvPicPr>
        <xdr:cNvPr id="1462" name="Picture 1461">
          <a:extLst>
            <a:ext uri="{FF2B5EF4-FFF2-40B4-BE49-F238E27FC236}">
              <a16:creationId xmlns:a16="http://schemas.microsoft.com/office/drawing/2014/main" id="{5C795C16-D366-47A3-B573-47DC6BEEC9E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75014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4263</xdr:row>
      <xdr:rowOff>47625</xdr:rowOff>
    </xdr:from>
    <xdr:ext cx="123825" cy="123825"/>
    <xdr:pic>
      <xdr:nvPicPr>
        <xdr:cNvPr id="1463" name="Picture 1462">
          <a:extLst>
            <a:ext uri="{FF2B5EF4-FFF2-40B4-BE49-F238E27FC236}">
              <a16:creationId xmlns:a16="http://schemas.microsoft.com/office/drawing/2014/main" id="{6C1A6068-6DA2-4183-B916-E703598FDC0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75243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4265</xdr:row>
      <xdr:rowOff>47625</xdr:rowOff>
    </xdr:from>
    <xdr:ext cx="123825" cy="123825"/>
    <xdr:pic>
      <xdr:nvPicPr>
        <xdr:cNvPr id="1464" name="Picture 1463">
          <a:extLst>
            <a:ext uri="{FF2B5EF4-FFF2-40B4-BE49-F238E27FC236}">
              <a16:creationId xmlns:a16="http://schemas.microsoft.com/office/drawing/2014/main" id="{E2A3DEBD-0F16-4B1B-A574-7CD1E93706B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75471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4267</xdr:row>
      <xdr:rowOff>47625</xdr:rowOff>
    </xdr:from>
    <xdr:ext cx="123825" cy="123825"/>
    <xdr:pic>
      <xdr:nvPicPr>
        <xdr:cNvPr id="1465" name="Picture 1464">
          <a:extLst>
            <a:ext uri="{FF2B5EF4-FFF2-40B4-BE49-F238E27FC236}">
              <a16:creationId xmlns:a16="http://schemas.microsoft.com/office/drawing/2014/main" id="{AA1FFD7D-ABD8-40BC-BB8A-CC4376BEF8B3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757005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4268</xdr:row>
      <xdr:rowOff>57150</xdr:rowOff>
    </xdr:from>
    <xdr:to>
      <xdr:col>22</xdr:col>
      <xdr:colOff>57150</xdr:colOff>
      <xdr:row>4268</xdr:row>
      <xdr:rowOff>47625</xdr:rowOff>
    </xdr:to>
    <xdr:cxnSp macro="">
      <xdr:nvCxnSpPr>
        <xdr:cNvPr id="1466" name="Straight Connector 1465">
          <a:extLst>
            <a:ext uri="{FF2B5EF4-FFF2-40B4-BE49-F238E27FC236}">
              <a16:creationId xmlns:a16="http://schemas.microsoft.com/office/drawing/2014/main" id="{8F326D01-7C02-40DB-A807-03930CFA233D}"/>
            </a:ext>
          </a:extLst>
        </xdr:cNvPr>
        <xdr:cNvCxnSpPr/>
      </xdr:nvCxnSpPr>
      <xdr:spPr>
        <a:xfrm>
          <a:off x="0" y="57591960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4275</xdr:row>
      <xdr:rowOff>47625</xdr:rowOff>
    </xdr:from>
    <xdr:ext cx="123825" cy="123825"/>
    <xdr:pic>
      <xdr:nvPicPr>
        <xdr:cNvPr id="1467" name="Picture 1466">
          <a:extLst>
            <a:ext uri="{FF2B5EF4-FFF2-40B4-BE49-F238E27FC236}">
              <a16:creationId xmlns:a16="http://schemas.microsoft.com/office/drawing/2014/main" id="{E1B4047B-B50A-4EE1-801F-D8FD1B66E8A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76887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4277</xdr:row>
      <xdr:rowOff>47625</xdr:rowOff>
    </xdr:from>
    <xdr:ext cx="123825" cy="123825"/>
    <xdr:pic>
      <xdr:nvPicPr>
        <xdr:cNvPr id="1468" name="Picture 1467">
          <a:extLst>
            <a:ext uri="{FF2B5EF4-FFF2-40B4-BE49-F238E27FC236}">
              <a16:creationId xmlns:a16="http://schemas.microsoft.com/office/drawing/2014/main" id="{8A448C69-48AA-4AF5-B269-9EEFD0D4A49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77116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4279</xdr:row>
      <xdr:rowOff>47625</xdr:rowOff>
    </xdr:from>
    <xdr:ext cx="123825" cy="123825"/>
    <xdr:pic>
      <xdr:nvPicPr>
        <xdr:cNvPr id="1469" name="Picture 1468">
          <a:extLst>
            <a:ext uri="{FF2B5EF4-FFF2-40B4-BE49-F238E27FC236}">
              <a16:creationId xmlns:a16="http://schemas.microsoft.com/office/drawing/2014/main" id="{4F490217-B5F6-4E18-AEAB-FA945B6D30AF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77345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4281</xdr:row>
      <xdr:rowOff>47625</xdr:rowOff>
    </xdr:from>
    <xdr:ext cx="123825" cy="123825"/>
    <xdr:pic>
      <xdr:nvPicPr>
        <xdr:cNvPr id="1470" name="Picture 1469">
          <a:extLst>
            <a:ext uri="{FF2B5EF4-FFF2-40B4-BE49-F238E27FC236}">
              <a16:creationId xmlns:a16="http://schemas.microsoft.com/office/drawing/2014/main" id="{EC53304A-30F1-4347-95F1-3903F75D284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775737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4282</xdr:row>
      <xdr:rowOff>47625</xdr:rowOff>
    </xdr:from>
    <xdr:to>
      <xdr:col>22</xdr:col>
      <xdr:colOff>57150</xdr:colOff>
      <xdr:row>4282</xdr:row>
      <xdr:rowOff>47625</xdr:rowOff>
    </xdr:to>
    <xdr:cxnSp macro="">
      <xdr:nvCxnSpPr>
        <xdr:cNvPr id="1471" name="Straight Connector 1470">
          <a:extLst>
            <a:ext uri="{FF2B5EF4-FFF2-40B4-BE49-F238E27FC236}">
              <a16:creationId xmlns:a16="http://schemas.microsoft.com/office/drawing/2014/main" id="{960DA759-25B7-477F-8F41-4C51924D0872}"/>
            </a:ext>
          </a:extLst>
        </xdr:cNvPr>
        <xdr:cNvCxnSpPr/>
      </xdr:nvCxnSpPr>
      <xdr:spPr>
        <a:xfrm>
          <a:off x="0" y="5777833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4289</xdr:row>
      <xdr:rowOff>47625</xdr:rowOff>
    </xdr:from>
    <xdr:ext cx="123825" cy="123825"/>
    <xdr:pic>
      <xdr:nvPicPr>
        <xdr:cNvPr id="1472" name="Picture 1471">
          <a:extLst>
            <a:ext uri="{FF2B5EF4-FFF2-40B4-BE49-F238E27FC236}">
              <a16:creationId xmlns:a16="http://schemas.microsoft.com/office/drawing/2014/main" id="{802A045F-4F0A-4221-A80F-E9A25965A40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78748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4291</xdr:row>
      <xdr:rowOff>47625</xdr:rowOff>
    </xdr:from>
    <xdr:ext cx="123825" cy="123825"/>
    <xdr:pic>
      <xdr:nvPicPr>
        <xdr:cNvPr id="1473" name="Picture 1472">
          <a:extLst>
            <a:ext uri="{FF2B5EF4-FFF2-40B4-BE49-F238E27FC236}">
              <a16:creationId xmlns:a16="http://schemas.microsoft.com/office/drawing/2014/main" id="{877C22D8-5E6D-412D-9002-1F8BAB57291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78977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4293</xdr:row>
      <xdr:rowOff>47625</xdr:rowOff>
    </xdr:from>
    <xdr:ext cx="123825" cy="123825"/>
    <xdr:pic>
      <xdr:nvPicPr>
        <xdr:cNvPr id="1474" name="Picture 1473">
          <a:extLst>
            <a:ext uri="{FF2B5EF4-FFF2-40B4-BE49-F238E27FC236}">
              <a16:creationId xmlns:a16="http://schemas.microsoft.com/office/drawing/2014/main" id="{15CBDC1E-C77D-475F-B196-979E0FCF0F5D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79205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4295</xdr:row>
      <xdr:rowOff>47625</xdr:rowOff>
    </xdr:from>
    <xdr:ext cx="123825" cy="123825"/>
    <xdr:pic>
      <xdr:nvPicPr>
        <xdr:cNvPr id="1475" name="Picture 1474">
          <a:extLst>
            <a:ext uri="{FF2B5EF4-FFF2-40B4-BE49-F238E27FC236}">
              <a16:creationId xmlns:a16="http://schemas.microsoft.com/office/drawing/2014/main" id="{D6A36758-0978-4D25-9894-D3E1ED652E9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79434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4297</xdr:row>
      <xdr:rowOff>47625</xdr:rowOff>
    </xdr:from>
    <xdr:ext cx="123825" cy="123825"/>
    <xdr:pic>
      <xdr:nvPicPr>
        <xdr:cNvPr id="1476" name="Picture 1475">
          <a:extLst>
            <a:ext uri="{FF2B5EF4-FFF2-40B4-BE49-F238E27FC236}">
              <a16:creationId xmlns:a16="http://schemas.microsoft.com/office/drawing/2014/main" id="{88D0CD94-488D-45B5-9437-3D56D31FDF6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796629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4298</xdr:row>
      <xdr:rowOff>47625</xdr:rowOff>
    </xdr:from>
    <xdr:to>
      <xdr:col>22</xdr:col>
      <xdr:colOff>57150</xdr:colOff>
      <xdr:row>4298</xdr:row>
      <xdr:rowOff>47625</xdr:rowOff>
    </xdr:to>
    <xdr:cxnSp macro="">
      <xdr:nvCxnSpPr>
        <xdr:cNvPr id="1477" name="Straight Connector 1476">
          <a:extLst>
            <a:ext uri="{FF2B5EF4-FFF2-40B4-BE49-F238E27FC236}">
              <a16:creationId xmlns:a16="http://schemas.microsoft.com/office/drawing/2014/main" id="{796F7A23-5DAB-49D4-820F-C6A2654CB203}"/>
            </a:ext>
          </a:extLst>
        </xdr:cNvPr>
        <xdr:cNvCxnSpPr/>
      </xdr:nvCxnSpPr>
      <xdr:spPr>
        <a:xfrm>
          <a:off x="0" y="5798724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4305</xdr:row>
      <xdr:rowOff>47625</xdr:rowOff>
    </xdr:from>
    <xdr:ext cx="123825" cy="123825"/>
    <xdr:pic>
      <xdr:nvPicPr>
        <xdr:cNvPr id="1478" name="Picture 1477">
          <a:extLst>
            <a:ext uri="{FF2B5EF4-FFF2-40B4-BE49-F238E27FC236}">
              <a16:creationId xmlns:a16="http://schemas.microsoft.com/office/drawing/2014/main" id="{B7E0DAD3-C84B-4634-AB96-AB24BA32AFC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80837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4307</xdr:row>
      <xdr:rowOff>47625</xdr:rowOff>
    </xdr:from>
    <xdr:ext cx="123825" cy="123825"/>
    <xdr:pic>
      <xdr:nvPicPr>
        <xdr:cNvPr id="1479" name="Picture 1478">
          <a:extLst>
            <a:ext uri="{FF2B5EF4-FFF2-40B4-BE49-F238E27FC236}">
              <a16:creationId xmlns:a16="http://schemas.microsoft.com/office/drawing/2014/main" id="{DA824BF8-1E87-4838-ABF6-0AFA5EF99A7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81066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4309</xdr:row>
      <xdr:rowOff>47625</xdr:rowOff>
    </xdr:from>
    <xdr:ext cx="123825" cy="123825"/>
    <xdr:pic>
      <xdr:nvPicPr>
        <xdr:cNvPr id="1480" name="Picture 1479">
          <a:extLst>
            <a:ext uri="{FF2B5EF4-FFF2-40B4-BE49-F238E27FC236}">
              <a16:creationId xmlns:a16="http://schemas.microsoft.com/office/drawing/2014/main" id="{F40CCAC1-B1A0-4F61-970D-D3977726557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81294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4311</xdr:row>
      <xdr:rowOff>47625</xdr:rowOff>
    </xdr:from>
    <xdr:ext cx="123825" cy="123825"/>
    <xdr:pic>
      <xdr:nvPicPr>
        <xdr:cNvPr id="1481" name="Picture 1480">
          <a:extLst>
            <a:ext uri="{FF2B5EF4-FFF2-40B4-BE49-F238E27FC236}">
              <a16:creationId xmlns:a16="http://schemas.microsoft.com/office/drawing/2014/main" id="{D9C123BF-DD81-4904-B1E9-EB69ADB61126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815234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4312</xdr:row>
      <xdr:rowOff>47625</xdr:rowOff>
    </xdr:from>
    <xdr:to>
      <xdr:col>22</xdr:col>
      <xdr:colOff>57150</xdr:colOff>
      <xdr:row>4312</xdr:row>
      <xdr:rowOff>47625</xdr:rowOff>
    </xdr:to>
    <xdr:cxnSp macro="">
      <xdr:nvCxnSpPr>
        <xdr:cNvPr id="1482" name="Straight Connector 1481">
          <a:extLst>
            <a:ext uri="{FF2B5EF4-FFF2-40B4-BE49-F238E27FC236}">
              <a16:creationId xmlns:a16="http://schemas.microsoft.com/office/drawing/2014/main" id="{D721D70F-37BE-49BB-AAFA-A7FF2736B1C4}"/>
            </a:ext>
          </a:extLst>
        </xdr:cNvPr>
        <xdr:cNvCxnSpPr/>
      </xdr:nvCxnSpPr>
      <xdr:spPr>
        <a:xfrm>
          <a:off x="0" y="5817330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4319</xdr:row>
      <xdr:rowOff>47625</xdr:rowOff>
    </xdr:from>
    <xdr:ext cx="123825" cy="123825"/>
    <xdr:pic>
      <xdr:nvPicPr>
        <xdr:cNvPr id="1483" name="Picture 1482">
          <a:extLst>
            <a:ext uri="{FF2B5EF4-FFF2-40B4-BE49-F238E27FC236}">
              <a16:creationId xmlns:a16="http://schemas.microsoft.com/office/drawing/2014/main" id="{916FCADE-4739-4CA8-9AD5-48B936FC144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82698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4321</xdr:row>
      <xdr:rowOff>47625</xdr:rowOff>
    </xdr:from>
    <xdr:ext cx="123825" cy="123825"/>
    <xdr:pic>
      <xdr:nvPicPr>
        <xdr:cNvPr id="1484" name="Picture 1483">
          <a:extLst>
            <a:ext uri="{FF2B5EF4-FFF2-40B4-BE49-F238E27FC236}">
              <a16:creationId xmlns:a16="http://schemas.microsoft.com/office/drawing/2014/main" id="{8D81B1DA-53BE-4E05-B671-9AE5B50B957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82926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4323</xdr:row>
      <xdr:rowOff>47625</xdr:rowOff>
    </xdr:from>
    <xdr:ext cx="123825" cy="123825"/>
    <xdr:pic>
      <xdr:nvPicPr>
        <xdr:cNvPr id="1485" name="Picture 1484">
          <a:extLst>
            <a:ext uri="{FF2B5EF4-FFF2-40B4-BE49-F238E27FC236}">
              <a16:creationId xmlns:a16="http://schemas.microsoft.com/office/drawing/2014/main" id="{60E2B6FF-6912-4227-9D30-926956F2E6C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83155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4325</xdr:row>
      <xdr:rowOff>47625</xdr:rowOff>
    </xdr:from>
    <xdr:ext cx="123825" cy="123825"/>
    <xdr:pic>
      <xdr:nvPicPr>
        <xdr:cNvPr id="1486" name="Picture 1485">
          <a:extLst>
            <a:ext uri="{FF2B5EF4-FFF2-40B4-BE49-F238E27FC236}">
              <a16:creationId xmlns:a16="http://schemas.microsoft.com/office/drawing/2014/main" id="{BB54070F-00E6-4E61-B545-43D14F18561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83384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4327</xdr:row>
      <xdr:rowOff>47625</xdr:rowOff>
    </xdr:from>
    <xdr:ext cx="123825" cy="123825"/>
    <xdr:pic>
      <xdr:nvPicPr>
        <xdr:cNvPr id="1487" name="Picture 1486">
          <a:extLst>
            <a:ext uri="{FF2B5EF4-FFF2-40B4-BE49-F238E27FC236}">
              <a16:creationId xmlns:a16="http://schemas.microsoft.com/office/drawing/2014/main" id="{215A26D8-37B2-42D3-BD16-6CBCD2809190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83612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4329</xdr:row>
      <xdr:rowOff>47625</xdr:rowOff>
    </xdr:from>
    <xdr:ext cx="123825" cy="123825"/>
    <xdr:pic>
      <xdr:nvPicPr>
        <xdr:cNvPr id="1488" name="Picture 1487">
          <a:extLst>
            <a:ext uri="{FF2B5EF4-FFF2-40B4-BE49-F238E27FC236}">
              <a16:creationId xmlns:a16="http://schemas.microsoft.com/office/drawing/2014/main" id="{97A5A426-744F-475E-ACF7-3DCC7B3D146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838412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4330</xdr:row>
      <xdr:rowOff>47625</xdr:rowOff>
    </xdr:from>
    <xdr:to>
      <xdr:col>22</xdr:col>
      <xdr:colOff>57150</xdr:colOff>
      <xdr:row>4330</xdr:row>
      <xdr:rowOff>47625</xdr:rowOff>
    </xdr:to>
    <xdr:cxnSp macro="">
      <xdr:nvCxnSpPr>
        <xdr:cNvPr id="1489" name="Straight Connector 1488">
          <a:extLst>
            <a:ext uri="{FF2B5EF4-FFF2-40B4-BE49-F238E27FC236}">
              <a16:creationId xmlns:a16="http://schemas.microsoft.com/office/drawing/2014/main" id="{1E6EDCD9-7C10-42A4-8013-EE380997D57B}"/>
            </a:ext>
          </a:extLst>
        </xdr:cNvPr>
        <xdr:cNvCxnSpPr/>
      </xdr:nvCxnSpPr>
      <xdr:spPr>
        <a:xfrm>
          <a:off x="0" y="5840507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4337</xdr:row>
      <xdr:rowOff>47625</xdr:rowOff>
    </xdr:from>
    <xdr:ext cx="123825" cy="123825"/>
    <xdr:pic>
      <xdr:nvPicPr>
        <xdr:cNvPr id="1490" name="Picture 1489">
          <a:extLst>
            <a:ext uri="{FF2B5EF4-FFF2-40B4-BE49-F238E27FC236}">
              <a16:creationId xmlns:a16="http://schemas.microsoft.com/office/drawing/2014/main" id="{6B0BEB41-BFF5-49CE-9E61-E6C49E9AB29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85015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4340</xdr:row>
      <xdr:rowOff>47625</xdr:rowOff>
    </xdr:from>
    <xdr:ext cx="123825" cy="123825"/>
    <xdr:pic>
      <xdr:nvPicPr>
        <xdr:cNvPr id="1491" name="Picture 1490">
          <a:extLst>
            <a:ext uri="{FF2B5EF4-FFF2-40B4-BE49-F238E27FC236}">
              <a16:creationId xmlns:a16="http://schemas.microsoft.com/office/drawing/2014/main" id="{6758A2DF-F5D7-4569-8B7F-5C73C514802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85320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4342</xdr:row>
      <xdr:rowOff>47625</xdr:rowOff>
    </xdr:from>
    <xdr:ext cx="123825" cy="123825"/>
    <xdr:pic>
      <xdr:nvPicPr>
        <xdr:cNvPr id="1492" name="Picture 1491">
          <a:extLst>
            <a:ext uri="{FF2B5EF4-FFF2-40B4-BE49-F238E27FC236}">
              <a16:creationId xmlns:a16="http://schemas.microsoft.com/office/drawing/2014/main" id="{69231894-D99F-4FB6-A5C0-C939E5C7E4E0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85549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4344</xdr:row>
      <xdr:rowOff>47625</xdr:rowOff>
    </xdr:from>
    <xdr:ext cx="123825" cy="123825"/>
    <xdr:pic>
      <xdr:nvPicPr>
        <xdr:cNvPr id="1493" name="Picture 1492">
          <a:extLst>
            <a:ext uri="{FF2B5EF4-FFF2-40B4-BE49-F238E27FC236}">
              <a16:creationId xmlns:a16="http://schemas.microsoft.com/office/drawing/2014/main" id="{771D298B-6308-4E07-BD3C-D6601D2A1CB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857779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4345</xdr:row>
      <xdr:rowOff>47625</xdr:rowOff>
    </xdr:from>
    <xdr:to>
      <xdr:col>22</xdr:col>
      <xdr:colOff>57150</xdr:colOff>
      <xdr:row>4345</xdr:row>
      <xdr:rowOff>47625</xdr:rowOff>
    </xdr:to>
    <xdr:cxnSp macro="">
      <xdr:nvCxnSpPr>
        <xdr:cNvPr id="1494" name="Straight Connector 1493">
          <a:extLst>
            <a:ext uri="{FF2B5EF4-FFF2-40B4-BE49-F238E27FC236}">
              <a16:creationId xmlns:a16="http://schemas.microsoft.com/office/drawing/2014/main" id="{A5C983C4-2E82-4892-87A8-1B6E1123DABD}"/>
            </a:ext>
          </a:extLst>
        </xdr:cNvPr>
        <xdr:cNvCxnSpPr/>
      </xdr:nvCxnSpPr>
      <xdr:spPr>
        <a:xfrm>
          <a:off x="0" y="5859875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4352</xdr:row>
      <xdr:rowOff>47625</xdr:rowOff>
    </xdr:from>
    <xdr:ext cx="123825" cy="123825"/>
    <xdr:pic>
      <xdr:nvPicPr>
        <xdr:cNvPr id="1495" name="Picture 1494">
          <a:extLst>
            <a:ext uri="{FF2B5EF4-FFF2-40B4-BE49-F238E27FC236}">
              <a16:creationId xmlns:a16="http://schemas.microsoft.com/office/drawing/2014/main" id="{6D51D2B1-B88C-4815-9039-3C75143DC24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86965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4354</xdr:row>
      <xdr:rowOff>47625</xdr:rowOff>
    </xdr:from>
    <xdr:ext cx="123825" cy="123825"/>
    <xdr:pic>
      <xdr:nvPicPr>
        <xdr:cNvPr id="1496" name="Picture 1495">
          <a:extLst>
            <a:ext uri="{FF2B5EF4-FFF2-40B4-BE49-F238E27FC236}">
              <a16:creationId xmlns:a16="http://schemas.microsoft.com/office/drawing/2014/main" id="{EFCB177F-B152-49F8-847B-4261E800A374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87194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4356</xdr:row>
      <xdr:rowOff>47625</xdr:rowOff>
    </xdr:from>
    <xdr:ext cx="123825" cy="123825"/>
    <xdr:pic>
      <xdr:nvPicPr>
        <xdr:cNvPr id="1497" name="Picture 1496">
          <a:extLst>
            <a:ext uri="{FF2B5EF4-FFF2-40B4-BE49-F238E27FC236}">
              <a16:creationId xmlns:a16="http://schemas.microsoft.com/office/drawing/2014/main" id="{DDB521CE-61DB-4C23-8BBC-3730FAD432A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87422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4358</xdr:row>
      <xdr:rowOff>47625</xdr:rowOff>
    </xdr:from>
    <xdr:ext cx="123825" cy="123825"/>
    <xdr:pic>
      <xdr:nvPicPr>
        <xdr:cNvPr id="1498" name="Picture 1497">
          <a:extLst>
            <a:ext uri="{FF2B5EF4-FFF2-40B4-BE49-F238E27FC236}">
              <a16:creationId xmlns:a16="http://schemas.microsoft.com/office/drawing/2014/main" id="{09214DAB-1123-4336-8903-0860A8FF824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876512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4359</xdr:row>
      <xdr:rowOff>47625</xdr:rowOff>
    </xdr:from>
    <xdr:to>
      <xdr:col>22</xdr:col>
      <xdr:colOff>57150</xdr:colOff>
      <xdr:row>4359</xdr:row>
      <xdr:rowOff>47625</xdr:rowOff>
    </xdr:to>
    <xdr:cxnSp macro="">
      <xdr:nvCxnSpPr>
        <xdr:cNvPr id="1499" name="Straight Connector 1498">
          <a:extLst>
            <a:ext uri="{FF2B5EF4-FFF2-40B4-BE49-F238E27FC236}">
              <a16:creationId xmlns:a16="http://schemas.microsoft.com/office/drawing/2014/main" id="{92CBD0BD-BC17-471C-AC9D-5BA8734C4E31}"/>
            </a:ext>
          </a:extLst>
        </xdr:cNvPr>
        <xdr:cNvCxnSpPr/>
      </xdr:nvCxnSpPr>
      <xdr:spPr>
        <a:xfrm>
          <a:off x="0" y="5878607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4368</xdr:row>
      <xdr:rowOff>47625</xdr:rowOff>
    </xdr:from>
    <xdr:ext cx="123825" cy="123825"/>
    <xdr:pic>
      <xdr:nvPicPr>
        <xdr:cNvPr id="1500" name="Picture 1499">
          <a:extLst>
            <a:ext uri="{FF2B5EF4-FFF2-40B4-BE49-F238E27FC236}">
              <a16:creationId xmlns:a16="http://schemas.microsoft.com/office/drawing/2014/main" id="{D38F22E5-9031-4B6E-A589-B5369DFA40B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89187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4370</xdr:row>
      <xdr:rowOff>47625</xdr:rowOff>
    </xdr:from>
    <xdr:ext cx="123825" cy="123825"/>
    <xdr:pic>
      <xdr:nvPicPr>
        <xdr:cNvPr id="1501" name="Picture 1500">
          <a:extLst>
            <a:ext uri="{FF2B5EF4-FFF2-40B4-BE49-F238E27FC236}">
              <a16:creationId xmlns:a16="http://schemas.microsoft.com/office/drawing/2014/main" id="{67410574-E0ED-4188-B763-79878EDC38A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89416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4372</xdr:row>
      <xdr:rowOff>47625</xdr:rowOff>
    </xdr:from>
    <xdr:ext cx="123825" cy="123825"/>
    <xdr:pic>
      <xdr:nvPicPr>
        <xdr:cNvPr id="1502" name="Picture 1501">
          <a:extLst>
            <a:ext uri="{FF2B5EF4-FFF2-40B4-BE49-F238E27FC236}">
              <a16:creationId xmlns:a16="http://schemas.microsoft.com/office/drawing/2014/main" id="{CC7F6241-9096-42F9-9FF8-8A772F77717C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89645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4374</xdr:row>
      <xdr:rowOff>47625</xdr:rowOff>
    </xdr:from>
    <xdr:ext cx="123825" cy="123825"/>
    <xdr:pic>
      <xdr:nvPicPr>
        <xdr:cNvPr id="1503" name="Picture 1502">
          <a:extLst>
            <a:ext uri="{FF2B5EF4-FFF2-40B4-BE49-F238E27FC236}">
              <a16:creationId xmlns:a16="http://schemas.microsoft.com/office/drawing/2014/main" id="{1AE40380-EE81-49F3-9FE8-98309D69DED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898737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4375</xdr:row>
      <xdr:rowOff>47625</xdr:rowOff>
    </xdr:from>
    <xdr:to>
      <xdr:col>22</xdr:col>
      <xdr:colOff>57150</xdr:colOff>
      <xdr:row>4375</xdr:row>
      <xdr:rowOff>47625</xdr:rowOff>
    </xdr:to>
    <xdr:cxnSp macro="">
      <xdr:nvCxnSpPr>
        <xdr:cNvPr id="1504" name="Straight Connector 1503">
          <a:extLst>
            <a:ext uri="{FF2B5EF4-FFF2-40B4-BE49-F238E27FC236}">
              <a16:creationId xmlns:a16="http://schemas.microsoft.com/office/drawing/2014/main" id="{B13E81A4-4F58-4A3B-BE38-492BA092FED1}"/>
            </a:ext>
          </a:extLst>
        </xdr:cNvPr>
        <xdr:cNvCxnSpPr/>
      </xdr:nvCxnSpPr>
      <xdr:spPr>
        <a:xfrm>
          <a:off x="0" y="5900832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4382</xdr:row>
      <xdr:rowOff>47625</xdr:rowOff>
    </xdr:from>
    <xdr:ext cx="123825" cy="123825"/>
    <xdr:pic>
      <xdr:nvPicPr>
        <xdr:cNvPr id="1505" name="Picture 1504">
          <a:extLst>
            <a:ext uri="{FF2B5EF4-FFF2-40B4-BE49-F238E27FC236}">
              <a16:creationId xmlns:a16="http://schemas.microsoft.com/office/drawing/2014/main" id="{1BC3D9E6-14C9-472A-AFA4-067D6178A15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91048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4384</xdr:row>
      <xdr:rowOff>47625</xdr:rowOff>
    </xdr:from>
    <xdr:ext cx="123825" cy="123825"/>
    <xdr:pic>
      <xdr:nvPicPr>
        <xdr:cNvPr id="1506" name="Picture 1505">
          <a:extLst>
            <a:ext uri="{FF2B5EF4-FFF2-40B4-BE49-F238E27FC236}">
              <a16:creationId xmlns:a16="http://schemas.microsoft.com/office/drawing/2014/main" id="{53F6A6E9-4BBD-498A-B770-F870FDC26CA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91277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4386</xdr:row>
      <xdr:rowOff>47625</xdr:rowOff>
    </xdr:from>
    <xdr:ext cx="123825" cy="123825"/>
    <xdr:pic>
      <xdr:nvPicPr>
        <xdr:cNvPr id="1507" name="Picture 1506">
          <a:extLst>
            <a:ext uri="{FF2B5EF4-FFF2-40B4-BE49-F238E27FC236}">
              <a16:creationId xmlns:a16="http://schemas.microsoft.com/office/drawing/2014/main" id="{0AA3F40D-0C64-45F6-893F-BDD5288581FA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91505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4388</xdr:row>
      <xdr:rowOff>47625</xdr:rowOff>
    </xdr:from>
    <xdr:ext cx="123825" cy="123825"/>
    <xdr:pic>
      <xdr:nvPicPr>
        <xdr:cNvPr id="1508" name="Picture 1507">
          <a:extLst>
            <a:ext uri="{FF2B5EF4-FFF2-40B4-BE49-F238E27FC236}">
              <a16:creationId xmlns:a16="http://schemas.microsoft.com/office/drawing/2014/main" id="{97BB8F90-D634-4233-82A0-5EDE7A1250B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917342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4389</xdr:row>
      <xdr:rowOff>47625</xdr:rowOff>
    </xdr:from>
    <xdr:to>
      <xdr:col>22</xdr:col>
      <xdr:colOff>57150</xdr:colOff>
      <xdr:row>4389</xdr:row>
      <xdr:rowOff>47625</xdr:rowOff>
    </xdr:to>
    <xdr:cxnSp macro="">
      <xdr:nvCxnSpPr>
        <xdr:cNvPr id="1509" name="Straight Connector 1508">
          <a:extLst>
            <a:ext uri="{FF2B5EF4-FFF2-40B4-BE49-F238E27FC236}">
              <a16:creationId xmlns:a16="http://schemas.microsoft.com/office/drawing/2014/main" id="{62549ACE-38B0-4EF0-9E67-29C0F51639B8}"/>
            </a:ext>
          </a:extLst>
        </xdr:cNvPr>
        <xdr:cNvCxnSpPr/>
      </xdr:nvCxnSpPr>
      <xdr:spPr>
        <a:xfrm>
          <a:off x="0" y="5919438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4396</xdr:row>
      <xdr:rowOff>47625</xdr:rowOff>
    </xdr:from>
    <xdr:ext cx="123825" cy="123825"/>
    <xdr:pic>
      <xdr:nvPicPr>
        <xdr:cNvPr id="1510" name="Picture 1509">
          <a:extLst>
            <a:ext uri="{FF2B5EF4-FFF2-40B4-BE49-F238E27FC236}">
              <a16:creationId xmlns:a16="http://schemas.microsoft.com/office/drawing/2014/main" id="{1C84EF54-946C-4C64-B7CE-704983C5322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92921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4398</xdr:row>
      <xdr:rowOff>47625</xdr:rowOff>
    </xdr:from>
    <xdr:ext cx="123825" cy="123825"/>
    <xdr:pic>
      <xdr:nvPicPr>
        <xdr:cNvPr id="1511" name="Picture 1510">
          <a:extLst>
            <a:ext uri="{FF2B5EF4-FFF2-40B4-BE49-F238E27FC236}">
              <a16:creationId xmlns:a16="http://schemas.microsoft.com/office/drawing/2014/main" id="{397267A6-A192-482F-9E8B-C9875037A6A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93150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4400</xdr:row>
      <xdr:rowOff>47625</xdr:rowOff>
    </xdr:from>
    <xdr:ext cx="123825" cy="123825"/>
    <xdr:pic>
      <xdr:nvPicPr>
        <xdr:cNvPr id="1512" name="Picture 1511">
          <a:extLst>
            <a:ext uri="{FF2B5EF4-FFF2-40B4-BE49-F238E27FC236}">
              <a16:creationId xmlns:a16="http://schemas.microsoft.com/office/drawing/2014/main" id="{AB55A1C9-F5FB-4A7F-967C-C58E2B8FFE71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93378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4402</xdr:row>
      <xdr:rowOff>47625</xdr:rowOff>
    </xdr:from>
    <xdr:ext cx="123825" cy="123825"/>
    <xdr:pic>
      <xdr:nvPicPr>
        <xdr:cNvPr id="1513" name="Picture 1512">
          <a:extLst>
            <a:ext uri="{FF2B5EF4-FFF2-40B4-BE49-F238E27FC236}">
              <a16:creationId xmlns:a16="http://schemas.microsoft.com/office/drawing/2014/main" id="{2A6B5D2C-9746-4DB8-8F92-883B885B762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936075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4403</xdr:row>
      <xdr:rowOff>47625</xdr:rowOff>
    </xdr:from>
    <xdr:to>
      <xdr:col>22</xdr:col>
      <xdr:colOff>57150</xdr:colOff>
      <xdr:row>4403</xdr:row>
      <xdr:rowOff>47625</xdr:rowOff>
    </xdr:to>
    <xdr:cxnSp macro="">
      <xdr:nvCxnSpPr>
        <xdr:cNvPr id="1514" name="Straight Connector 1513">
          <a:extLst>
            <a:ext uri="{FF2B5EF4-FFF2-40B4-BE49-F238E27FC236}">
              <a16:creationId xmlns:a16="http://schemas.microsoft.com/office/drawing/2014/main" id="{E29C025B-82EF-4A11-9E84-DA52F1537034}"/>
            </a:ext>
          </a:extLst>
        </xdr:cNvPr>
        <xdr:cNvCxnSpPr/>
      </xdr:nvCxnSpPr>
      <xdr:spPr>
        <a:xfrm>
          <a:off x="0" y="5938170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4410</xdr:row>
      <xdr:rowOff>47625</xdr:rowOff>
    </xdr:from>
    <xdr:ext cx="123825" cy="123825"/>
    <xdr:pic>
      <xdr:nvPicPr>
        <xdr:cNvPr id="1515" name="Picture 1514">
          <a:extLst>
            <a:ext uri="{FF2B5EF4-FFF2-40B4-BE49-F238E27FC236}">
              <a16:creationId xmlns:a16="http://schemas.microsoft.com/office/drawing/2014/main" id="{A0724389-5D5C-4D7D-9F3D-6F82221D59D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94788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4412</xdr:row>
      <xdr:rowOff>47625</xdr:rowOff>
    </xdr:from>
    <xdr:ext cx="123825" cy="123825"/>
    <xdr:pic>
      <xdr:nvPicPr>
        <xdr:cNvPr id="1516" name="Picture 1515">
          <a:extLst>
            <a:ext uri="{FF2B5EF4-FFF2-40B4-BE49-F238E27FC236}">
              <a16:creationId xmlns:a16="http://schemas.microsoft.com/office/drawing/2014/main" id="{27E3509E-2017-4CD3-8C80-3E2DF0C1ADA9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95017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4414</xdr:row>
      <xdr:rowOff>47625</xdr:rowOff>
    </xdr:from>
    <xdr:ext cx="123825" cy="123825"/>
    <xdr:pic>
      <xdr:nvPicPr>
        <xdr:cNvPr id="1517" name="Picture 1516">
          <a:extLst>
            <a:ext uri="{FF2B5EF4-FFF2-40B4-BE49-F238E27FC236}">
              <a16:creationId xmlns:a16="http://schemas.microsoft.com/office/drawing/2014/main" id="{924A14F6-45DC-4ECE-B965-3DF887F9744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952458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4415</xdr:row>
      <xdr:rowOff>47625</xdr:rowOff>
    </xdr:from>
    <xdr:to>
      <xdr:col>22</xdr:col>
      <xdr:colOff>57150</xdr:colOff>
      <xdr:row>4415</xdr:row>
      <xdr:rowOff>47625</xdr:rowOff>
    </xdr:to>
    <xdr:cxnSp macro="">
      <xdr:nvCxnSpPr>
        <xdr:cNvPr id="1518" name="Straight Connector 1517">
          <a:extLst>
            <a:ext uri="{FF2B5EF4-FFF2-40B4-BE49-F238E27FC236}">
              <a16:creationId xmlns:a16="http://schemas.microsoft.com/office/drawing/2014/main" id="{14D6E115-66CD-47D1-B0BD-CD098EBA3014}"/>
            </a:ext>
          </a:extLst>
        </xdr:cNvPr>
        <xdr:cNvCxnSpPr/>
      </xdr:nvCxnSpPr>
      <xdr:spPr>
        <a:xfrm>
          <a:off x="0" y="5954553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4422</xdr:row>
      <xdr:rowOff>47625</xdr:rowOff>
    </xdr:from>
    <xdr:ext cx="123825" cy="123825"/>
    <xdr:pic>
      <xdr:nvPicPr>
        <xdr:cNvPr id="1519" name="Picture 1518">
          <a:extLst>
            <a:ext uri="{FF2B5EF4-FFF2-40B4-BE49-F238E27FC236}">
              <a16:creationId xmlns:a16="http://schemas.microsoft.com/office/drawing/2014/main" id="{DD813768-A735-4C28-AFB8-7578361FEB3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96420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4424</xdr:row>
      <xdr:rowOff>47625</xdr:rowOff>
    </xdr:from>
    <xdr:ext cx="123825" cy="123825"/>
    <xdr:pic>
      <xdr:nvPicPr>
        <xdr:cNvPr id="1520" name="Picture 1519">
          <a:extLst>
            <a:ext uri="{FF2B5EF4-FFF2-40B4-BE49-F238E27FC236}">
              <a16:creationId xmlns:a16="http://schemas.microsoft.com/office/drawing/2014/main" id="{09E33126-0332-4761-AAD5-9AE109078D8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96649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4426</xdr:row>
      <xdr:rowOff>47625</xdr:rowOff>
    </xdr:from>
    <xdr:ext cx="123825" cy="123825"/>
    <xdr:pic>
      <xdr:nvPicPr>
        <xdr:cNvPr id="1521" name="Picture 1520">
          <a:extLst>
            <a:ext uri="{FF2B5EF4-FFF2-40B4-BE49-F238E27FC236}">
              <a16:creationId xmlns:a16="http://schemas.microsoft.com/office/drawing/2014/main" id="{32A3E90A-F9DE-46C8-8526-99A93E46922D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96877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4428</xdr:row>
      <xdr:rowOff>47625</xdr:rowOff>
    </xdr:from>
    <xdr:ext cx="123825" cy="123825"/>
    <xdr:pic>
      <xdr:nvPicPr>
        <xdr:cNvPr id="1522" name="Picture 1521">
          <a:extLst>
            <a:ext uri="{FF2B5EF4-FFF2-40B4-BE49-F238E27FC236}">
              <a16:creationId xmlns:a16="http://schemas.microsoft.com/office/drawing/2014/main" id="{F142F841-FDDD-451F-93A7-3652CA32246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971063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4429</xdr:row>
      <xdr:rowOff>47625</xdr:rowOff>
    </xdr:from>
    <xdr:to>
      <xdr:col>22</xdr:col>
      <xdr:colOff>57150</xdr:colOff>
      <xdr:row>4429</xdr:row>
      <xdr:rowOff>47625</xdr:rowOff>
    </xdr:to>
    <xdr:cxnSp macro="">
      <xdr:nvCxnSpPr>
        <xdr:cNvPr id="1523" name="Straight Connector 1522">
          <a:extLst>
            <a:ext uri="{FF2B5EF4-FFF2-40B4-BE49-F238E27FC236}">
              <a16:creationId xmlns:a16="http://schemas.microsoft.com/office/drawing/2014/main" id="{508F7091-4CC0-4724-AD9E-74598B64A9BB}"/>
            </a:ext>
          </a:extLst>
        </xdr:cNvPr>
        <xdr:cNvCxnSpPr/>
      </xdr:nvCxnSpPr>
      <xdr:spPr>
        <a:xfrm>
          <a:off x="0" y="5973159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4436</xdr:row>
      <xdr:rowOff>47625</xdr:rowOff>
    </xdr:from>
    <xdr:ext cx="123825" cy="123825"/>
    <xdr:pic>
      <xdr:nvPicPr>
        <xdr:cNvPr id="1524" name="Picture 1523">
          <a:extLst>
            <a:ext uri="{FF2B5EF4-FFF2-40B4-BE49-F238E27FC236}">
              <a16:creationId xmlns:a16="http://schemas.microsoft.com/office/drawing/2014/main" id="{18AE242A-2E77-4A16-8A7E-85022880AE2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98281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4438</xdr:row>
      <xdr:rowOff>47625</xdr:rowOff>
    </xdr:from>
    <xdr:ext cx="123825" cy="123825"/>
    <xdr:pic>
      <xdr:nvPicPr>
        <xdr:cNvPr id="1525" name="Picture 1524">
          <a:extLst>
            <a:ext uri="{FF2B5EF4-FFF2-40B4-BE49-F238E27FC236}">
              <a16:creationId xmlns:a16="http://schemas.microsoft.com/office/drawing/2014/main" id="{3D9D23A2-7AE8-49C7-8126-34E5EA7DEE0D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98509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4440</xdr:row>
      <xdr:rowOff>47625</xdr:rowOff>
    </xdr:from>
    <xdr:ext cx="123825" cy="123825"/>
    <xdr:pic>
      <xdr:nvPicPr>
        <xdr:cNvPr id="1526" name="Picture 1525">
          <a:extLst>
            <a:ext uri="{FF2B5EF4-FFF2-40B4-BE49-F238E27FC236}">
              <a16:creationId xmlns:a16="http://schemas.microsoft.com/office/drawing/2014/main" id="{53FB48F5-6583-45EB-BC77-AB774F69220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987383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4441</xdr:row>
      <xdr:rowOff>47625</xdr:rowOff>
    </xdr:from>
    <xdr:to>
      <xdr:col>22</xdr:col>
      <xdr:colOff>57150</xdr:colOff>
      <xdr:row>4441</xdr:row>
      <xdr:rowOff>47625</xdr:rowOff>
    </xdr:to>
    <xdr:cxnSp macro="">
      <xdr:nvCxnSpPr>
        <xdr:cNvPr id="1527" name="Straight Connector 1526">
          <a:extLst>
            <a:ext uri="{FF2B5EF4-FFF2-40B4-BE49-F238E27FC236}">
              <a16:creationId xmlns:a16="http://schemas.microsoft.com/office/drawing/2014/main" id="{DE20C7B1-D12E-4C3D-88A4-F31D94B9350C}"/>
            </a:ext>
          </a:extLst>
        </xdr:cNvPr>
        <xdr:cNvCxnSpPr/>
      </xdr:nvCxnSpPr>
      <xdr:spPr>
        <a:xfrm>
          <a:off x="0" y="5989478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4448</xdr:row>
      <xdr:rowOff>47625</xdr:rowOff>
    </xdr:from>
    <xdr:ext cx="123825" cy="123825"/>
    <xdr:pic>
      <xdr:nvPicPr>
        <xdr:cNvPr id="1528" name="Picture 1527">
          <a:extLst>
            <a:ext uri="{FF2B5EF4-FFF2-40B4-BE49-F238E27FC236}">
              <a16:creationId xmlns:a16="http://schemas.microsoft.com/office/drawing/2014/main" id="{25952C40-F107-4F06-B14A-8A004D08DA4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99913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4450</xdr:row>
      <xdr:rowOff>47625</xdr:rowOff>
    </xdr:from>
    <xdr:ext cx="123825" cy="123825"/>
    <xdr:pic>
      <xdr:nvPicPr>
        <xdr:cNvPr id="1529" name="Picture 1528">
          <a:extLst>
            <a:ext uri="{FF2B5EF4-FFF2-40B4-BE49-F238E27FC236}">
              <a16:creationId xmlns:a16="http://schemas.microsoft.com/office/drawing/2014/main" id="{149196B3-C38E-4849-8E43-B53E8B97B8B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00141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4452</xdr:row>
      <xdr:rowOff>47625</xdr:rowOff>
    </xdr:from>
    <xdr:ext cx="123825" cy="123825"/>
    <xdr:pic>
      <xdr:nvPicPr>
        <xdr:cNvPr id="1530" name="Picture 1529">
          <a:extLst>
            <a:ext uri="{FF2B5EF4-FFF2-40B4-BE49-F238E27FC236}">
              <a16:creationId xmlns:a16="http://schemas.microsoft.com/office/drawing/2014/main" id="{E7A03F8D-591C-4605-A1BC-8BF6E91720E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00370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4454</xdr:row>
      <xdr:rowOff>47625</xdr:rowOff>
    </xdr:from>
    <xdr:ext cx="123825" cy="123825"/>
    <xdr:pic>
      <xdr:nvPicPr>
        <xdr:cNvPr id="1531" name="Picture 1530">
          <a:extLst>
            <a:ext uri="{FF2B5EF4-FFF2-40B4-BE49-F238E27FC236}">
              <a16:creationId xmlns:a16="http://schemas.microsoft.com/office/drawing/2014/main" id="{19EF9539-BBED-4CDC-B3E1-DEA3ED3C003A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600598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4455</xdr:row>
      <xdr:rowOff>47625</xdr:rowOff>
    </xdr:from>
    <xdr:to>
      <xdr:col>22</xdr:col>
      <xdr:colOff>57150</xdr:colOff>
      <xdr:row>4455</xdr:row>
      <xdr:rowOff>47625</xdr:rowOff>
    </xdr:to>
    <xdr:cxnSp macro="">
      <xdr:nvCxnSpPr>
        <xdr:cNvPr id="1532" name="Straight Connector 1531">
          <a:extLst>
            <a:ext uri="{FF2B5EF4-FFF2-40B4-BE49-F238E27FC236}">
              <a16:creationId xmlns:a16="http://schemas.microsoft.com/office/drawing/2014/main" id="{5D3439DE-3370-4710-A2EC-9E29374E4A7F}"/>
            </a:ext>
          </a:extLst>
        </xdr:cNvPr>
        <xdr:cNvCxnSpPr/>
      </xdr:nvCxnSpPr>
      <xdr:spPr>
        <a:xfrm>
          <a:off x="0" y="6008084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4462</xdr:row>
      <xdr:rowOff>47625</xdr:rowOff>
    </xdr:from>
    <xdr:ext cx="123825" cy="123825"/>
    <xdr:pic>
      <xdr:nvPicPr>
        <xdr:cNvPr id="1533" name="Picture 1532">
          <a:extLst>
            <a:ext uri="{FF2B5EF4-FFF2-40B4-BE49-F238E27FC236}">
              <a16:creationId xmlns:a16="http://schemas.microsoft.com/office/drawing/2014/main" id="{71C5443F-4074-4852-8C3E-10626950117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01786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4464</xdr:row>
      <xdr:rowOff>47625</xdr:rowOff>
    </xdr:from>
    <xdr:ext cx="123825" cy="123825"/>
    <xdr:pic>
      <xdr:nvPicPr>
        <xdr:cNvPr id="1534" name="Picture 1533">
          <a:extLst>
            <a:ext uri="{FF2B5EF4-FFF2-40B4-BE49-F238E27FC236}">
              <a16:creationId xmlns:a16="http://schemas.microsoft.com/office/drawing/2014/main" id="{65112745-F4DB-4565-BFBD-7611C39B70B1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602014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4466</xdr:row>
      <xdr:rowOff>47625</xdr:rowOff>
    </xdr:from>
    <xdr:ext cx="123825" cy="123825"/>
    <xdr:pic>
      <xdr:nvPicPr>
        <xdr:cNvPr id="1535" name="Picture 1534">
          <a:extLst>
            <a:ext uri="{FF2B5EF4-FFF2-40B4-BE49-F238E27FC236}">
              <a16:creationId xmlns:a16="http://schemas.microsoft.com/office/drawing/2014/main" id="{CA226051-D5C3-4BE7-A504-BE4576D7849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022435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4467</xdr:row>
      <xdr:rowOff>47625</xdr:rowOff>
    </xdr:from>
    <xdr:to>
      <xdr:col>22</xdr:col>
      <xdr:colOff>57150</xdr:colOff>
      <xdr:row>4467</xdr:row>
      <xdr:rowOff>47625</xdr:rowOff>
    </xdr:to>
    <xdr:cxnSp macro="">
      <xdr:nvCxnSpPr>
        <xdr:cNvPr id="1536" name="Straight Connector 1535">
          <a:extLst>
            <a:ext uri="{FF2B5EF4-FFF2-40B4-BE49-F238E27FC236}">
              <a16:creationId xmlns:a16="http://schemas.microsoft.com/office/drawing/2014/main" id="{1820DE39-78D1-4C3C-9D69-456B124A36D8}"/>
            </a:ext>
          </a:extLst>
        </xdr:cNvPr>
        <xdr:cNvCxnSpPr/>
      </xdr:nvCxnSpPr>
      <xdr:spPr>
        <a:xfrm>
          <a:off x="0" y="6024530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4474</xdr:row>
      <xdr:rowOff>47625</xdr:rowOff>
    </xdr:from>
    <xdr:ext cx="123825" cy="123825"/>
    <xdr:pic>
      <xdr:nvPicPr>
        <xdr:cNvPr id="1537" name="Picture 1536">
          <a:extLst>
            <a:ext uri="{FF2B5EF4-FFF2-40B4-BE49-F238E27FC236}">
              <a16:creationId xmlns:a16="http://schemas.microsoft.com/office/drawing/2014/main" id="{DF73919B-7835-480D-9A00-A20B6E27745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03424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4476</xdr:row>
      <xdr:rowOff>47625</xdr:rowOff>
    </xdr:from>
    <xdr:ext cx="123825" cy="123825"/>
    <xdr:pic>
      <xdr:nvPicPr>
        <xdr:cNvPr id="1538" name="Picture 1537">
          <a:extLst>
            <a:ext uri="{FF2B5EF4-FFF2-40B4-BE49-F238E27FC236}">
              <a16:creationId xmlns:a16="http://schemas.microsoft.com/office/drawing/2014/main" id="{A7C82837-FC8A-48C8-94E9-5F271DC0839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03653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4478</xdr:row>
      <xdr:rowOff>47625</xdr:rowOff>
    </xdr:from>
    <xdr:ext cx="123825" cy="123825"/>
    <xdr:pic>
      <xdr:nvPicPr>
        <xdr:cNvPr id="1539" name="Picture 1538">
          <a:extLst>
            <a:ext uri="{FF2B5EF4-FFF2-40B4-BE49-F238E27FC236}">
              <a16:creationId xmlns:a16="http://schemas.microsoft.com/office/drawing/2014/main" id="{7071A737-298A-4172-B6FF-760278E3B5C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03881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4480</xdr:row>
      <xdr:rowOff>47625</xdr:rowOff>
    </xdr:from>
    <xdr:ext cx="123825" cy="123825"/>
    <xdr:pic>
      <xdr:nvPicPr>
        <xdr:cNvPr id="1540" name="Picture 1539">
          <a:extLst>
            <a:ext uri="{FF2B5EF4-FFF2-40B4-BE49-F238E27FC236}">
              <a16:creationId xmlns:a16="http://schemas.microsoft.com/office/drawing/2014/main" id="{7CC54617-6394-446C-BACC-0B8FE3247FE3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6041104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4481</xdr:row>
      <xdr:rowOff>47625</xdr:rowOff>
    </xdr:from>
    <xdr:to>
      <xdr:col>22</xdr:col>
      <xdr:colOff>57150</xdr:colOff>
      <xdr:row>4481</xdr:row>
      <xdr:rowOff>47625</xdr:rowOff>
    </xdr:to>
    <xdr:cxnSp macro="">
      <xdr:nvCxnSpPr>
        <xdr:cNvPr id="1541" name="Straight Connector 1540">
          <a:extLst>
            <a:ext uri="{FF2B5EF4-FFF2-40B4-BE49-F238E27FC236}">
              <a16:creationId xmlns:a16="http://schemas.microsoft.com/office/drawing/2014/main" id="{06E7B61F-B787-4820-8EE4-3A7C51B865E8}"/>
            </a:ext>
          </a:extLst>
        </xdr:cNvPr>
        <xdr:cNvCxnSpPr/>
      </xdr:nvCxnSpPr>
      <xdr:spPr>
        <a:xfrm>
          <a:off x="0" y="6043199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4488</xdr:row>
      <xdr:rowOff>47625</xdr:rowOff>
    </xdr:from>
    <xdr:ext cx="123825" cy="123825"/>
    <xdr:pic>
      <xdr:nvPicPr>
        <xdr:cNvPr id="1542" name="Picture 1541">
          <a:extLst>
            <a:ext uri="{FF2B5EF4-FFF2-40B4-BE49-F238E27FC236}">
              <a16:creationId xmlns:a16="http://schemas.microsoft.com/office/drawing/2014/main" id="{915C6DD6-4D00-4491-B660-6A9095BD470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05285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4490</xdr:row>
      <xdr:rowOff>47625</xdr:rowOff>
    </xdr:from>
    <xdr:ext cx="123825" cy="123825"/>
    <xdr:pic>
      <xdr:nvPicPr>
        <xdr:cNvPr id="1543" name="Picture 1542">
          <a:extLst>
            <a:ext uri="{FF2B5EF4-FFF2-40B4-BE49-F238E27FC236}">
              <a16:creationId xmlns:a16="http://schemas.microsoft.com/office/drawing/2014/main" id="{E8829AD5-1B89-437F-A82C-39E82C1101D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05513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4492</xdr:row>
      <xdr:rowOff>47625</xdr:rowOff>
    </xdr:from>
    <xdr:ext cx="123825" cy="123825"/>
    <xdr:pic>
      <xdr:nvPicPr>
        <xdr:cNvPr id="1544" name="Picture 1543">
          <a:extLst>
            <a:ext uri="{FF2B5EF4-FFF2-40B4-BE49-F238E27FC236}">
              <a16:creationId xmlns:a16="http://schemas.microsoft.com/office/drawing/2014/main" id="{BE6FE0B1-9EA5-4E5C-9A35-164CEDEA5570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605742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4494</xdr:row>
      <xdr:rowOff>47625</xdr:rowOff>
    </xdr:from>
    <xdr:ext cx="123825" cy="123825"/>
    <xdr:pic>
      <xdr:nvPicPr>
        <xdr:cNvPr id="1545" name="Picture 1544">
          <a:extLst>
            <a:ext uri="{FF2B5EF4-FFF2-40B4-BE49-F238E27FC236}">
              <a16:creationId xmlns:a16="http://schemas.microsoft.com/office/drawing/2014/main" id="{E95FECC1-09AA-440B-9413-7022067E161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059709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4495</xdr:row>
      <xdr:rowOff>47625</xdr:rowOff>
    </xdr:from>
    <xdr:to>
      <xdr:col>22</xdr:col>
      <xdr:colOff>57150</xdr:colOff>
      <xdr:row>4495</xdr:row>
      <xdr:rowOff>47625</xdr:rowOff>
    </xdr:to>
    <xdr:cxnSp macro="">
      <xdr:nvCxnSpPr>
        <xdr:cNvPr id="1546" name="Straight Connector 1545">
          <a:extLst>
            <a:ext uri="{FF2B5EF4-FFF2-40B4-BE49-F238E27FC236}">
              <a16:creationId xmlns:a16="http://schemas.microsoft.com/office/drawing/2014/main" id="{8D31E6CB-11F0-4C58-A49B-4923B176745B}"/>
            </a:ext>
          </a:extLst>
        </xdr:cNvPr>
        <xdr:cNvCxnSpPr/>
      </xdr:nvCxnSpPr>
      <xdr:spPr>
        <a:xfrm>
          <a:off x="0" y="6061805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4502</xdr:row>
      <xdr:rowOff>47625</xdr:rowOff>
    </xdr:from>
    <xdr:ext cx="123825" cy="123825"/>
    <xdr:pic>
      <xdr:nvPicPr>
        <xdr:cNvPr id="1547" name="Picture 1546">
          <a:extLst>
            <a:ext uri="{FF2B5EF4-FFF2-40B4-BE49-F238E27FC236}">
              <a16:creationId xmlns:a16="http://schemas.microsoft.com/office/drawing/2014/main" id="{80BDFA50-1D3E-474D-9636-C02CDF610F7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07145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4504</xdr:row>
      <xdr:rowOff>47625</xdr:rowOff>
    </xdr:from>
    <xdr:ext cx="123825" cy="123825"/>
    <xdr:pic>
      <xdr:nvPicPr>
        <xdr:cNvPr id="1548" name="Picture 1547">
          <a:extLst>
            <a:ext uri="{FF2B5EF4-FFF2-40B4-BE49-F238E27FC236}">
              <a16:creationId xmlns:a16="http://schemas.microsoft.com/office/drawing/2014/main" id="{F0AE4A75-6F1C-4355-B9AC-685955D02D10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607374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4506</xdr:row>
      <xdr:rowOff>47625</xdr:rowOff>
    </xdr:from>
    <xdr:ext cx="123825" cy="123825"/>
    <xdr:pic>
      <xdr:nvPicPr>
        <xdr:cNvPr id="1549" name="Picture 1548">
          <a:extLst>
            <a:ext uri="{FF2B5EF4-FFF2-40B4-BE49-F238E27FC236}">
              <a16:creationId xmlns:a16="http://schemas.microsoft.com/office/drawing/2014/main" id="{54E1A1B8-7368-4B61-8FE7-68942A767C0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076029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4507</xdr:row>
      <xdr:rowOff>47625</xdr:rowOff>
    </xdr:from>
    <xdr:to>
      <xdr:col>22</xdr:col>
      <xdr:colOff>57150</xdr:colOff>
      <xdr:row>4507</xdr:row>
      <xdr:rowOff>47625</xdr:rowOff>
    </xdr:to>
    <xdr:cxnSp macro="">
      <xdr:nvCxnSpPr>
        <xdr:cNvPr id="1550" name="Straight Connector 1549">
          <a:extLst>
            <a:ext uri="{FF2B5EF4-FFF2-40B4-BE49-F238E27FC236}">
              <a16:creationId xmlns:a16="http://schemas.microsoft.com/office/drawing/2014/main" id="{47BA888D-5D40-4C61-BC3E-06009B826A78}"/>
            </a:ext>
          </a:extLst>
        </xdr:cNvPr>
        <xdr:cNvCxnSpPr/>
      </xdr:nvCxnSpPr>
      <xdr:spPr>
        <a:xfrm>
          <a:off x="0" y="6078124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4514</xdr:row>
      <xdr:rowOff>47625</xdr:rowOff>
    </xdr:from>
    <xdr:ext cx="123825" cy="123825"/>
    <xdr:pic>
      <xdr:nvPicPr>
        <xdr:cNvPr id="1551" name="Picture 1550">
          <a:extLst>
            <a:ext uri="{FF2B5EF4-FFF2-40B4-BE49-F238E27FC236}">
              <a16:creationId xmlns:a16="http://schemas.microsoft.com/office/drawing/2014/main" id="{B8BBC8E1-AAEA-449D-AB99-259B60B9E02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08777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4516</xdr:row>
      <xdr:rowOff>47625</xdr:rowOff>
    </xdr:from>
    <xdr:ext cx="123825" cy="123825"/>
    <xdr:pic>
      <xdr:nvPicPr>
        <xdr:cNvPr id="1552" name="Picture 1551">
          <a:extLst>
            <a:ext uri="{FF2B5EF4-FFF2-40B4-BE49-F238E27FC236}">
              <a16:creationId xmlns:a16="http://schemas.microsoft.com/office/drawing/2014/main" id="{D7F54B32-C7D8-4CAB-B1DA-45A863FB6036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609006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4518</xdr:row>
      <xdr:rowOff>47625</xdr:rowOff>
    </xdr:from>
    <xdr:ext cx="123825" cy="123825"/>
    <xdr:pic>
      <xdr:nvPicPr>
        <xdr:cNvPr id="1553" name="Picture 1552">
          <a:extLst>
            <a:ext uri="{FF2B5EF4-FFF2-40B4-BE49-F238E27FC236}">
              <a16:creationId xmlns:a16="http://schemas.microsoft.com/office/drawing/2014/main" id="{84CBD0A1-56C8-410D-925D-F8A4C72005B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09234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4519</xdr:row>
      <xdr:rowOff>47625</xdr:rowOff>
    </xdr:from>
    <xdr:to>
      <xdr:col>22</xdr:col>
      <xdr:colOff>57150</xdr:colOff>
      <xdr:row>4519</xdr:row>
      <xdr:rowOff>47625</xdr:rowOff>
    </xdr:to>
    <xdr:cxnSp macro="">
      <xdr:nvCxnSpPr>
        <xdr:cNvPr id="1554" name="Straight Connector 1553">
          <a:extLst>
            <a:ext uri="{FF2B5EF4-FFF2-40B4-BE49-F238E27FC236}">
              <a16:creationId xmlns:a16="http://schemas.microsoft.com/office/drawing/2014/main" id="{C0A0D8B1-A2B5-4DD9-A03D-DDDBC520EB1F}"/>
            </a:ext>
          </a:extLst>
        </xdr:cNvPr>
        <xdr:cNvCxnSpPr/>
      </xdr:nvCxnSpPr>
      <xdr:spPr>
        <a:xfrm>
          <a:off x="0" y="6094444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4528</xdr:row>
      <xdr:rowOff>47625</xdr:rowOff>
    </xdr:from>
    <xdr:ext cx="123825" cy="123825"/>
    <xdr:pic>
      <xdr:nvPicPr>
        <xdr:cNvPr id="1555" name="Picture 1554">
          <a:extLst>
            <a:ext uri="{FF2B5EF4-FFF2-40B4-BE49-F238E27FC236}">
              <a16:creationId xmlns:a16="http://schemas.microsoft.com/office/drawing/2014/main" id="{9AB085F3-F5E5-4098-A8BF-C392EB0C11D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107779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4529</xdr:row>
      <xdr:rowOff>47625</xdr:rowOff>
    </xdr:from>
    <xdr:to>
      <xdr:col>22</xdr:col>
      <xdr:colOff>57150</xdr:colOff>
      <xdr:row>4529</xdr:row>
      <xdr:rowOff>47625</xdr:rowOff>
    </xdr:to>
    <xdr:cxnSp macro="">
      <xdr:nvCxnSpPr>
        <xdr:cNvPr id="1556" name="Straight Connector 1555">
          <a:extLst>
            <a:ext uri="{FF2B5EF4-FFF2-40B4-BE49-F238E27FC236}">
              <a16:creationId xmlns:a16="http://schemas.microsoft.com/office/drawing/2014/main" id="{6DA7920B-CEB6-473F-86E7-0BC359D99564}"/>
            </a:ext>
          </a:extLst>
        </xdr:cNvPr>
        <xdr:cNvCxnSpPr/>
      </xdr:nvCxnSpPr>
      <xdr:spPr>
        <a:xfrm>
          <a:off x="0" y="6109874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4536</xdr:row>
      <xdr:rowOff>47625</xdr:rowOff>
    </xdr:from>
    <xdr:ext cx="123825" cy="123825"/>
    <xdr:pic>
      <xdr:nvPicPr>
        <xdr:cNvPr id="1557" name="Picture 1556">
          <a:extLst>
            <a:ext uri="{FF2B5EF4-FFF2-40B4-BE49-F238E27FC236}">
              <a16:creationId xmlns:a16="http://schemas.microsoft.com/office/drawing/2014/main" id="{1D009F79-5DF7-42D4-B1F6-765DE44901A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119526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4537</xdr:row>
      <xdr:rowOff>47625</xdr:rowOff>
    </xdr:from>
    <xdr:to>
      <xdr:col>22</xdr:col>
      <xdr:colOff>57150</xdr:colOff>
      <xdr:row>4537</xdr:row>
      <xdr:rowOff>47625</xdr:rowOff>
    </xdr:to>
    <xdr:cxnSp macro="">
      <xdr:nvCxnSpPr>
        <xdr:cNvPr id="1558" name="Straight Connector 1557">
          <a:extLst>
            <a:ext uri="{FF2B5EF4-FFF2-40B4-BE49-F238E27FC236}">
              <a16:creationId xmlns:a16="http://schemas.microsoft.com/office/drawing/2014/main" id="{D7385152-04E9-4AA7-9621-F19BA70D64BF}"/>
            </a:ext>
          </a:extLst>
        </xdr:cNvPr>
        <xdr:cNvCxnSpPr/>
      </xdr:nvCxnSpPr>
      <xdr:spPr>
        <a:xfrm>
          <a:off x="0" y="6121622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4544</xdr:row>
      <xdr:rowOff>47625</xdr:rowOff>
    </xdr:from>
    <xdr:ext cx="123825" cy="123825"/>
    <xdr:pic>
      <xdr:nvPicPr>
        <xdr:cNvPr id="1559" name="Picture 1558">
          <a:extLst>
            <a:ext uri="{FF2B5EF4-FFF2-40B4-BE49-F238E27FC236}">
              <a16:creationId xmlns:a16="http://schemas.microsoft.com/office/drawing/2014/main" id="{5AA48B94-D100-4A26-A93B-CBE12C03F61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131274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4545</xdr:row>
      <xdr:rowOff>47625</xdr:rowOff>
    </xdr:from>
    <xdr:to>
      <xdr:col>22</xdr:col>
      <xdr:colOff>57150</xdr:colOff>
      <xdr:row>4545</xdr:row>
      <xdr:rowOff>47625</xdr:rowOff>
    </xdr:to>
    <xdr:cxnSp macro="">
      <xdr:nvCxnSpPr>
        <xdr:cNvPr id="1560" name="Straight Connector 1559">
          <a:extLst>
            <a:ext uri="{FF2B5EF4-FFF2-40B4-BE49-F238E27FC236}">
              <a16:creationId xmlns:a16="http://schemas.microsoft.com/office/drawing/2014/main" id="{8A4701E5-918D-4547-B3AA-4431EE79A3D7}"/>
            </a:ext>
          </a:extLst>
        </xdr:cNvPr>
        <xdr:cNvCxnSpPr/>
      </xdr:nvCxnSpPr>
      <xdr:spPr>
        <a:xfrm>
          <a:off x="0" y="6133369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4552</xdr:row>
      <xdr:rowOff>47625</xdr:rowOff>
    </xdr:from>
    <xdr:ext cx="123825" cy="123825"/>
    <xdr:pic>
      <xdr:nvPicPr>
        <xdr:cNvPr id="1561" name="Picture 1560">
          <a:extLst>
            <a:ext uri="{FF2B5EF4-FFF2-40B4-BE49-F238E27FC236}">
              <a16:creationId xmlns:a16="http://schemas.microsoft.com/office/drawing/2014/main" id="{FBCF31B4-698C-4448-B1B1-2262CCDD487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14314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4553</xdr:row>
      <xdr:rowOff>47625</xdr:rowOff>
    </xdr:from>
    <xdr:to>
      <xdr:col>22</xdr:col>
      <xdr:colOff>57150</xdr:colOff>
      <xdr:row>4553</xdr:row>
      <xdr:rowOff>47625</xdr:rowOff>
    </xdr:to>
    <xdr:cxnSp macro="">
      <xdr:nvCxnSpPr>
        <xdr:cNvPr id="1562" name="Straight Connector 1561">
          <a:extLst>
            <a:ext uri="{FF2B5EF4-FFF2-40B4-BE49-F238E27FC236}">
              <a16:creationId xmlns:a16="http://schemas.microsoft.com/office/drawing/2014/main" id="{6564933D-B328-4F28-ADDF-10DB553DFCE3}"/>
            </a:ext>
          </a:extLst>
        </xdr:cNvPr>
        <xdr:cNvCxnSpPr/>
      </xdr:nvCxnSpPr>
      <xdr:spPr>
        <a:xfrm>
          <a:off x="0" y="6145244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4560</xdr:row>
      <xdr:rowOff>47625</xdr:rowOff>
    </xdr:from>
    <xdr:ext cx="123825" cy="123825"/>
    <xdr:pic>
      <xdr:nvPicPr>
        <xdr:cNvPr id="1563" name="Picture 1562">
          <a:extLst>
            <a:ext uri="{FF2B5EF4-FFF2-40B4-BE49-F238E27FC236}">
              <a16:creationId xmlns:a16="http://schemas.microsoft.com/office/drawing/2014/main" id="{CD49C0B9-F8F6-433E-BE05-1F1A90D82D1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154959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4561</xdr:row>
      <xdr:rowOff>47625</xdr:rowOff>
    </xdr:from>
    <xdr:to>
      <xdr:col>22</xdr:col>
      <xdr:colOff>57150</xdr:colOff>
      <xdr:row>4561</xdr:row>
      <xdr:rowOff>47625</xdr:rowOff>
    </xdr:to>
    <xdr:cxnSp macro="">
      <xdr:nvCxnSpPr>
        <xdr:cNvPr id="1564" name="Straight Connector 1563">
          <a:extLst>
            <a:ext uri="{FF2B5EF4-FFF2-40B4-BE49-F238E27FC236}">
              <a16:creationId xmlns:a16="http://schemas.microsoft.com/office/drawing/2014/main" id="{763D30A3-0D37-4C1D-91EC-B4C941FA56D0}"/>
            </a:ext>
          </a:extLst>
        </xdr:cNvPr>
        <xdr:cNvCxnSpPr/>
      </xdr:nvCxnSpPr>
      <xdr:spPr>
        <a:xfrm>
          <a:off x="0" y="6157055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4572</xdr:row>
      <xdr:rowOff>47625</xdr:rowOff>
    </xdr:from>
    <xdr:ext cx="123825" cy="123825"/>
    <xdr:pic>
      <xdr:nvPicPr>
        <xdr:cNvPr id="1565" name="Picture 1564">
          <a:extLst>
            <a:ext uri="{FF2B5EF4-FFF2-40B4-BE49-F238E27FC236}">
              <a16:creationId xmlns:a16="http://schemas.microsoft.com/office/drawing/2014/main" id="{5EEE27D7-608C-4280-8520-4504BE475EC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17407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4574</xdr:row>
      <xdr:rowOff>47625</xdr:rowOff>
    </xdr:from>
    <xdr:ext cx="123825" cy="123825"/>
    <xdr:pic>
      <xdr:nvPicPr>
        <xdr:cNvPr id="1566" name="Picture 1565">
          <a:extLst>
            <a:ext uri="{FF2B5EF4-FFF2-40B4-BE49-F238E27FC236}">
              <a16:creationId xmlns:a16="http://schemas.microsoft.com/office/drawing/2014/main" id="{96B2AD3B-65A7-4D7A-88C2-43BDE973287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17635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4576</xdr:row>
      <xdr:rowOff>47625</xdr:rowOff>
    </xdr:from>
    <xdr:ext cx="123825" cy="123825"/>
    <xdr:pic>
      <xdr:nvPicPr>
        <xdr:cNvPr id="1567" name="Picture 1566">
          <a:extLst>
            <a:ext uri="{FF2B5EF4-FFF2-40B4-BE49-F238E27FC236}">
              <a16:creationId xmlns:a16="http://schemas.microsoft.com/office/drawing/2014/main" id="{04F013FD-470C-451E-9B5B-7346CCC22D8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17864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4578</xdr:row>
      <xdr:rowOff>47625</xdr:rowOff>
    </xdr:from>
    <xdr:ext cx="123825" cy="123825"/>
    <xdr:pic>
      <xdr:nvPicPr>
        <xdr:cNvPr id="1568" name="Picture 1567">
          <a:extLst>
            <a:ext uri="{FF2B5EF4-FFF2-40B4-BE49-F238E27FC236}">
              <a16:creationId xmlns:a16="http://schemas.microsoft.com/office/drawing/2014/main" id="{4422B19A-CDC9-4295-BF33-DFD8C1384146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6180931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4579</xdr:row>
      <xdr:rowOff>47625</xdr:rowOff>
    </xdr:from>
    <xdr:to>
      <xdr:col>22</xdr:col>
      <xdr:colOff>57150</xdr:colOff>
      <xdr:row>4579</xdr:row>
      <xdr:rowOff>47625</xdr:rowOff>
    </xdr:to>
    <xdr:cxnSp macro="">
      <xdr:nvCxnSpPr>
        <xdr:cNvPr id="1569" name="Straight Connector 1568">
          <a:extLst>
            <a:ext uri="{FF2B5EF4-FFF2-40B4-BE49-F238E27FC236}">
              <a16:creationId xmlns:a16="http://schemas.microsoft.com/office/drawing/2014/main" id="{33DB540F-408E-49F9-875C-5116FA805CF0}"/>
            </a:ext>
          </a:extLst>
        </xdr:cNvPr>
        <xdr:cNvCxnSpPr/>
      </xdr:nvCxnSpPr>
      <xdr:spPr>
        <a:xfrm>
          <a:off x="0" y="6183026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4586</xdr:row>
      <xdr:rowOff>47625</xdr:rowOff>
    </xdr:from>
    <xdr:ext cx="123825" cy="123825"/>
    <xdr:pic>
      <xdr:nvPicPr>
        <xdr:cNvPr id="1570" name="Picture 1569">
          <a:extLst>
            <a:ext uri="{FF2B5EF4-FFF2-40B4-BE49-F238E27FC236}">
              <a16:creationId xmlns:a16="http://schemas.microsoft.com/office/drawing/2014/main" id="{BCD166AE-0AF4-4BC0-A4F2-A4CCDE8E22B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19267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4588</xdr:row>
      <xdr:rowOff>47625</xdr:rowOff>
    </xdr:from>
    <xdr:ext cx="123825" cy="123825"/>
    <xdr:pic>
      <xdr:nvPicPr>
        <xdr:cNvPr id="1571" name="Picture 1570">
          <a:extLst>
            <a:ext uri="{FF2B5EF4-FFF2-40B4-BE49-F238E27FC236}">
              <a16:creationId xmlns:a16="http://schemas.microsoft.com/office/drawing/2014/main" id="{EFFAEC09-1E4F-46A2-A900-046354F9520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19496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4590</xdr:row>
      <xdr:rowOff>47625</xdr:rowOff>
    </xdr:from>
    <xdr:ext cx="123825" cy="123825"/>
    <xdr:pic>
      <xdr:nvPicPr>
        <xdr:cNvPr id="1572" name="Picture 1571">
          <a:extLst>
            <a:ext uri="{FF2B5EF4-FFF2-40B4-BE49-F238E27FC236}">
              <a16:creationId xmlns:a16="http://schemas.microsoft.com/office/drawing/2014/main" id="{AB353AEA-EF69-4CD6-9CE0-C3AACFC50FC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19725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4592</xdr:row>
      <xdr:rowOff>47625</xdr:rowOff>
    </xdr:from>
    <xdr:ext cx="123825" cy="123825"/>
    <xdr:pic>
      <xdr:nvPicPr>
        <xdr:cNvPr id="1573" name="Picture 1572">
          <a:extLst>
            <a:ext uri="{FF2B5EF4-FFF2-40B4-BE49-F238E27FC236}">
              <a16:creationId xmlns:a16="http://schemas.microsoft.com/office/drawing/2014/main" id="{8AFFC0CF-13DF-4A81-8600-E5B5C8824C74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6199536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4593</xdr:row>
      <xdr:rowOff>47625</xdr:rowOff>
    </xdr:from>
    <xdr:to>
      <xdr:col>22</xdr:col>
      <xdr:colOff>57150</xdr:colOff>
      <xdr:row>4593</xdr:row>
      <xdr:rowOff>47625</xdr:rowOff>
    </xdr:to>
    <xdr:cxnSp macro="">
      <xdr:nvCxnSpPr>
        <xdr:cNvPr id="1574" name="Straight Connector 1573">
          <a:extLst>
            <a:ext uri="{FF2B5EF4-FFF2-40B4-BE49-F238E27FC236}">
              <a16:creationId xmlns:a16="http://schemas.microsoft.com/office/drawing/2014/main" id="{3D26ABEB-B91C-4703-A691-855569867FE5}"/>
            </a:ext>
          </a:extLst>
        </xdr:cNvPr>
        <xdr:cNvCxnSpPr/>
      </xdr:nvCxnSpPr>
      <xdr:spPr>
        <a:xfrm>
          <a:off x="0" y="6201632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4600</xdr:row>
      <xdr:rowOff>47625</xdr:rowOff>
    </xdr:from>
    <xdr:ext cx="123825" cy="123825"/>
    <xdr:pic>
      <xdr:nvPicPr>
        <xdr:cNvPr id="1575" name="Picture 1574">
          <a:extLst>
            <a:ext uri="{FF2B5EF4-FFF2-40B4-BE49-F238E27FC236}">
              <a16:creationId xmlns:a16="http://schemas.microsoft.com/office/drawing/2014/main" id="{7F949A6B-83AC-4558-A7FB-82F00560A09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21128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4603</xdr:row>
      <xdr:rowOff>47625</xdr:rowOff>
    </xdr:from>
    <xdr:ext cx="123825" cy="123825"/>
    <xdr:pic>
      <xdr:nvPicPr>
        <xdr:cNvPr id="1576" name="Picture 1575">
          <a:extLst>
            <a:ext uri="{FF2B5EF4-FFF2-40B4-BE49-F238E27FC236}">
              <a16:creationId xmlns:a16="http://schemas.microsoft.com/office/drawing/2014/main" id="{B42C46C9-ACA5-4227-9761-639EAC6C5EA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21433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4605</xdr:row>
      <xdr:rowOff>47625</xdr:rowOff>
    </xdr:from>
    <xdr:ext cx="123825" cy="123825"/>
    <xdr:pic>
      <xdr:nvPicPr>
        <xdr:cNvPr id="1577" name="Picture 1576">
          <a:extLst>
            <a:ext uri="{FF2B5EF4-FFF2-40B4-BE49-F238E27FC236}">
              <a16:creationId xmlns:a16="http://schemas.microsoft.com/office/drawing/2014/main" id="{84877120-A9ED-4CC1-822D-E8B0E4F6CF3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216618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4606</xdr:row>
      <xdr:rowOff>47625</xdr:rowOff>
    </xdr:from>
    <xdr:to>
      <xdr:col>22</xdr:col>
      <xdr:colOff>57150</xdr:colOff>
      <xdr:row>4606</xdr:row>
      <xdr:rowOff>47625</xdr:rowOff>
    </xdr:to>
    <xdr:cxnSp macro="">
      <xdr:nvCxnSpPr>
        <xdr:cNvPr id="1578" name="Straight Connector 1577">
          <a:extLst>
            <a:ext uri="{FF2B5EF4-FFF2-40B4-BE49-F238E27FC236}">
              <a16:creationId xmlns:a16="http://schemas.microsoft.com/office/drawing/2014/main" id="{EDFA88F5-8857-4707-8687-FFA1627912BA}"/>
            </a:ext>
          </a:extLst>
        </xdr:cNvPr>
        <xdr:cNvCxnSpPr/>
      </xdr:nvCxnSpPr>
      <xdr:spPr>
        <a:xfrm>
          <a:off x="0" y="6218713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4613</xdr:row>
      <xdr:rowOff>47625</xdr:rowOff>
    </xdr:from>
    <xdr:ext cx="123825" cy="123825"/>
    <xdr:pic>
      <xdr:nvPicPr>
        <xdr:cNvPr id="1579" name="Picture 1578">
          <a:extLst>
            <a:ext uri="{FF2B5EF4-FFF2-40B4-BE49-F238E27FC236}">
              <a16:creationId xmlns:a16="http://schemas.microsoft.com/office/drawing/2014/main" id="{48C85568-A7B1-4CB7-AD10-1568BA0EF4B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228365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4614</xdr:row>
      <xdr:rowOff>47625</xdr:rowOff>
    </xdr:from>
    <xdr:to>
      <xdr:col>22</xdr:col>
      <xdr:colOff>57150</xdr:colOff>
      <xdr:row>4614</xdr:row>
      <xdr:rowOff>47625</xdr:rowOff>
    </xdr:to>
    <xdr:cxnSp macro="">
      <xdr:nvCxnSpPr>
        <xdr:cNvPr id="1580" name="Straight Connector 1579">
          <a:extLst>
            <a:ext uri="{FF2B5EF4-FFF2-40B4-BE49-F238E27FC236}">
              <a16:creationId xmlns:a16="http://schemas.microsoft.com/office/drawing/2014/main" id="{626ACD7F-A8B5-4652-8ED4-A51A01631C61}"/>
            </a:ext>
          </a:extLst>
        </xdr:cNvPr>
        <xdr:cNvCxnSpPr/>
      </xdr:nvCxnSpPr>
      <xdr:spPr>
        <a:xfrm>
          <a:off x="0" y="6230524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4621</xdr:row>
      <xdr:rowOff>47625</xdr:rowOff>
    </xdr:from>
    <xdr:ext cx="123825" cy="123825"/>
    <xdr:pic>
      <xdr:nvPicPr>
        <xdr:cNvPr id="1581" name="Picture 1580">
          <a:extLst>
            <a:ext uri="{FF2B5EF4-FFF2-40B4-BE49-F238E27FC236}">
              <a16:creationId xmlns:a16="http://schemas.microsoft.com/office/drawing/2014/main" id="{92E48C41-48C6-4CB4-9955-3027E9509E9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24024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4623</xdr:row>
      <xdr:rowOff>47625</xdr:rowOff>
    </xdr:from>
    <xdr:ext cx="123825" cy="123825"/>
    <xdr:pic>
      <xdr:nvPicPr>
        <xdr:cNvPr id="1582" name="Picture 1581">
          <a:extLst>
            <a:ext uri="{FF2B5EF4-FFF2-40B4-BE49-F238E27FC236}">
              <a16:creationId xmlns:a16="http://schemas.microsoft.com/office/drawing/2014/main" id="{88E94206-56CC-45AC-84A1-F450F832E95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24252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4625</xdr:row>
      <xdr:rowOff>47625</xdr:rowOff>
    </xdr:from>
    <xdr:ext cx="123825" cy="123825"/>
    <xdr:pic>
      <xdr:nvPicPr>
        <xdr:cNvPr id="1583" name="Picture 1582">
          <a:extLst>
            <a:ext uri="{FF2B5EF4-FFF2-40B4-BE49-F238E27FC236}">
              <a16:creationId xmlns:a16="http://schemas.microsoft.com/office/drawing/2014/main" id="{D8EDE2BD-7261-4E8A-926D-3E7D421CD8D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244812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4626</xdr:row>
      <xdr:rowOff>47625</xdr:rowOff>
    </xdr:from>
    <xdr:to>
      <xdr:col>22</xdr:col>
      <xdr:colOff>57150</xdr:colOff>
      <xdr:row>4626</xdr:row>
      <xdr:rowOff>47625</xdr:rowOff>
    </xdr:to>
    <xdr:cxnSp macro="">
      <xdr:nvCxnSpPr>
        <xdr:cNvPr id="1584" name="Straight Connector 1583">
          <a:extLst>
            <a:ext uri="{FF2B5EF4-FFF2-40B4-BE49-F238E27FC236}">
              <a16:creationId xmlns:a16="http://schemas.microsoft.com/office/drawing/2014/main" id="{0CBB2A0A-950E-4DD9-A48E-CD994E1A3C3A}"/>
            </a:ext>
          </a:extLst>
        </xdr:cNvPr>
        <xdr:cNvCxnSpPr/>
      </xdr:nvCxnSpPr>
      <xdr:spPr>
        <a:xfrm>
          <a:off x="0" y="6246907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4633</xdr:row>
      <xdr:rowOff>47625</xdr:rowOff>
    </xdr:from>
    <xdr:ext cx="123825" cy="123825"/>
    <xdr:pic>
      <xdr:nvPicPr>
        <xdr:cNvPr id="1585" name="Picture 1584">
          <a:extLst>
            <a:ext uri="{FF2B5EF4-FFF2-40B4-BE49-F238E27FC236}">
              <a16:creationId xmlns:a16="http://schemas.microsoft.com/office/drawing/2014/main" id="{248C2A50-1FCC-4E3C-A435-7E6EF990FB1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25655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4635</xdr:row>
      <xdr:rowOff>47625</xdr:rowOff>
    </xdr:from>
    <xdr:ext cx="123825" cy="123825"/>
    <xdr:pic>
      <xdr:nvPicPr>
        <xdr:cNvPr id="1586" name="Picture 1585">
          <a:extLst>
            <a:ext uri="{FF2B5EF4-FFF2-40B4-BE49-F238E27FC236}">
              <a16:creationId xmlns:a16="http://schemas.microsoft.com/office/drawing/2014/main" id="{76C1BD61-A9BB-40F4-8A3C-BD891BCFBC2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25884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4637</xdr:row>
      <xdr:rowOff>47625</xdr:rowOff>
    </xdr:from>
    <xdr:ext cx="123825" cy="123825"/>
    <xdr:pic>
      <xdr:nvPicPr>
        <xdr:cNvPr id="1587" name="Picture 1586">
          <a:extLst>
            <a:ext uri="{FF2B5EF4-FFF2-40B4-BE49-F238E27FC236}">
              <a16:creationId xmlns:a16="http://schemas.microsoft.com/office/drawing/2014/main" id="{95CCF4AC-0518-43A2-9A93-E59665DDF7A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261131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4638</xdr:row>
      <xdr:rowOff>47625</xdr:rowOff>
    </xdr:from>
    <xdr:to>
      <xdr:col>22</xdr:col>
      <xdr:colOff>57150</xdr:colOff>
      <xdr:row>4638</xdr:row>
      <xdr:rowOff>47625</xdr:rowOff>
    </xdr:to>
    <xdr:cxnSp macro="">
      <xdr:nvCxnSpPr>
        <xdr:cNvPr id="1588" name="Straight Connector 1587">
          <a:extLst>
            <a:ext uri="{FF2B5EF4-FFF2-40B4-BE49-F238E27FC236}">
              <a16:creationId xmlns:a16="http://schemas.microsoft.com/office/drawing/2014/main" id="{5B9CF65C-5E18-43A4-91B9-D314B1ABD9AF}"/>
            </a:ext>
          </a:extLst>
        </xdr:cNvPr>
        <xdr:cNvCxnSpPr/>
      </xdr:nvCxnSpPr>
      <xdr:spPr>
        <a:xfrm>
          <a:off x="0" y="6263227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4645</xdr:row>
      <xdr:rowOff>47625</xdr:rowOff>
    </xdr:from>
    <xdr:ext cx="123825" cy="123825"/>
    <xdr:pic>
      <xdr:nvPicPr>
        <xdr:cNvPr id="1589" name="Picture 1588">
          <a:extLst>
            <a:ext uri="{FF2B5EF4-FFF2-40B4-BE49-F238E27FC236}">
              <a16:creationId xmlns:a16="http://schemas.microsoft.com/office/drawing/2014/main" id="{ACF6ACD0-81F0-47F0-821D-D77685032BD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27287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4647</xdr:row>
      <xdr:rowOff>47625</xdr:rowOff>
    </xdr:from>
    <xdr:ext cx="123825" cy="123825"/>
    <xdr:pic>
      <xdr:nvPicPr>
        <xdr:cNvPr id="1590" name="Picture 1589">
          <a:extLst>
            <a:ext uri="{FF2B5EF4-FFF2-40B4-BE49-F238E27FC236}">
              <a16:creationId xmlns:a16="http://schemas.microsoft.com/office/drawing/2014/main" id="{1F295146-1764-47B3-BF77-A65A9929AC74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6275165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4648</xdr:row>
      <xdr:rowOff>47625</xdr:rowOff>
    </xdr:from>
    <xdr:to>
      <xdr:col>22</xdr:col>
      <xdr:colOff>57150</xdr:colOff>
      <xdr:row>4648</xdr:row>
      <xdr:rowOff>47625</xdr:rowOff>
    </xdr:to>
    <xdr:cxnSp macro="">
      <xdr:nvCxnSpPr>
        <xdr:cNvPr id="1591" name="Straight Connector 1590">
          <a:extLst>
            <a:ext uri="{FF2B5EF4-FFF2-40B4-BE49-F238E27FC236}">
              <a16:creationId xmlns:a16="http://schemas.microsoft.com/office/drawing/2014/main" id="{CEDD50A4-F66F-44CE-A3E2-78B05ECD0E44}"/>
            </a:ext>
          </a:extLst>
        </xdr:cNvPr>
        <xdr:cNvCxnSpPr/>
      </xdr:nvCxnSpPr>
      <xdr:spPr>
        <a:xfrm>
          <a:off x="0" y="6277260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4655</xdr:row>
      <xdr:rowOff>47625</xdr:rowOff>
    </xdr:from>
    <xdr:ext cx="123825" cy="123825"/>
    <xdr:pic>
      <xdr:nvPicPr>
        <xdr:cNvPr id="1592" name="Picture 1591">
          <a:extLst>
            <a:ext uri="{FF2B5EF4-FFF2-40B4-BE49-F238E27FC236}">
              <a16:creationId xmlns:a16="http://schemas.microsoft.com/office/drawing/2014/main" id="{7635A1DC-EB88-4E1A-B5CB-7CA75DA5569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28691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4657</xdr:row>
      <xdr:rowOff>47625</xdr:rowOff>
    </xdr:from>
    <xdr:ext cx="123825" cy="123825"/>
    <xdr:pic>
      <xdr:nvPicPr>
        <xdr:cNvPr id="1593" name="Picture 1592">
          <a:extLst>
            <a:ext uri="{FF2B5EF4-FFF2-40B4-BE49-F238E27FC236}">
              <a16:creationId xmlns:a16="http://schemas.microsoft.com/office/drawing/2014/main" id="{26A455E5-E4AC-459E-A211-3159124A9A8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28919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4659</xdr:row>
      <xdr:rowOff>47625</xdr:rowOff>
    </xdr:from>
    <xdr:ext cx="123825" cy="123825"/>
    <xdr:pic>
      <xdr:nvPicPr>
        <xdr:cNvPr id="1594" name="Picture 1593">
          <a:extLst>
            <a:ext uri="{FF2B5EF4-FFF2-40B4-BE49-F238E27FC236}">
              <a16:creationId xmlns:a16="http://schemas.microsoft.com/office/drawing/2014/main" id="{CE54512A-5BB5-4396-9DFF-AD9B0B6D3B8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29148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4661</xdr:row>
      <xdr:rowOff>47625</xdr:rowOff>
    </xdr:from>
    <xdr:ext cx="123825" cy="123825"/>
    <xdr:pic>
      <xdr:nvPicPr>
        <xdr:cNvPr id="1595" name="Picture 1594">
          <a:extLst>
            <a:ext uri="{FF2B5EF4-FFF2-40B4-BE49-F238E27FC236}">
              <a16:creationId xmlns:a16="http://schemas.microsoft.com/office/drawing/2014/main" id="{0396FC4C-CDFC-4E2A-BE64-C21F5F7C0728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6293770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4662</xdr:row>
      <xdr:rowOff>47625</xdr:rowOff>
    </xdr:from>
    <xdr:to>
      <xdr:col>22</xdr:col>
      <xdr:colOff>57150</xdr:colOff>
      <xdr:row>4662</xdr:row>
      <xdr:rowOff>47625</xdr:rowOff>
    </xdr:to>
    <xdr:cxnSp macro="">
      <xdr:nvCxnSpPr>
        <xdr:cNvPr id="1596" name="Straight Connector 1595">
          <a:extLst>
            <a:ext uri="{FF2B5EF4-FFF2-40B4-BE49-F238E27FC236}">
              <a16:creationId xmlns:a16="http://schemas.microsoft.com/office/drawing/2014/main" id="{12053EE0-0B40-459E-8079-AE9541941381}"/>
            </a:ext>
          </a:extLst>
        </xdr:cNvPr>
        <xdr:cNvCxnSpPr/>
      </xdr:nvCxnSpPr>
      <xdr:spPr>
        <a:xfrm>
          <a:off x="0" y="6295866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4669</xdr:row>
      <xdr:rowOff>47625</xdr:rowOff>
    </xdr:from>
    <xdr:ext cx="123825" cy="123825"/>
    <xdr:pic>
      <xdr:nvPicPr>
        <xdr:cNvPr id="1597" name="Picture 1596">
          <a:extLst>
            <a:ext uri="{FF2B5EF4-FFF2-40B4-BE49-F238E27FC236}">
              <a16:creationId xmlns:a16="http://schemas.microsoft.com/office/drawing/2014/main" id="{45A5E3E8-DAFD-4ABF-8647-E34A8EF12B3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30551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4671</xdr:row>
      <xdr:rowOff>47625</xdr:rowOff>
    </xdr:from>
    <xdr:ext cx="123825" cy="123825"/>
    <xdr:pic>
      <xdr:nvPicPr>
        <xdr:cNvPr id="1598" name="Picture 1597">
          <a:extLst>
            <a:ext uri="{FF2B5EF4-FFF2-40B4-BE49-F238E27FC236}">
              <a16:creationId xmlns:a16="http://schemas.microsoft.com/office/drawing/2014/main" id="{BEA1CFBE-5358-4E97-874C-3DC4F1E7175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30774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4673</xdr:row>
      <xdr:rowOff>47625</xdr:rowOff>
    </xdr:from>
    <xdr:ext cx="123825" cy="123825"/>
    <xdr:pic>
      <xdr:nvPicPr>
        <xdr:cNvPr id="1599" name="Picture 1598">
          <a:extLst>
            <a:ext uri="{FF2B5EF4-FFF2-40B4-BE49-F238E27FC236}">
              <a16:creationId xmlns:a16="http://schemas.microsoft.com/office/drawing/2014/main" id="{85F34E86-0171-4DE9-A18F-DCF3EEF478D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30996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4675</xdr:row>
      <xdr:rowOff>47625</xdr:rowOff>
    </xdr:from>
    <xdr:ext cx="123825" cy="123825"/>
    <xdr:pic>
      <xdr:nvPicPr>
        <xdr:cNvPr id="1600" name="Picture 1599">
          <a:extLst>
            <a:ext uri="{FF2B5EF4-FFF2-40B4-BE49-F238E27FC236}">
              <a16:creationId xmlns:a16="http://schemas.microsoft.com/office/drawing/2014/main" id="{83485E4D-4A01-4999-A88E-9CB2DF3FD033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6312185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4676</xdr:row>
      <xdr:rowOff>47625</xdr:rowOff>
    </xdr:from>
    <xdr:to>
      <xdr:col>22</xdr:col>
      <xdr:colOff>57150</xdr:colOff>
      <xdr:row>4676</xdr:row>
      <xdr:rowOff>47625</xdr:rowOff>
    </xdr:to>
    <xdr:cxnSp macro="">
      <xdr:nvCxnSpPr>
        <xdr:cNvPr id="1601" name="Straight Connector 1600">
          <a:extLst>
            <a:ext uri="{FF2B5EF4-FFF2-40B4-BE49-F238E27FC236}">
              <a16:creationId xmlns:a16="http://schemas.microsoft.com/office/drawing/2014/main" id="{717D9BF6-204B-4200-8C1E-062F6367B129}"/>
            </a:ext>
          </a:extLst>
        </xdr:cNvPr>
        <xdr:cNvCxnSpPr/>
      </xdr:nvCxnSpPr>
      <xdr:spPr>
        <a:xfrm>
          <a:off x="0" y="6314344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4683</xdr:row>
      <xdr:rowOff>47625</xdr:rowOff>
    </xdr:from>
    <xdr:ext cx="123825" cy="123825"/>
    <xdr:pic>
      <xdr:nvPicPr>
        <xdr:cNvPr id="1602" name="Picture 1601">
          <a:extLst>
            <a:ext uri="{FF2B5EF4-FFF2-40B4-BE49-F238E27FC236}">
              <a16:creationId xmlns:a16="http://schemas.microsoft.com/office/drawing/2014/main" id="{E687E7B3-60BA-4241-9871-8E8E51EEEDE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32406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4685</xdr:row>
      <xdr:rowOff>47625</xdr:rowOff>
    </xdr:from>
    <xdr:ext cx="123825" cy="123825"/>
    <xdr:pic>
      <xdr:nvPicPr>
        <xdr:cNvPr id="1603" name="Picture 1602">
          <a:extLst>
            <a:ext uri="{FF2B5EF4-FFF2-40B4-BE49-F238E27FC236}">
              <a16:creationId xmlns:a16="http://schemas.microsoft.com/office/drawing/2014/main" id="{B273AC46-5C8F-4213-82B4-B623604D152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32634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4687</xdr:row>
      <xdr:rowOff>47625</xdr:rowOff>
    </xdr:from>
    <xdr:ext cx="123825" cy="123825"/>
    <xdr:pic>
      <xdr:nvPicPr>
        <xdr:cNvPr id="1604" name="Picture 1603">
          <a:extLst>
            <a:ext uri="{FF2B5EF4-FFF2-40B4-BE49-F238E27FC236}">
              <a16:creationId xmlns:a16="http://schemas.microsoft.com/office/drawing/2014/main" id="{656563CB-F1C6-4339-A4D1-5773FA9DD17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32863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4689</xdr:row>
      <xdr:rowOff>47625</xdr:rowOff>
    </xdr:from>
    <xdr:ext cx="123825" cy="123825"/>
    <xdr:pic>
      <xdr:nvPicPr>
        <xdr:cNvPr id="1605" name="Picture 1604">
          <a:extLst>
            <a:ext uri="{FF2B5EF4-FFF2-40B4-BE49-F238E27FC236}">
              <a16:creationId xmlns:a16="http://schemas.microsoft.com/office/drawing/2014/main" id="{7CEEEA76-DA6E-43E3-8478-017F4CD47AFE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6330918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4690</xdr:row>
      <xdr:rowOff>47625</xdr:rowOff>
    </xdr:from>
    <xdr:to>
      <xdr:col>22</xdr:col>
      <xdr:colOff>57150</xdr:colOff>
      <xdr:row>4690</xdr:row>
      <xdr:rowOff>47625</xdr:rowOff>
    </xdr:to>
    <xdr:cxnSp macro="">
      <xdr:nvCxnSpPr>
        <xdr:cNvPr id="1606" name="Straight Connector 1605">
          <a:extLst>
            <a:ext uri="{FF2B5EF4-FFF2-40B4-BE49-F238E27FC236}">
              <a16:creationId xmlns:a16="http://schemas.microsoft.com/office/drawing/2014/main" id="{6712308C-2275-47BD-ADF4-B064A620ACF5}"/>
            </a:ext>
          </a:extLst>
        </xdr:cNvPr>
        <xdr:cNvCxnSpPr/>
      </xdr:nvCxnSpPr>
      <xdr:spPr>
        <a:xfrm>
          <a:off x="0" y="6333013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4697</xdr:row>
      <xdr:rowOff>47625</xdr:rowOff>
    </xdr:from>
    <xdr:ext cx="123825" cy="123825"/>
    <xdr:pic>
      <xdr:nvPicPr>
        <xdr:cNvPr id="1607" name="Picture 1606">
          <a:extLst>
            <a:ext uri="{FF2B5EF4-FFF2-40B4-BE49-F238E27FC236}">
              <a16:creationId xmlns:a16="http://schemas.microsoft.com/office/drawing/2014/main" id="{1D13AB54-0053-47DB-AE36-B29E3671919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34266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4699</xdr:row>
      <xdr:rowOff>47625</xdr:rowOff>
    </xdr:from>
    <xdr:ext cx="123825" cy="123825"/>
    <xdr:pic>
      <xdr:nvPicPr>
        <xdr:cNvPr id="1608" name="Picture 1607">
          <a:extLst>
            <a:ext uri="{FF2B5EF4-FFF2-40B4-BE49-F238E27FC236}">
              <a16:creationId xmlns:a16="http://schemas.microsoft.com/office/drawing/2014/main" id="{F4D22DA1-56E6-4812-AB25-2ADD7F0F506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34495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4701</xdr:row>
      <xdr:rowOff>47625</xdr:rowOff>
    </xdr:from>
    <xdr:ext cx="123825" cy="123825"/>
    <xdr:pic>
      <xdr:nvPicPr>
        <xdr:cNvPr id="1609" name="Picture 1608">
          <a:extLst>
            <a:ext uri="{FF2B5EF4-FFF2-40B4-BE49-F238E27FC236}">
              <a16:creationId xmlns:a16="http://schemas.microsoft.com/office/drawing/2014/main" id="{DFBD1FC3-72CB-4FA3-92C2-9D2A17CBE95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34723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4703</xdr:row>
      <xdr:rowOff>47625</xdr:rowOff>
    </xdr:from>
    <xdr:ext cx="123825" cy="123825"/>
    <xdr:pic>
      <xdr:nvPicPr>
        <xdr:cNvPr id="1610" name="Picture 1609">
          <a:extLst>
            <a:ext uri="{FF2B5EF4-FFF2-40B4-BE49-F238E27FC236}">
              <a16:creationId xmlns:a16="http://schemas.microsoft.com/office/drawing/2014/main" id="{7CDE1C3D-365C-4A24-BBA9-E5EA8D1A068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34952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4705</xdr:row>
      <xdr:rowOff>47625</xdr:rowOff>
    </xdr:from>
    <xdr:ext cx="123825" cy="123825"/>
    <xdr:pic>
      <xdr:nvPicPr>
        <xdr:cNvPr id="1611" name="Picture 1610">
          <a:extLst>
            <a:ext uri="{FF2B5EF4-FFF2-40B4-BE49-F238E27FC236}">
              <a16:creationId xmlns:a16="http://schemas.microsoft.com/office/drawing/2014/main" id="{A98B1226-DBF7-4C4A-90ED-A8E37F76A691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6351809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4706</xdr:row>
      <xdr:rowOff>47625</xdr:rowOff>
    </xdr:from>
    <xdr:to>
      <xdr:col>22</xdr:col>
      <xdr:colOff>57150</xdr:colOff>
      <xdr:row>4706</xdr:row>
      <xdr:rowOff>47625</xdr:rowOff>
    </xdr:to>
    <xdr:cxnSp macro="">
      <xdr:nvCxnSpPr>
        <xdr:cNvPr id="1612" name="Straight Connector 1611">
          <a:extLst>
            <a:ext uri="{FF2B5EF4-FFF2-40B4-BE49-F238E27FC236}">
              <a16:creationId xmlns:a16="http://schemas.microsoft.com/office/drawing/2014/main" id="{EBD135E1-519C-4CB9-B159-F4BCE4C00FAA}"/>
            </a:ext>
          </a:extLst>
        </xdr:cNvPr>
        <xdr:cNvCxnSpPr/>
      </xdr:nvCxnSpPr>
      <xdr:spPr>
        <a:xfrm>
          <a:off x="0" y="6353905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4713</xdr:row>
      <xdr:rowOff>47625</xdr:rowOff>
    </xdr:from>
    <xdr:ext cx="123825" cy="123825"/>
    <xdr:pic>
      <xdr:nvPicPr>
        <xdr:cNvPr id="1613" name="Picture 1612">
          <a:extLst>
            <a:ext uri="{FF2B5EF4-FFF2-40B4-BE49-F238E27FC236}">
              <a16:creationId xmlns:a16="http://schemas.microsoft.com/office/drawing/2014/main" id="{692D404D-C359-4692-A087-D5BA3CA7CBB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36355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4715</xdr:row>
      <xdr:rowOff>47625</xdr:rowOff>
    </xdr:from>
    <xdr:ext cx="123825" cy="123825"/>
    <xdr:pic>
      <xdr:nvPicPr>
        <xdr:cNvPr id="1614" name="Picture 1613">
          <a:extLst>
            <a:ext uri="{FF2B5EF4-FFF2-40B4-BE49-F238E27FC236}">
              <a16:creationId xmlns:a16="http://schemas.microsoft.com/office/drawing/2014/main" id="{D2369AAE-8D37-49FC-B85B-E6A79433EE2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36584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4717</xdr:row>
      <xdr:rowOff>47625</xdr:rowOff>
    </xdr:from>
    <xdr:ext cx="123825" cy="123825"/>
    <xdr:pic>
      <xdr:nvPicPr>
        <xdr:cNvPr id="1615" name="Picture 1614">
          <a:extLst>
            <a:ext uri="{FF2B5EF4-FFF2-40B4-BE49-F238E27FC236}">
              <a16:creationId xmlns:a16="http://schemas.microsoft.com/office/drawing/2014/main" id="{98C310ED-BD19-4ACC-B306-66EB129C121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368129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4718</xdr:row>
      <xdr:rowOff>47625</xdr:rowOff>
    </xdr:from>
    <xdr:to>
      <xdr:col>22</xdr:col>
      <xdr:colOff>57150</xdr:colOff>
      <xdr:row>4718</xdr:row>
      <xdr:rowOff>47625</xdr:rowOff>
    </xdr:to>
    <xdr:cxnSp macro="">
      <xdr:nvCxnSpPr>
        <xdr:cNvPr id="1616" name="Straight Connector 1615">
          <a:extLst>
            <a:ext uri="{FF2B5EF4-FFF2-40B4-BE49-F238E27FC236}">
              <a16:creationId xmlns:a16="http://schemas.microsoft.com/office/drawing/2014/main" id="{DA3F0D4A-615B-4C50-9400-DD42B36EC441}"/>
            </a:ext>
          </a:extLst>
        </xdr:cNvPr>
        <xdr:cNvCxnSpPr/>
      </xdr:nvCxnSpPr>
      <xdr:spPr>
        <a:xfrm>
          <a:off x="0" y="6370224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4725</xdr:row>
      <xdr:rowOff>47625</xdr:rowOff>
    </xdr:from>
    <xdr:ext cx="123825" cy="123825"/>
    <xdr:pic>
      <xdr:nvPicPr>
        <xdr:cNvPr id="1617" name="Picture 1616">
          <a:extLst>
            <a:ext uri="{FF2B5EF4-FFF2-40B4-BE49-F238E27FC236}">
              <a16:creationId xmlns:a16="http://schemas.microsoft.com/office/drawing/2014/main" id="{9DEFB080-0E1D-49A2-A587-494E19A0221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37987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4727</xdr:row>
      <xdr:rowOff>47625</xdr:rowOff>
    </xdr:from>
    <xdr:ext cx="123825" cy="123825"/>
    <xdr:pic>
      <xdr:nvPicPr>
        <xdr:cNvPr id="1618" name="Picture 1617">
          <a:extLst>
            <a:ext uri="{FF2B5EF4-FFF2-40B4-BE49-F238E27FC236}">
              <a16:creationId xmlns:a16="http://schemas.microsoft.com/office/drawing/2014/main" id="{1D016058-059D-4315-B6E6-20FA0E83F51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38216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4729</xdr:row>
      <xdr:rowOff>47625</xdr:rowOff>
    </xdr:from>
    <xdr:ext cx="123825" cy="123825"/>
    <xdr:pic>
      <xdr:nvPicPr>
        <xdr:cNvPr id="1619" name="Picture 1618">
          <a:extLst>
            <a:ext uri="{FF2B5EF4-FFF2-40B4-BE49-F238E27FC236}">
              <a16:creationId xmlns:a16="http://schemas.microsoft.com/office/drawing/2014/main" id="{7A20C023-3C10-4DF1-95DA-AEF49FFF994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38444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4730</xdr:row>
      <xdr:rowOff>47625</xdr:rowOff>
    </xdr:from>
    <xdr:to>
      <xdr:col>22</xdr:col>
      <xdr:colOff>57150</xdr:colOff>
      <xdr:row>4730</xdr:row>
      <xdr:rowOff>47625</xdr:rowOff>
    </xdr:to>
    <xdr:cxnSp macro="">
      <xdr:nvCxnSpPr>
        <xdr:cNvPr id="1620" name="Straight Connector 1619">
          <a:extLst>
            <a:ext uri="{FF2B5EF4-FFF2-40B4-BE49-F238E27FC236}">
              <a16:creationId xmlns:a16="http://schemas.microsoft.com/office/drawing/2014/main" id="{5B9EA16E-B2C6-42BE-8AC4-93951056949E}"/>
            </a:ext>
          </a:extLst>
        </xdr:cNvPr>
        <xdr:cNvCxnSpPr/>
      </xdr:nvCxnSpPr>
      <xdr:spPr>
        <a:xfrm>
          <a:off x="0" y="6386544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4737</xdr:row>
      <xdr:rowOff>47625</xdr:rowOff>
    </xdr:from>
    <xdr:ext cx="123825" cy="123825"/>
    <xdr:pic>
      <xdr:nvPicPr>
        <xdr:cNvPr id="1621" name="Picture 1620">
          <a:extLst>
            <a:ext uri="{FF2B5EF4-FFF2-40B4-BE49-F238E27FC236}">
              <a16:creationId xmlns:a16="http://schemas.microsoft.com/office/drawing/2014/main" id="{87E8E55D-2C6A-4EC8-B766-AD00280ED95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396196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4738</xdr:row>
      <xdr:rowOff>47625</xdr:rowOff>
    </xdr:from>
    <xdr:to>
      <xdr:col>22</xdr:col>
      <xdr:colOff>57150</xdr:colOff>
      <xdr:row>4738</xdr:row>
      <xdr:rowOff>47625</xdr:rowOff>
    </xdr:to>
    <xdr:cxnSp macro="">
      <xdr:nvCxnSpPr>
        <xdr:cNvPr id="1622" name="Straight Connector 1621">
          <a:extLst>
            <a:ext uri="{FF2B5EF4-FFF2-40B4-BE49-F238E27FC236}">
              <a16:creationId xmlns:a16="http://schemas.microsoft.com/office/drawing/2014/main" id="{8DB277EA-D4FC-489E-93DC-6F4A89364344}"/>
            </a:ext>
          </a:extLst>
        </xdr:cNvPr>
        <xdr:cNvCxnSpPr/>
      </xdr:nvCxnSpPr>
      <xdr:spPr>
        <a:xfrm>
          <a:off x="0" y="6398355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4745</xdr:row>
      <xdr:rowOff>47625</xdr:rowOff>
    </xdr:from>
    <xdr:ext cx="123825" cy="123825"/>
    <xdr:pic>
      <xdr:nvPicPr>
        <xdr:cNvPr id="1623" name="Picture 1622">
          <a:extLst>
            <a:ext uri="{FF2B5EF4-FFF2-40B4-BE49-F238E27FC236}">
              <a16:creationId xmlns:a16="http://schemas.microsoft.com/office/drawing/2014/main" id="{BE57828D-2476-4FB1-BF27-F05C5C4ACF2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408070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4746</xdr:row>
      <xdr:rowOff>47625</xdr:rowOff>
    </xdr:from>
    <xdr:to>
      <xdr:col>22</xdr:col>
      <xdr:colOff>57150</xdr:colOff>
      <xdr:row>4746</xdr:row>
      <xdr:rowOff>47625</xdr:rowOff>
    </xdr:to>
    <xdr:cxnSp macro="">
      <xdr:nvCxnSpPr>
        <xdr:cNvPr id="1624" name="Straight Connector 1623">
          <a:extLst>
            <a:ext uri="{FF2B5EF4-FFF2-40B4-BE49-F238E27FC236}">
              <a16:creationId xmlns:a16="http://schemas.microsoft.com/office/drawing/2014/main" id="{A64FB1BB-2913-48C3-B323-F56F5DBBE0A1}"/>
            </a:ext>
          </a:extLst>
        </xdr:cNvPr>
        <xdr:cNvCxnSpPr/>
      </xdr:nvCxnSpPr>
      <xdr:spPr>
        <a:xfrm>
          <a:off x="0" y="6410166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4753</xdr:row>
      <xdr:rowOff>47625</xdr:rowOff>
    </xdr:from>
    <xdr:ext cx="123825" cy="123825"/>
    <xdr:pic>
      <xdr:nvPicPr>
        <xdr:cNvPr id="1625" name="Picture 1624">
          <a:extLst>
            <a:ext uri="{FF2B5EF4-FFF2-40B4-BE49-F238E27FC236}">
              <a16:creationId xmlns:a16="http://schemas.microsoft.com/office/drawing/2014/main" id="{10BFDC2C-8425-404C-B329-E9C3A86822C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41981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4755</xdr:row>
      <xdr:rowOff>47625</xdr:rowOff>
    </xdr:from>
    <xdr:ext cx="123825" cy="123825"/>
    <xdr:pic>
      <xdr:nvPicPr>
        <xdr:cNvPr id="1626" name="Picture 1625">
          <a:extLst>
            <a:ext uri="{FF2B5EF4-FFF2-40B4-BE49-F238E27FC236}">
              <a16:creationId xmlns:a16="http://schemas.microsoft.com/office/drawing/2014/main" id="{3C25D6E9-0DF0-4EA5-A804-87B4DB6F647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42210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4757</xdr:row>
      <xdr:rowOff>47625</xdr:rowOff>
    </xdr:from>
    <xdr:ext cx="123825" cy="123825"/>
    <xdr:pic>
      <xdr:nvPicPr>
        <xdr:cNvPr id="1627" name="Picture 1626">
          <a:extLst>
            <a:ext uri="{FF2B5EF4-FFF2-40B4-BE49-F238E27FC236}">
              <a16:creationId xmlns:a16="http://schemas.microsoft.com/office/drawing/2014/main" id="{D241694D-883F-4AE7-8BF3-D076748CD70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424390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4758</xdr:row>
      <xdr:rowOff>47625</xdr:rowOff>
    </xdr:from>
    <xdr:to>
      <xdr:col>22</xdr:col>
      <xdr:colOff>57150</xdr:colOff>
      <xdr:row>4758</xdr:row>
      <xdr:rowOff>47625</xdr:rowOff>
    </xdr:to>
    <xdr:cxnSp macro="">
      <xdr:nvCxnSpPr>
        <xdr:cNvPr id="1628" name="Straight Connector 1627">
          <a:extLst>
            <a:ext uri="{FF2B5EF4-FFF2-40B4-BE49-F238E27FC236}">
              <a16:creationId xmlns:a16="http://schemas.microsoft.com/office/drawing/2014/main" id="{F31AE614-8AF3-445E-86D4-446256773F66}"/>
            </a:ext>
          </a:extLst>
        </xdr:cNvPr>
        <xdr:cNvCxnSpPr/>
      </xdr:nvCxnSpPr>
      <xdr:spPr>
        <a:xfrm>
          <a:off x="0" y="6426485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4765</xdr:row>
      <xdr:rowOff>47625</xdr:rowOff>
    </xdr:from>
    <xdr:ext cx="123825" cy="123825"/>
    <xdr:pic>
      <xdr:nvPicPr>
        <xdr:cNvPr id="1629" name="Picture 1628">
          <a:extLst>
            <a:ext uri="{FF2B5EF4-FFF2-40B4-BE49-F238E27FC236}">
              <a16:creationId xmlns:a16="http://schemas.microsoft.com/office/drawing/2014/main" id="{71D6CA53-700F-415E-9FF5-CAF4B4B202A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43613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4767</xdr:row>
      <xdr:rowOff>47625</xdr:rowOff>
    </xdr:from>
    <xdr:ext cx="123825" cy="123825"/>
    <xdr:pic>
      <xdr:nvPicPr>
        <xdr:cNvPr id="1630" name="Picture 1629">
          <a:extLst>
            <a:ext uri="{FF2B5EF4-FFF2-40B4-BE49-F238E27FC236}">
              <a16:creationId xmlns:a16="http://schemas.microsoft.com/office/drawing/2014/main" id="{B23D2B7B-2A8E-4C9C-AC31-F13EFC1747D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43842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4769</xdr:row>
      <xdr:rowOff>47625</xdr:rowOff>
    </xdr:from>
    <xdr:ext cx="123825" cy="123825"/>
    <xdr:pic>
      <xdr:nvPicPr>
        <xdr:cNvPr id="1631" name="Picture 1630">
          <a:extLst>
            <a:ext uri="{FF2B5EF4-FFF2-40B4-BE49-F238E27FC236}">
              <a16:creationId xmlns:a16="http://schemas.microsoft.com/office/drawing/2014/main" id="{66BD77C2-FC51-45F4-9FDB-DF16500F552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440709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4770</xdr:row>
      <xdr:rowOff>47625</xdr:rowOff>
    </xdr:from>
    <xdr:to>
      <xdr:col>22</xdr:col>
      <xdr:colOff>57150</xdr:colOff>
      <xdr:row>4770</xdr:row>
      <xdr:rowOff>47625</xdr:rowOff>
    </xdr:to>
    <xdr:cxnSp macro="">
      <xdr:nvCxnSpPr>
        <xdr:cNvPr id="1632" name="Straight Connector 1631">
          <a:extLst>
            <a:ext uri="{FF2B5EF4-FFF2-40B4-BE49-F238E27FC236}">
              <a16:creationId xmlns:a16="http://schemas.microsoft.com/office/drawing/2014/main" id="{3F6759E6-849D-4CA6-8E52-65E3B410EFC0}"/>
            </a:ext>
          </a:extLst>
        </xdr:cNvPr>
        <xdr:cNvCxnSpPr/>
      </xdr:nvCxnSpPr>
      <xdr:spPr>
        <a:xfrm>
          <a:off x="0" y="6442805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4777</xdr:row>
      <xdr:rowOff>47625</xdr:rowOff>
    </xdr:from>
    <xdr:ext cx="123825" cy="123825"/>
    <xdr:pic>
      <xdr:nvPicPr>
        <xdr:cNvPr id="1633" name="Picture 1632">
          <a:extLst>
            <a:ext uri="{FF2B5EF4-FFF2-40B4-BE49-F238E27FC236}">
              <a16:creationId xmlns:a16="http://schemas.microsoft.com/office/drawing/2014/main" id="{A24CACD3-95B5-45B7-BF07-FF9CC0330B4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45245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4779</xdr:row>
      <xdr:rowOff>47625</xdr:rowOff>
    </xdr:from>
    <xdr:ext cx="123825" cy="123825"/>
    <xdr:pic>
      <xdr:nvPicPr>
        <xdr:cNvPr id="1634" name="Picture 1633">
          <a:extLst>
            <a:ext uri="{FF2B5EF4-FFF2-40B4-BE49-F238E27FC236}">
              <a16:creationId xmlns:a16="http://schemas.microsoft.com/office/drawing/2014/main" id="{5418BDAB-132F-4FA3-A590-7599F5B2A0F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45474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4781</xdr:row>
      <xdr:rowOff>47625</xdr:rowOff>
    </xdr:from>
    <xdr:ext cx="123825" cy="123825"/>
    <xdr:pic>
      <xdr:nvPicPr>
        <xdr:cNvPr id="1635" name="Picture 1634">
          <a:extLst>
            <a:ext uri="{FF2B5EF4-FFF2-40B4-BE49-F238E27FC236}">
              <a16:creationId xmlns:a16="http://schemas.microsoft.com/office/drawing/2014/main" id="{125DC6A4-670A-4D83-A821-15885985D8A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457029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4782</xdr:row>
      <xdr:rowOff>47625</xdr:rowOff>
    </xdr:from>
    <xdr:to>
      <xdr:col>22</xdr:col>
      <xdr:colOff>57150</xdr:colOff>
      <xdr:row>4782</xdr:row>
      <xdr:rowOff>47625</xdr:rowOff>
    </xdr:to>
    <xdr:cxnSp macro="">
      <xdr:nvCxnSpPr>
        <xdr:cNvPr id="1636" name="Straight Connector 1635">
          <a:extLst>
            <a:ext uri="{FF2B5EF4-FFF2-40B4-BE49-F238E27FC236}">
              <a16:creationId xmlns:a16="http://schemas.microsoft.com/office/drawing/2014/main" id="{2BB92948-3056-4EC2-9C8F-9AD23080BD4E}"/>
            </a:ext>
          </a:extLst>
        </xdr:cNvPr>
        <xdr:cNvCxnSpPr/>
      </xdr:nvCxnSpPr>
      <xdr:spPr>
        <a:xfrm>
          <a:off x="0" y="6459124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4789</xdr:row>
      <xdr:rowOff>47625</xdr:rowOff>
    </xdr:from>
    <xdr:ext cx="123825" cy="123825"/>
    <xdr:pic>
      <xdr:nvPicPr>
        <xdr:cNvPr id="1637" name="Picture 1636">
          <a:extLst>
            <a:ext uri="{FF2B5EF4-FFF2-40B4-BE49-F238E27FC236}">
              <a16:creationId xmlns:a16="http://schemas.microsoft.com/office/drawing/2014/main" id="{0DFE1324-5CAA-4953-A8A4-4DA10D6FAD7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46877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4791</xdr:row>
      <xdr:rowOff>47625</xdr:rowOff>
    </xdr:from>
    <xdr:ext cx="123825" cy="123825"/>
    <xdr:pic>
      <xdr:nvPicPr>
        <xdr:cNvPr id="1638" name="Picture 1637">
          <a:extLst>
            <a:ext uri="{FF2B5EF4-FFF2-40B4-BE49-F238E27FC236}">
              <a16:creationId xmlns:a16="http://schemas.microsoft.com/office/drawing/2014/main" id="{30EDC72F-01CF-4C3F-907E-FA2FE25DBEF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47099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4793</xdr:row>
      <xdr:rowOff>47625</xdr:rowOff>
    </xdr:from>
    <xdr:ext cx="123825" cy="123825"/>
    <xdr:pic>
      <xdr:nvPicPr>
        <xdr:cNvPr id="1639" name="Picture 1638">
          <a:extLst>
            <a:ext uri="{FF2B5EF4-FFF2-40B4-BE49-F238E27FC236}">
              <a16:creationId xmlns:a16="http://schemas.microsoft.com/office/drawing/2014/main" id="{4BEE70B5-8E89-4D4D-90A9-5569AE703FE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47322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4795</xdr:row>
      <xdr:rowOff>47625</xdr:rowOff>
    </xdr:from>
    <xdr:ext cx="123825" cy="123825"/>
    <xdr:pic>
      <xdr:nvPicPr>
        <xdr:cNvPr id="1640" name="Picture 1639">
          <a:extLst>
            <a:ext uri="{FF2B5EF4-FFF2-40B4-BE49-F238E27FC236}">
              <a16:creationId xmlns:a16="http://schemas.microsoft.com/office/drawing/2014/main" id="{2E06BE64-3910-4DE8-9BBE-114BCA4A668C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6475444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4796</xdr:row>
      <xdr:rowOff>47625</xdr:rowOff>
    </xdr:from>
    <xdr:to>
      <xdr:col>22</xdr:col>
      <xdr:colOff>57150</xdr:colOff>
      <xdr:row>4796</xdr:row>
      <xdr:rowOff>47625</xdr:rowOff>
    </xdr:to>
    <xdr:cxnSp macro="">
      <xdr:nvCxnSpPr>
        <xdr:cNvPr id="1641" name="Straight Connector 1640">
          <a:extLst>
            <a:ext uri="{FF2B5EF4-FFF2-40B4-BE49-F238E27FC236}">
              <a16:creationId xmlns:a16="http://schemas.microsoft.com/office/drawing/2014/main" id="{34161807-83EF-41CC-81B4-6A8835034989}"/>
            </a:ext>
          </a:extLst>
        </xdr:cNvPr>
        <xdr:cNvCxnSpPr/>
      </xdr:nvCxnSpPr>
      <xdr:spPr>
        <a:xfrm>
          <a:off x="0" y="6477603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4803</xdr:row>
      <xdr:rowOff>47625</xdr:rowOff>
    </xdr:from>
    <xdr:ext cx="123825" cy="123825"/>
    <xdr:pic>
      <xdr:nvPicPr>
        <xdr:cNvPr id="1642" name="Picture 1641">
          <a:extLst>
            <a:ext uri="{FF2B5EF4-FFF2-40B4-BE49-F238E27FC236}">
              <a16:creationId xmlns:a16="http://schemas.microsoft.com/office/drawing/2014/main" id="{3CCE36A2-96EA-4B27-A205-233D234DB1B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48731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4805</xdr:row>
      <xdr:rowOff>47625</xdr:rowOff>
    </xdr:from>
    <xdr:ext cx="123825" cy="123825"/>
    <xdr:pic>
      <xdr:nvPicPr>
        <xdr:cNvPr id="1643" name="Picture 1642">
          <a:extLst>
            <a:ext uri="{FF2B5EF4-FFF2-40B4-BE49-F238E27FC236}">
              <a16:creationId xmlns:a16="http://schemas.microsoft.com/office/drawing/2014/main" id="{2C314053-0F86-4E23-8635-AD2FDD1FE88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48960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4807</xdr:row>
      <xdr:rowOff>47625</xdr:rowOff>
    </xdr:from>
    <xdr:ext cx="123825" cy="123825"/>
    <xdr:pic>
      <xdr:nvPicPr>
        <xdr:cNvPr id="1644" name="Picture 1643">
          <a:extLst>
            <a:ext uri="{FF2B5EF4-FFF2-40B4-BE49-F238E27FC236}">
              <a16:creationId xmlns:a16="http://schemas.microsoft.com/office/drawing/2014/main" id="{A0E49F78-1ED3-4E38-813B-78E6B954DCD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49189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4809</xdr:row>
      <xdr:rowOff>47625</xdr:rowOff>
    </xdr:from>
    <xdr:ext cx="123825" cy="123825"/>
    <xdr:pic>
      <xdr:nvPicPr>
        <xdr:cNvPr id="1645" name="Picture 1644">
          <a:extLst>
            <a:ext uri="{FF2B5EF4-FFF2-40B4-BE49-F238E27FC236}">
              <a16:creationId xmlns:a16="http://schemas.microsoft.com/office/drawing/2014/main" id="{9042FFD2-3D48-4770-8ECA-10EE423DD692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6494176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4810</xdr:row>
      <xdr:rowOff>47625</xdr:rowOff>
    </xdr:from>
    <xdr:to>
      <xdr:col>22</xdr:col>
      <xdr:colOff>57150</xdr:colOff>
      <xdr:row>4810</xdr:row>
      <xdr:rowOff>47625</xdr:rowOff>
    </xdr:to>
    <xdr:cxnSp macro="">
      <xdr:nvCxnSpPr>
        <xdr:cNvPr id="1646" name="Straight Connector 1645">
          <a:extLst>
            <a:ext uri="{FF2B5EF4-FFF2-40B4-BE49-F238E27FC236}">
              <a16:creationId xmlns:a16="http://schemas.microsoft.com/office/drawing/2014/main" id="{14AB90FB-6FFC-4AAD-8D05-0A3F6E971201}"/>
            </a:ext>
          </a:extLst>
        </xdr:cNvPr>
        <xdr:cNvCxnSpPr/>
      </xdr:nvCxnSpPr>
      <xdr:spPr>
        <a:xfrm>
          <a:off x="0" y="6496272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4819</xdr:row>
      <xdr:rowOff>47625</xdr:rowOff>
    </xdr:from>
    <xdr:ext cx="123825" cy="123825"/>
    <xdr:pic>
      <xdr:nvPicPr>
        <xdr:cNvPr id="1647" name="Picture 1646">
          <a:extLst>
            <a:ext uri="{FF2B5EF4-FFF2-40B4-BE49-F238E27FC236}">
              <a16:creationId xmlns:a16="http://schemas.microsoft.com/office/drawing/2014/main" id="{C9DE40FE-2922-4ED1-8F15-76B92984D3F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509543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4820</xdr:row>
      <xdr:rowOff>47625</xdr:rowOff>
    </xdr:from>
    <xdr:to>
      <xdr:col>22</xdr:col>
      <xdr:colOff>57150</xdr:colOff>
      <xdr:row>4820</xdr:row>
      <xdr:rowOff>47625</xdr:rowOff>
    </xdr:to>
    <xdr:cxnSp macro="">
      <xdr:nvCxnSpPr>
        <xdr:cNvPr id="1648" name="Straight Connector 1647">
          <a:extLst>
            <a:ext uri="{FF2B5EF4-FFF2-40B4-BE49-F238E27FC236}">
              <a16:creationId xmlns:a16="http://schemas.microsoft.com/office/drawing/2014/main" id="{121E740C-2E04-4F81-8B8D-D78E45C8C0BF}"/>
            </a:ext>
          </a:extLst>
        </xdr:cNvPr>
        <xdr:cNvCxnSpPr/>
      </xdr:nvCxnSpPr>
      <xdr:spPr>
        <a:xfrm>
          <a:off x="0" y="6511639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4827</xdr:row>
      <xdr:rowOff>47625</xdr:rowOff>
    </xdr:from>
    <xdr:ext cx="123825" cy="123825"/>
    <xdr:pic>
      <xdr:nvPicPr>
        <xdr:cNvPr id="1649" name="Picture 1648">
          <a:extLst>
            <a:ext uri="{FF2B5EF4-FFF2-40B4-BE49-F238E27FC236}">
              <a16:creationId xmlns:a16="http://schemas.microsoft.com/office/drawing/2014/main" id="{BB61F184-6A47-4C31-8521-67B79952B98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521291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4828</xdr:row>
      <xdr:rowOff>47625</xdr:rowOff>
    </xdr:from>
    <xdr:to>
      <xdr:col>22</xdr:col>
      <xdr:colOff>57150</xdr:colOff>
      <xdr:row>4828</xdr:row>
      <xdr:rowOff>47625</xdr:rowOff>
    </xdr:to>
    <xdr:cxnSp macro="">
      <xdr:nvCxnSpPr>
        <xdr:cNvPr id="1650" name="Straight Connector 1649">
          <a:extLst>
            <a:ext uri="{FF2B5EF4-FFF2-40B4-BE49-F238E27FC236}">
              <a16:creationId xmlns:a16="http://schemas.microsoft.com/office/drawing/2014/main" id="{1C6E8E40-C7E1-4F5A-B542-217EDE2FEE82}"/>
            </a:ext>
          </a:extLst>
        </xdr:cNvPr>
        <xdr:cNvCxnSpPr/>
      </xdr:nvCxnSpPr>
      <xdr:spPr>
        <a:xfrm>
          <a:off x="0" y="6523450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4835</xdr:row>
      <xdr:rowOff>47625</xdr:rowOff>
    </xdr:from>
    <xdr:ext cx="123825" cy="123825"/>
    <xdr:pic>
      <xdr:nvPicPr>
        <xdr:cNvPr id="1651" name="Picture 1650">
          <a:extLst>
            <a:ext uri="{FF2B5EF4-FFF2-40B4-BE49-F238E27FC236}">
              <a16:creationId xmlns:a16="http://schemas.microsoft.com/office/drawing/2014/main" id="{8A71CD39-BCBE-4FB6-8DC4-454FEB9F3FC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533165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4836</xdr:row>
      <xdr:rowOff>47625</xdr:rowOff>
    </xdr:from>
    <xdr:to>
      <xdr:col>22</xdr:col>
      <xdr:colOff>57150</xdr:colOff>
      <xdr:row>4836</xdr:row>
      <xdr:rowOff>47625</xdr:rowOff>
    </xdr:to>
    <xdr:cxnSp macro="">
      <xdr:nvCxnSpPr>
        <xdr:cNvPr id="1652" name="Straight Connector 1651">
          <a:extLst>
            <a:ext uri="{FF2B5EF4-FFF2-40B4-BE49-F238E27FC236}">
              <a16:creationId xmlns:a16="http://schemas.microsoft.com/office/drawing/2014/main" id="{58F4536A-0C00-4FA4-A4C7-B80BD5DD3FE4}"/>
            </a:ext>
          </a:extLst>
        </xdr:cNvPr>
        <xdr:cNvCxnSpPr/>
      </xdr:nvCxnSpPr>
      <xdr:spPr>
        <a:xfrm>
          <a:off x="0" y="6535261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4843</xdr:row>
      <xdr:rowOff>47625</xdr:rowOff>
    </xdr:from>
    <xdr:ext cx="123825" cy="123825"/>
    <xdr:pic>
      <xdr:nvPicPr>
        <xdr:cNvPr id="1653" name="Picture 1652">
          <a:extLst>
            <a:ext uri="{FF2B5EF4-FFF2-40B4-BE49-F238E27FC236}">
              <a16:creationId xmlns:a16="http://schemas.microsoft.com/office/drawing/2014/main" id="{CF5C0FA8-06FB-459F-9B52-D72CD6360B7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54491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4845</xdr:row>
      <xdr:rowOff>47625</xdr:rowOff>
    </xdr:from>
    <xdr:ext cx="123825" cy="123825"/>
    <xdr:pic>
      <xdr:nvPicPr>
        <xdr:cNvPr id="1654" name="Picture 1653">
          <a:extLst>
            <a:ext uri="{FF2B5EF4-FFF2-40B4-BE49-F238E27FC236}">
              <a16:creationId xmlns:a16="http://schemas.microsoft.com/office/drawing/2014/main" id="{AD95EA60-F402-43BE-B0A4-27CFBA7322F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547199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4846</xdr:row>
      <xdr:rowOff>47625</xdr:rowOff>
    </xdr:from>
    <xdr:to>
      <xdr:col>22</xdr:col>
      <xdr:colOff>57150</xdr:colOff>
      <xdr:row>4846</xdr:row>
      <xdr:rowOff>47625</xdr:rowOff>
    </xdr:to>
    <xdr:cxnSp macro="">
      <xdr:nvCxnSpPr>
        <xdr:cNvPr id="1655" name="Straight Connector 1654">
          <a:extLst>
            <a:ext uri="{FF2B5EF4-FFF2-40B4-BE49-F238E27FC236}">
              <a16:creationId xmlns:a16="http://schemas.microsoft.com/office/drawing/2014/main" id="{BD2104D2-F84B-4BE7-BAF5-34D9B668DF69}"/>
            </a:ext>
          </a:extLst>
        </xdr:cNvPr>
        <xdr:cNvCxnSpPr/>
      </xdr:nvCxnSpPr>
      <xdr:spPr>
        <a:xfrm>
          <a:off x="0" y="6549294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4853</xdr:row>
      <xdr:rowOff>47625</xdr:rowOff>
    </xdr:from>
    <xdr:ext cx="123825" cy="123825"/>
    <xdr:pic>
      <xdr:nvPicPr>
        <xdr:cNvPr id="1656" name="Picture 1655">
          <a:extLst>
            <a:ext uri="{FF2B5EF4-FFF2-40B4-BE49-F238E27FC236}">
              <a16:creationId xmlns:a16="http://schemas.microsoft.com/office/drawing/2014/main" id="{63F88131-3B1E-480C-9DAE-2784E9EEDD6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55894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4855</xdr:row>
      <xdr:rowOff>47625</xdr:rowOff>
    </xdr:from>
    <xdr:ext cx="123825" cy="123825"/>
    <xdr:pic>
      <xdr:nvPicPr>
        <xdr:cNvPr id="1657" name="Picture 1656">
          <a:extLst>
            <a:ext uri="{FF2B5EF4-FFF2-40B4-BE49-F238E27FC236}">
              <a16:creationId xmlns:a16="http://schemas.microsoft.com/office/drawing/2014/main" id="{C6E99312-9AA1-43F4-B576-8E0EC26C660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561232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4856</xdr:row>
      <xdr:rowOff>47625</xdr:rowOff>
    </xdr:from>
    <xdr:to>
      <xdr:col>22</xdr:col>
      <xdr:colOff>57150</xdr:colOff>
      <xdr:row>4856</xdr:row>
      <xdr:rowOff>47625</xdr:rowOff>
    </xdr:to>
    <xdr:cxnSp macro="">
      <xdr:nvCxnSpPr>
        <xdr:cNvPr id="1658" name="Straight Connector 1657">
          <a:extLst>
            <a:ext uri="{FF2B5EF4-FFF2-40B4-BE49-F238E27FC236}">
              <a16:creationId xmlns:a16="http://schemas.microsoft.com/office/drawing/2014/main" id="{9913674A-E299-403C-A50F-870BA9F4AB25}"/>
            </a:ext>
          </a:extLst>
        </xdr:cNvPr>
        <xdr:cNvCxnSpPr/>
      </xdr:nvCxnSpPr>
      <xdr:spPr>
        <a:xfrm>
          <a:off x="0" y="6563328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4863</xdr:row>
      <xdr:rowOff>47625</xdr:rowOff>
    </xdr:from>
    <xdr:ext cx="123825" cy="123825"/>
    <xdr:pic>
      <xdr:nvPicPr>
        <xdr:cNvPr id="1659" name="Picture 1658">
          <a:extLst>
            <a:ext uri="{FF2B5EF4-FFF2-40B4-BE49-F238E27FC236}">
              <a16:creationId xmlns:a16="http://schemas.microsoft.com/office/drawing/2014/main" id="{45CACE7D-76D8-44EE-B374-44EC611AFB1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572980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4865</xdr:row>
      <xdr:rowOff>47625</xdr:rowOff>
    </xdr:from>
    <xdr:to>
      <xdr:col>22</xdr:col>
      <xdr:colOff>57150</xdr:colOff>
      <xdr:row>4865</xdr:row>
      <xdr:rowOff>47625</xdr:rowOff>
    </xdr:to>
    <xdr:cxnSp macro="">
      <xdr:nvCxnSpPr>
        <xdr:cNvPr id="1660" name="Straight Connector 1659">
          <a:extLst>
            <a:ext uri="{FF2B5EF4-FFF2-40B4-BE49-F238E27FC236}">
              <a16:creationId xmlns:a16="http://schemas.microsoft.com/office/drawing/2014/main" id="{05F288FA-A637-4A72-A7E2-17A3CB541F62}"/>
            </a:ext>
          </a:extLst>
        </xdr:cNvPr>
        <xdr:cNvCxnSpPr/>
      </xdr:nvCxnSpPr>
      <xdr:spPr>
        <a:xfrm>
          <a:off x="0" y="6575837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4872</xdr:row>
      <xdr:rowOff>47625</xdr:rowOff>
    </xdr:from>
    <xdr:ext cx="123825" cy="123825"/>
    <xdr:pic>
      <xdr:nvPicPr>
        <xdr:cNvPr id="1661" name="Picture 1660">
          <a:extLst>
            <a:ext uri="{FF2B5EF4-FFF2-40B4-BE49-F238E27FC236}">
              <a16:creationId xmlns:a16="http://schemas.microsoft.com/office/drawing/2014/main" id="{EAEFF9E6-859A-4187-B374-FD9EB49F5F6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585489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4874</xdr:row>
      <xdr:rowOff>47625</xdr:rowOff>
    </xdr:from>
    <xdr:to>
      <xdr:col>22</xdr:col>
      <xdr:colOff>57150</xdr:colOff>
      <xdr:row>4874</xdr:row>
      <xdr:rowOff>47625</xdr:rowOff>
    </xdr:to>
    <xdr:cxnSp macro="">
      <xdr:nvCxnSpPr>
        <xdr:cNvPr id="1662" name="Straight Connector 1661">
          <a:extLst>
            <a:ext uri="{FF2B5EF4-FFF2-40B4-BE49-F238E27FC236}">
              <a16:creationId xmlns:a16="http://schemas.microsoft.com/office/drawing/2014/main" id="{FAE7B7D4-FBE7-40B2-8696-3DFAECE1150A}"/>
            </a:ext>
          </a:extLst>
        </xdr:cNvPr>
        <xdr:cNvCxnSpPr/>
      </xdr:nvCxnSpPr>
      <xdr:spPr>
        <a:xfrm>
          <a:off x="0" y="6588347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4881</xdr:row>
      <xdr:rowOff>47625</xdr:rowOff>
    </xdr:from>
    <xdr:ext cx="123825" cy="123825"/>
    <xdr:pic>
      <xdr:nvPicPr>
        <xdr:cNvPr id="1663" name="Picture 1662">
          <a:extLst>
            <a:ext uri="{FF2B5EF4-FFF2-40B4-BE49-F238E27FC236}">
              <a16:creationId xmlns:a16="http://schemas.microsoft.com/office/drawing/2014/main" id="{66F2B4E6-E2D6-4C65-BAF7-63B70A16F40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59799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4883</xdr:row>
      <xdr:rowOff>47625</xdr:rowOff>
    </xdr:from>
    <xdr:ext cx="123825" cy="123825"/>
    <xdr:pic>
      <xdr:nvPicPr>
        <xdr:cNvPr id="1664" name="Picture 1663">
          <a:extLst>
            <a:ext uri="{FF2B5EF4-FFF2-40B4-BE49-F238E27FC236}">
              <a16:creationId xmlns:a16="http://schemas.microsoft.com/office/drawing/2014/main" id="{AA35BC71-B5F7-43B6-9233-9D82980A601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600221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4884</xdr:row>
      <xdr:rowOff>47625</xdr:rowOff>
    </xdr:from>
    <xdr:to>
      <xdr:col>22</xdr:col>
      <xdr:colOff>57150</xdr:colOff>
      <xdr:row>4884</xdr:row>
      <xdr:rowOff>47625</xdr:rowOff>
    </xdr:to>
    <xdr:cxnSp macro="">
      <xdr:nvCxnSpPr>
        <xdr:cNvPr id="1665" name="Straight Connector 1664">
          <a:extLst>
            <a:ext uri="{FF2B5EF4-FFF2-40B4-BE49-F238E27FC236}">
              <a16:creationId xmlns:a16="http://schemas.microsoft.com/office/drawing/2014/main" id="{9F973A65-8731-474D-AA0E-381EF61EB528}"/>
            </a:ext>
          </a:extLst>
        </xdr:cNvPr>
        <xdr:cNvCxnSpPr/>
      </xdr:nvCxnSpPr>
      <xdr:spPr>
        <a:xfrm>
          <a:off x="0" y="6602380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4891</xdr:row>
      <xdr:rowOff>47625</xdr:rowOff>
    </xdr:from>
    <xdr:ext cx="123825" cy="123825"/>
    <xdr:pic>
      <xdr:nvPicPr>
        <xdr:cNvPr id="1666" name="Picture 1665">
          <a:extLst>
            <a:ext uri="{FF2B5EF4-FFF2-40B4-BE49-F238E27FC236}">
              <a16:creationId xmlns:a16="http://schemas.microsoft.com/office/drawing/2014/main" id="{705C0D20-0051-468A-A3CE-E15A21EB16D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61209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4893</xdr:row>
      <xdr:rowOff>47625</xdr:rowOff>
    </xdr:from>
    <xdr:ext cx="123825" cy="123825"/>
    <xdr:pic>
      <xdr:nvPicPr>
        <xdr:cNvPr id="1667" name="Picture 1666">
          <a:extLst>
            <a:ext uri="{FF2B5EF4-FFF2-40B4-BE49-F238E27FC236}">
              <a16:creationId xmlns:a16="http://schemas.microsoft.com/office/drawing/2014/main" id="{CB620F9F-884F-4D42-A319-DCC37790C31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614382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4894</xdr:row>
      <xdr:rowOff>47625</xdr:rowOff>
    </xdr:from>
    <xdr:to>
      <xdr:col>22</xdr:col>
      <xdr:colOff>57150</xdr:colOff>
      <xdr:row>4894</xdr:row>
      <xdr:rowOff>47625</xdr:rowOff>
    </xdr:to>
    <xdr:cxnSp macro="">
      <xdr:nvCxnSpPr>
        <xdr:cNvPr id="1668" name="Straight Connector 1667">
          <a:extLst>
            <a:ext uri="{FF2B5EF4-FFF2-40B4-BE49-F238E27FC236}">
              <a16:creationId xmlns:a16="http://schemas.microsoft.com/office/drawing/2014/main" id="{AFDF7EC7-EEC9-43DF-B093-B30DD67F27F1}"/>
            </a:ext>
          </a:extLst>
        </xdr:cNvPr>
        <xdr:cNvCxnSpPr/>
      </xdr:nvCxnSpPr>
      <xdr:spPr>
        <a:xfrm>
          <a:off x="0" y="6616477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4901</xdr:row>
      <xdr:rowOff>47625</xdr:rowOff>
    </xdr:from>
    <xdr:ext cx="123825" cy="123825"/>
    <xdr:pic>
      <xdr:nvPicPr>
        <xdr:cNvPr id="1669" name="Picture 1668">
          <a:extLst>
            <a:ext uri="{FF2B5EF4-FFF2-40B4-BE49-F238E27FC236}">
              <a16:creationId xmlns:a16="http://schemas.microsoft.com/office/drawing/2014/main" id="{8987E9DC-96C2-488E-A130-9D29ED6735C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62612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4904</xdr:row>
      <xdr:rowOff>47625</xdr:rowOff>
    </xdr:from>
    <xdr:ext cx="123825" cy="123825"/>
    <xdr:pic>
      <xdr:nvPicPr>
        <xdr:cNvPr id="1670" name="Picture 1669">
          <a:extLst>
            <a:ext uri="{FF2B5EF4-FFF2-40B4-BE49-F238E27FC236}">
              <a16:creationId xmlns:a16="http://schemas.microsoft.com/office/drawing/2014/main" id="{96065360-E34C-4365-8A11-9E594651025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629177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4905</xdr:row>
      <xdr:rowOff>47625</xdr:rowOff>
    </xdr:from>
    <xdr:to>
      <xdr:col>22</xdr:col>
      <xdr:colOff>57150</xdr:colOff>
      <xdr:row>4905</xdr:row>
      <xdr:rowOff>47625</xdr:rowOff>
    </xdr:to>
    <xdr:cxnSp macro="">
      <xdr:nvCxnSpPr>
        <xdr:cNvPr id="1671" name="Straight Connector 1670">
          <a:extLst>
            <a:ext uri="{FF2B5EF4-FFF2-40B4-BE49-F238E27FC236}">
              <a16:creationId xmlns:a16="http://schemas.microsoft.com/office/drawing/2014/main" id="{1B0A0BE9-6581-417E-9256-76339DCF05D3}"/>
            </a:ext>
          </a:extLst>
        </xdr:cNvPr>
        <xdr:cNvCxnSpPr/>
      </xdr:nvCxnSpPr>
      <xdr:spPr>
        <a:xfrm>
          <a:off x="0" y="6631273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4912</xdr:row>
      <xdr:rowOff>47625</xdr:rowOff>
    </xdr:from>
    <xdr:ext cx="123825" cy="123825"/>
    <xdr:pic>
      <xdr:nvPicPr>
        <xdr:cNvPr id="1672" name="Picture 1671">
          <a:extLst>
            <a:ext uri="{FF2B5EF4-FFF2-40B4-BE49-F238E27FC236}">
              <a16:creationId xmlns:a16="http://schemas.microsoft.com/office/drawing/2014/main" id="{3AB71DA4-00ED-4D10-81AF-9C58376865E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64092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4915</xdr:row>
      <xdr:rowOff>47625</xdr:rowOff>
    </xdr:from>
    <xdr:ext cx="123825" cy="123825"/>
    <xdr:pic>
      <xdr:nvPicPr>
        <xdr:cNvPr id="1673" name="Picture 1672">
          <a:extLst>
            <a:ext uri="{FF2B5EF4-FFF2-40B4-BE49-F238E27FC236}">
              <a16:creationId xmlns:a16="http://schemas.microsoft.com/office/drawing/2014/main" id="{37C9E18A-5B52-45DF-BE1E-D7399403E15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643973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4916</xdr:row>
      <xdr:rowOff>47625</xdr:rowOff>
    </xdr:from>
    <xdr:to>
      <xdr:col>22</xdr:col>
      <xdr:colOff>57150</xdr:colOff>
      <xdr:row>4916</xdr:row>
      <xdr:rowOff>47625</xdr:rowOff>
    </xdr:to>
    <xdr:cxnSp macro="">
      <xdr:nvCxnSpPr>
        <xdr:cNvPr id="1674" name="Straight Connector 1673">
          <a:extLst>
            <a:ext uri="{FF2B5EF4-FFF2-40B4-BE49-F238E27FC236}">
              <a16:creationId xmlns:a16="http://schemas.microsoft.com/office/drawing/2014/main" id="{B62B4A8B-AB18-4554-A541-34446C6B57E3}"/>
            </a:ext>
          </a:extLst>
        </xdr:cNvPr>
        <xdr:cNvCxnSpPr/>
      </xdr:nvCxnSpPr>
      <xdr:spPr>
        <a:xfrm>
          <a:off x="0" y="6646068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4923</xdr:row>
      <xdr:rowOff>47625</xdr:rowOff>
    </xdr:from>
    <xdr:ext cx="123825" cy="123825"/>
    <xdr:pic>
      <xdr:nvPicPr>
        <xdr:cNvPr id="1675" name="Picture 1674">
          <a:extLst>
            <a:ext uri="{FF2B5EF4-FFF2-40B4-BE49-F238E27FC236}">
              <a16:creationId xmlns:a16="http://schemas.microsoft.com/office/drawing/2014/main" id="{BF369257-313C-425E-AD45-0834F57EC88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655720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4924</xdr:row>
      <xdr:rowOff>47625</xdr:rowOff>
    </xdr:from>
    <xdr:to>
      <xdr:col>22</xdr:col>
      <xdr:colOff>57150</xdr:colOff>
      <xdr:row>4924</xdr:row>
      <xdr:rowOff>47625</xdr:rowOff>
    </xdr:to>
    <xdr:cxnSp macro="">
      <xdr:nvCxnSpPr>
        <xdr:cNvPr id="1676" name="Straight Connector 1675">
          <a:extLst>
            <a:ext uri="{FF2B5EF4-FFF2-40B4-BE49-F238E27FC236}">
              <a16:creationId xmlns:a16="http://schemas.microsoft.com/office/drawing/2014/main" id="{26016CDE-6C4B-4B32-8547-BE6DE4AEA383}"/>
            </a:ext>
          </a:extLst>
        </xdr:cNvPr>
        <xdr:cNvCxnSpPr/>
      </xdr:nvCxnSpPr>
      <xdr:spPr>
        <a:xfrm>
          <a:off x="0" y="6657816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546958</xdr:colOff>
      <xdr:row>1</xdr:row>
      <xdr:rowOff>82551</xdr:rowOff>
    </xdr:from>
    <xdr:to>
      <xdr:col>10</xdr:col>
      <xdr:colOff>318370</xdr:colOff>
      <xdr:row>3</xdr:row>
      <xdr:rowOff>63501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DD7BDB-FB0F-12D7-94C6-A183C48EA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0408" y="247651"/>
          <a:ext cx="330212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368393</xdr:colOff>
      <xdr:row>3</xdr:row>
      <xdr:rowOff>216912</xdr:rowOff>
    </xdr:from>
    <xdr:to>
      <xdr:col>11</xdr:col>
      <xdr:colOff>1</xdr:colOff>
      <xdr:row>4</xdr:row>
      <xdr:rowOff>85344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A02A49-AE73-8B11-431E-487D68705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843" y="858262"/>
          <a:ext cx="749208" cy="338332"/>
        </a:xfrm>
        <a:prstGeom prst="rect">
          <a:avLst/>
        </a:prstGeom>
      </xdr:spPr>
    </xdr:pic>
    <xdr:clientData/>
  </xdr:twoCellAnchor>
  <xdr:twoCellAnchor editAs="oneCell">
    <xdr:from>
      <xdr:col>1</xdr:col>
      <xdr:colOff>50799</xdr:colOff>
      <xdr:row>3</xdr:row>
      <xdr:rowOff>62642</xdr:rowOff>
    </xdr:from>
    <xdr:to>
      <xdr:col>2</xdr:col>
      <xdr:colOff>342900</xdr:colOff>
      <xdr:row>3</xdr:row>
      <xdr:rowOff>425449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B674DE-68E9-4B81-B11E-304EC1C641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30"/>
        <a:stretch/>
      </xdr:blipFill>
      <xdr:spPr>
        <a:xfrm>
          <a:off x="609599" y="703992"/>
          <a:ext cx="742951" cy="36280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7</xdr:col>
      <xdr:colOff>457200</xdr:colOff>
      <xdr:row>29</xdr:row>
      <xdr:rowOff>133350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D1AB01C-648C-E010-9DB4-D7C850F13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" y="3352800"/>
          <a:ext cx="8153400" cy="227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425450</xdr:colOff>
      <xdr:row>5</xdr:row>
      <xdr:rowOff>88900</xdr:rowOff>
    </xdr:from>
    <xdr:to>
      <xdr:col>11</xdr:col>
      <xdr:colOff>50801</xdr:colOff>
      <xdr:row>7</xdr:row>
      <xdr:rowOff>165957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17B968E-4013-4BDA-AC9E-EA1E093F0E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30"/>
        <a:stretch/>
      </xdr:blipFill>
      <xdr:spPr>
        <a:xfrm>
          <a:off x="10248900" y="1365250"/>
          <a:ext cx="742951" cy="36280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ayed Ali" id="{AE21823D-6800-4CC7-926A-0A965D61A993}" userId="ee80974c3ebbb534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62" dT="2024-01-15T15:29:19.21" personId="{AE21823D-6800-4CC7-926A-0A965D61A993}" id="{1A2EE1E4-BEB5-4F6E-9B03-803FB0529812}">
    <text>To be added to Centro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ES407"/>
  <sheetViews>
    <sheetView zoomScale="80" zoomScaleNormal="80" workbookViewId="0">
      <pane xSplit="11" ySplit="6" topLeftCell="V7" activePane="bottomRight" state="frozen"/>
      <selection pane="topRight" activeCell="K1" sqref="K1"/>
      <selection pane="bottomLeft" activeCell="A8" sqref="A8"/>
      <selection pane="bottomRight" activeCell="V8" sqref="V8"/>
    </sheetView>
  </sheetViews>
  <sheetFormatPr defaultColWidth="8.83203125" defaultRowHeight="12.75" outlineLevelRow="1" outlineLevelCol="2"/>
  <cols>
    <col min="1" max="1" width="2.33203125" style="43" customWidth="1"/>
    <col min="2" max="2" width="4.33203125" style="43" customWidth="1"/>
    <col min="3" max="3" width="14.6640625" style="48" customWidth="1"/>
    <col min="4" max="4" width="24.1640625" style="48" customWidth="1"/>
    <col min="5" max="5" width="6.6640625" style="44" hidden="1" customWidth="1"/>
    <col min="6" max="6" width="10.1640625" style="44" hidden="1" customWidth="1"/>
    <col min="7" max="7" width="5.5" style="43" hidden="1" customWidth="1" outlineLevel="1"/>
    <col min="8" max="8" width="6.5" style="43" hidden="1" customWidth="1" outlineLevel="1"/>
    <col min="9" max="9" width="5.83203125" style="51" hidden="1" customWidth="1" outlineLevel="1"/>
    <col min="10" max="10" width="6.1640625" style="51" hidden="1" customWidth="1" collapsed="1"/>
    <col min="11" max="11" width="1.5" style="44" customWidth="1"/>
    <col min="12" max="12" width="5.1640625" style="44" customWidth="1" outlineLevel="1"/>
    <col min="13" max="13" width="1.5" style="44" customWidth="1" outlineLevel="1"/>
    <col min="14" max="18" width="4.83203125" style="44" customWidth="1" outlineLevel="2"/>
    <col min="19" max="19" width="5.5" style="44" customWidth="1" outlineLevel="2"/>
    <col min="20" max="20" width="1.5" style="44" customWidth="1" outlineLevel="1"/>
    <col min="21" max="21" width="6.5" style="44" customWidth="1" outlineLevel="2"/>
    <col min="22" max="22" width="9.5" style="44" customWidth="1" outlineLevel="2"/>
    <col min="23" max="23" width="7.5" style="44" customWidth="1" outlineLevel="2"/>
    <col min="24" max="24" width="6.5" style="44" customWidth="1" outlineLevel="2"/>
    <col min="25" max="25" width="5.5" style="44" customWidth="1" outlineLevel="2"/>
    <col min="26" max="27" width="5.6640625" style="44" customWidth="1" outlineLevel="2"/>
    <col min="28" max="28" width="7.5" style="44" customWidth="1" outlineLevel="2"/>
    <col min="29" max="29" width="1.5" style="44" customWidth="1" outlineLevel="1"/>
    <col min="30" max="30" width="6.1640625" style="44" customWidth="1" outlineLevel="2"/>
    <col min="31" max="31" width="6.33203125" style="44" customWidth="1" outlineLevel="2"/>
    <col min="32" max="33" width="6.5" style="44" customWidth="1" outlineLevel="2"/>
    <col min="34" max="34" width="6.33203125" style="44" customWidth="1" outlineLevel="2"/>
    <col min="35" max="35" width="1.5" style="44" customWidth="1" outlineLevel="1"/>
    <col min="36" max="39" width="7" style="44" customWidth="1" outlineLevel="2"/>
    <col min="40" max="40" width="1.5" style="44" customWidth="1" outlineLevel="1"/>
    <col min="41" max="49" width="6.33203125" style="44" customWidth="1" outlineLevel="2"/>
    <col min="50" max="50" width="1.5" style="44" customWidth="1" outlineLevel="1"/>
    <col min="51" max="51" width="6.33203125" style="44" customWidth="1" outlineLevel="2"/>
    <col min="52" max="53" width="7.5" style="44" customWidth="1" outlineLevel="2"/>
    <col min="54" max="54" width="6.33203125" style="44" customWidth="1" outlineLevel="2"/>
    <col min="55" max="60" width="7.5" style="44" customWidth="1" outlineLevel="2"/>
    <col min="61" max="61" width="1.5" style="44" customWidth="1" outlineLevel="1"/>
    <col min="62" max="62" width="5.5" style="43" customWidth="1" outlineLevel="2"/>
    <col min="63" max="79" width="5.5" style="44" customWidth="1" outlineLevel="2"/>
    <col min="80" max="80" width="1.5" style="44" customWidth="1" outlineLevel="1"/>
    <col min="81" max="81" width="5.6640625" style="44" customWidth="1" outlineLevel="2"/>
    <col min="82" max="90" width="6.33203125" style="44" customWidth="1" outlineLevel="2"/>
    <col min="91" max="91" width="1.5" style="44" customWidth="1" outlineLevel="1"/>
    <col min="92" max="102" width="6.33203125" style="44" customWidth="1" outlineLevel="2"/>
    <col min="103" max="103" width="6.33203125" style="44" customWidth="1" outlineLevel="1"/>
    <col min="104" max="104" width="1.5" style="44" customWidth="1" outlineLevel="1"/>
    <col min="105" max="111" width="6.33203125" style="44" customWidth="1" outlineLevel="1"/>
    <col min="112" max="112" width="7.1640625" style="44" customWidth="1" outlineLevel="1"/>
    <col min="113" max="113" width="1.5" style="44" customWidth="1" outlineLevel="1"/>
    <col min="114" max="119" width="6.33203125" style="44" customWidth="1" outlineLevel="1"/>
    <col min="120" max="120" width="3.83203125" style="44" customWidth="1" outlineLevel="1"/>
    <col min="121" max="121" width="1.5" style="44" customWidth="1" outlineLevel="1"/>
    <col min="122" max="147" width="6.33203125" style="44" customWidth="1" outlineLevel="2"/>
    <col min="148" max="148" width="6.33203125" style="44" customWidth="1" outlineLevel="1"/>
    <col min="149" max="149" width="5" style="43" customWidth="1"/>
    <col min="150" max="150" width="2.33203125" style="43" customWidth="1"/>
    <col min="151" max="16384" width="8.83203125" style="43"/>
  </cols>
  <sheetData>
    <row r="2" spans="2:149">
      <c r="B2" s="54"/>
      <c r="C2" s="97"/>
      <c r="D2" s="97" t="s">
        <v>587</v>
      </c>
      <c r="E2" s="281" t="s">
        <v>906</v>
      </c>
      <c r="F2" s="303" t="s">
        <v>904</v>
      </c>
      <c r="G2" s="54"/>
      <c r="H2" s="54"/>
      <c r="I2" s="84"/>
      <c r="J2" s="84"/>
      <c r="K2" s="55"/>
      <c r="L2" s="55"/>
      <c r="M2" s="55"/>
      <c r="N2" s="55">
        <v>197</v>
      </c>
      <c r="O2" s="55">
        <v>198</v>
      </c>
      <c r="P2" s="55">
        <v>199</v>
      </c>
      <c r="Q2" s="55">
        <v>200</v>
      </c>
      <c r="R2" s="55">
        <v>201</v>
      </c>
      <c r="S2" s="55">
        <v>202</v>
      </c>
      <c r="T2" s="55"/>
      <c r="U2" s="55">
        <v>62</v>
      </c>
      <c r="V2" s="55">
        <v>28</v>
      </c>
      <c r="W2" s="55">
        <v>27</v>
      </c>
      <c r="X2" s="55">
        <v>36</v>
      </c>
      <c r="Y2" s="55">
        <v>30</v>
      </c>
      <c r="Z2" s="55">
        <v>29</v>
      </c>
      <c r="AA2" s="55">
        <v>54</v>
      </c>
      <c r="AB2" s="55">
        <v>55</v>
      </c>
      <c r="AC2" s="55"/>
      <c r="AD2" s="55">
        <v>4</v>
      </c>
      <c r="AE2" s="55">
        <v>5</v>
      </c>
      <c r="AF2" s="55">
        <v>6</v>
      </c>
      <c r="AG2" s="55">
        <v>2</v>
      </c>
      <c r="AH2" s="55">
        <v>10</v>
      </c>
      <c r="AI2" s="55"/>
      <c r="AJ2" s="55">
        <v>31</v>
      </c>
      <c r="AK2" s="55">
        <v>51</v>
      </c>
      <c r="AL2" s="55">
        <v>52</v>
      </c>
      <c r="AM2" s="55">
        <v>53</v>
      </c>
      <c r="AN2" s="55"/>
      <c r="AO2" s="55">
        <v>34</v>
      </c>
      <c r="AP2" s="55">
        <v>37</v>
      </c>
      <c r="AQ2" s="55">
        <v>38</v>
      </c>
      <c r="AR2" s="55">
        <v>39</v>
      </c>
      <c r="AS2" s="55">
        <v>42</v>
      </c>
      <c r="AT2" s="55">
        <v>43</v>
      </c>
      <c r="AU2" s="55">
        <v>44</v>
      </c>
      <c r="AV2" s="55">
        <v>58</v>
      </c>
      <c r="AW2" s="55">
        <v>59</v>
      </c>
      <c r="AX2" s="55"/>
      <c r="AY2" s="55">
        <v>32</v>
      </c>
      <c r="AZ2" s="55">
        <v>33</v>
      </c>
      <c r="BA2" s="55">
        <v>35</v>
      </c>
      <c r="BB2" s="55">
        <v>45</v>
      </c>
      <c r="BC2" s="55">
        <v>46</v>
      </c>
      <c r="BD2" s="55">
        <v>47</v>
      </c>
      <c r="BE2" s="55">
        <v>48</v>
      </c>
      <c r="BF2" s="55">
        <v>49</v>
      </c>
      <c r="BG2" s="55">
        <v>50</v>
      </c>
      <c r="BH2" s="55">
        <v>40</v>
      </c>
      <c r="BI2" s="55"/>
      <c r="BJ2" s="55">
        <v>61</v>
      </c>
      <c r="BK2" s="55">
        <v>63</v>
      </c>
      <c r="BL2" s="55">
        <v>64</v>
      </c>
      <c r="BM2" s="55">
        <v>65</v>
      </c>
      <c r="BN2" s="55">
        <v>66</v>
      </c>
      <c r="BO2" s="55">
        <v>67</v>
      </c>
      <c r="BP2" s="55">
        <v>68</v>
      </c>
      <c r="BQ2" s="55">
        <v>69</v>
      </c>
      <c r="BR2" s="55">
        <v>70</v>
      </c>
      <c r="BS2" s="55">
        <v>71</v>
      </c>
      <c r="BT2" s="55">
        <v>72</v>
      </c>
      <c r="BU2" s="55">
        <v>73</v>
      </c>
      <c r="BV2" s="55">
        <v>74</v>
      </c>
      <c r="BW2" s="55">
        <v>75</v>
      </c>
      <c r="BX2" s="55">
        <v>77</v>
      </c>
      <c r="BY2" s="55">
        <v>78</v>
      </c>
      <c r="BZ2" s="55">
        <v>79</v>
      </c>
      <c r="CA2" s="55">
        <v>80</v>
      </c>
      <c r="CB2" s="55"/>
      <c r="CC2" s="55">
        <v>16</v>
      </c>
      <c r="CD2" s="55">
        <v>18</v>
      </c>
      <c r="CE2" s="55">
        <v>20</v>
      </c>
      <c r="CF2" s="55">
        <v>24</v>
      </c>
      <c r="CG2" s="55">
        <v>17</v>
      </c>
      <c r="CH2" s="55">
        <v>23</v>
      </c>
      <c r="CI2" s="55">
        <v>25</v>
      </c>
      <c r="CJ2" s="55">
        <v>26</v>
      </c>
      <c r="CK2" s="55">
        <v>19</v>
      </c>
      <c r="CL2" s="55">
        <v>14</v>
      </c>
      <c r="CM2" s="55"/>
      <c r="CN2" s="55">
        <v>9</v>
      </c>
      <c r="CO2" s="55">
        <v>60</v>
      </c>
      <c r="CP2" s="55">
        <v>76</v>
      </c>
      <c r="CQ2" s="55">
        <v>1</v>
      </c>
      <c r="CR2" s="55">
        <v>273</v>
      </c>
      <c r="CS2" s="55">
        <v>12</v>
      </c>
      <c r="CT2" s="55">
        <v>7</v>
      </c>
      <c r="CU2" s="55">
        <v>8</v>
      </c>
      <c r="CV2" s="55">
        <v>41</v>
      </c>
      <c r="CW2" s="55">
        <v>3</v>
      </c>
      <c r="CX2" s="55">
        <v>57</v>
      </c>
      <c r="CY2" s="55"/>
      <c r="CZ2" s="55"/>
      <c r="DA2" s="55">
        <v>13</v>
      </c>
      <c r="DB2" s="55"/>
      <c r="DC2" s="55">
        <v>207</v>
      </c>
      <c r="DD2" s="55">
        <v>208</v>
      </c>
      <c r="DE2" s="55">
        <v>210</v>
      </c>
      <c r="DF2" s="55">
        <v>228</v>
      </c>
      <c r="DG2" s="55"/>
      <c r="DH2" s="55">
        <v>212</v>
      </c>
      <c r="DI2" s="55"/>
      <c r="DJ2" s="55">
        <v>140</v>
      </c>
      <c r="DK2" s="55">
        <v>141</v>
      </c>
      <c r="DL2" s="55">
        <v>142</v>
      </c>
      <c r="DM2" s="55">
        <v>146</v>
      </c>
      <c r="DN2" s="55">
        <v>143</v>
      </c>
      <c r="DO2" s="55">
        <v>144</v>
      </c>
      <c r="DP2" s="55"/>
      <c r="DQ2" s="55"/>
      <c r="DR2" s="55">
        <v>147</v>
      </c>
      <c r="DS2" s="55">
        <v>167</v>
      </c>
      <c r="DT2" s="55">
        <v>148</v>
      </c>
      <c r="DU2" s="55">
        <v>169</v>
      </c>
      <c r="DV2" s="55">
        <v>149</v>
      </c>
      <c r="DW2" s="55">
        <v>157</v>
      </c>
      <c r="DX2" s="55">
        <v>158</v>
      </c>
      <c r="DY2" s="55">
        <v>170</v>
      </c>
      <c r="DZ2" s="55">
        <v>165</v>
      </c>
      <c r="EA2" s="55">
        <v>150</v>
      </c>
      <c r="EB2" s="55">
        <v>152</v>
      </c>
      <c r="EC2" s="55">
        <v>153</v>
      </c>
      <c r="ED2" s="55">
        <v>159</v>
      </c>
      <c r="EE2" s="55">
        <v>155</v>
      </c>
      <c r="EF2" s="55">
        <v>156</v>
      </c>
      <c r="EG2" s="55">
        <v>160</v>
      </c>
      <c r="EH2" s="55">
        <v>161</v>
      </c>
      <c r="EI2" s="55">
        <v>151</v>
      </c>
      <c r="EJ2" s="55">
        <v>154</v>
      </c>
      <c r="EK2" s="55">
        <v>166</v>
      </c>
      <c r="EL2" s="55">
        <v>168</v>
      </c>
      <c r="EM2" s="55">
        <v>162</v>
      </c>
      <c r="EN2" s="55">
        <v>163</v>
      </c>
      <c r="EO2" s="55">
        <v>164</v>
      </c>
      <c r="EP2" s="55">
        <v>172</v>
      </c>
      <c r="EQ2" s="55"/>
      <c r="ER2" s="55"/>
      <c r="ES2" s="44"/>
    </row>
    <row r="3" spans="2:149">
      <c r="L3" s="44" t="s">
        <v>629</v>
      </c>
      <c r="N3" s="213">
        <v>122.294</v>
      </c>
      <c r="O3" s="213">
        <v>198.72774999999999</v>
      </c>
      <c r="P3" s="213">
        <v>244.58799999999999</v>
      </c>
      <c r="Q3" s="213">
        <v>366.88200000000001</v>
      </c>
      <c r="R3" s="213">
        <v>366.88200000000001</v>
      </c>
      <c r="S3" s="213">
        <v>489.17599999999999</v>
      </c>
    </row>
    <row r="4" spans="2:149" s="53" customFormat="1" ht="37.5" customHeight="1">
      <c r="B4" s="49" t="s">
        <v>579</v>
      </c>
      <c r="C4" s="49" t="s">
        <v>301</v>
      </c>
      <c r="D4" s="49" t="s">
        <v>1</v>
      </c>
      <c r="E4" s="50" t="s">
        <v>303</v>
      </c>
      <c r="F4" s="282"/>
      <c r="G4" s="91" t="s">
        <v>602</v>
      </c>
      <c r="H4" s="91" t="s">
        <v>592</v>
      </c>
      <c r="I4" s="92" t="s">
        <v>590</v>
      </c>
      <c r="J4" s="91" t="s">
        <v>591</v>
      </c>
      <c r="K4" s="82"/>
      <c r="L4" s="77" t="s">
        <v>589</v>
      </c>
      <c r="M4" s="132">
        <v>1</v>
      </c>
      <c r="N4" s="80" t="s">
        <v>5</v>
      </c>
      <c r="O4" s="133" t="s">
        <v>191</v>
      </c>
      <c r="P4" s="52" t="s">
        <v>4</v>
      </c>
      <c r="Q4" s="52" t="s">
        <v>3</v>
      </c>
      <c r="R4" s="52" t="s">
        <v>6</v>
      </c>
      <c r="S4" s="52" t="s">
        <v>7</v>
      </c>
      <c r="T4" s="132">
        <v>2</v>
      </c>
      <c r="U4" s="52" t="s">
        <v>47</v>
      </c>
      <c r="V4" s="52" t="s">
        <v>79</v>
      </c>
      <c r="W4" s="52" t="s">
        <v>95</v>
      </c>
      <c r="X4" s="52" t="s">
        <v>107</v>
      </c>
      <c r="Y4" s="52" t="s">
        <v>91</v>
      </c>
      <c r="Z4" s="52" t="s">
        <v>51</v>
      </c>
      <c r="AA4" s="52" t="s">
        <v>98</v>
      </c>
      <c r="AB4" s="52" t="s">
        <v>128</v>
      </c>
      <c r="AC4" s="132">
        <v>3</v>
      </c>
      <c r="AD4" s="52" t="s">
        <v>56</v>
      </c>
      <c r="AE4" s="52" t="s">
        <v>263</v>
      </c>
      <c r="AF4" s="52" t="s">
        <v>77</v>
      </c>
      <c r="AG4" s="52" t="s">
        <v>267</v>
      </c>
      <c r="AH4" s="52" t="s">
        <v>265</v>
      </c>
      <c r="AI4" s="132">
        <v>4</v>
      </c>
      <c r="AJ4" s="52" t="s">
        <v>59</v>
      </c>
      <c r="AK4" s="52" t="s">
        <v>118</v>
      </c>
      <c r="AL4" s="52" t="s">
        <v>119</v>
      </c>
      <c r="AM4" s="52" t="s">
        <v>9</v>
      </c>
      <c r="AN4" s="132">
        <v>5</v>
      </c>
      <c r="AO4" s="52" t="s">
        <v>97</v>
      </c>
      <c r="AP4" s="133" t="s">
        <v>141</v>
      </c>
      <c r="AQ4" s="52" t="s">
        <v>252</v>
      </c>
      <c r="AR4" s="52" t="s">
        <v>93</v>
      </c>
      <c r="AS4" s="52" t="s">
        <v>437</v>
      </c>
      <c r="AT4" s="52" t="s">
        <v>258</v>
      </c>
      <c r="AU4" s="52" t="s">
        <v>438</v>
      </c>
      <c r="AV4" s="52" t="s">
        <v>441</v>
      </c>
      <c r="AW4" s="52" t="s">
        <v>256</v>
      </c>
      <c r="AX4" s="82"/>
      <c r="AY4" s="52" t="s">
        <v>49</v>
      </c>
      <c r="AZ4" s="52" t="s">
        <v>10</v>
      </c>
      <c r="BA4" s="52" t="s">
        <v>50</v>
      </c>
      <c r="BB4" s="52" t="s">
        <v>46</v>
      </c>
      <c r="BC4" s="52" t="s">
        <v>250</v>
      </c>
      <c r="BD4" s="52" t="s">
        <v>439</v>
      </c>
      <c r="BE4" s="52" t="s">
        <v>126</v>
      </c>
      <c r="BF4" s="52" t="s">
        <v>48</v>
      </c>
      <c r="BG4" s="52" t="s">
        <v>54</v>
      </c>
      <c r="BH4" s="52" t="s">
        <v>110</v>
      </c>
      <c r="BI4" s="132">
        <v>6</v>
      </c>
      <c r="BJ4" s="52" t="s">
        <v>112</v>
      </c>
      <c r="BK4" s="52" t="s">
        <v>0</v>
      </c>
      <c r="BL4" s="52" t="s">
        <v>71</v>
      </c>
      <c r="BM4" s="52" t="s">
        <v>57</v>
      </c>
      <c r="BN4" s="52" t="s">
        <v>75</v>
      </c>
      <c r="BO4" s="52" t="s">
        <v>113</v>
      </c>
      <c r="BP4" s="52" t="s">
        <v>114</v>
      </c>
      <c r="BQ4" s="52" t="s">
        <v>101</v>
      </c>
      <c r="BR4" s="52" t="s">
        <v>443</v>
      </c>
      <c r="BS4" s="52" t="s">
        <v>444</v>
      </c>
      <c r="BT4" s="52" t="s">
        <v>116</v>
      </c>
      <c r="BU4" s="52" t="s">
        <v>115</v>
      </c>
      <c r="BV4" s="52" t="s">
        <v>445</v>
      </c>
      <c r="BW4" s="52" t="s">
        <v>446</v>
      </c>
      <c r="BX4" s="52" t="s">
        <v>82</v>
      </c>
      <c r="BY4" s="52" t="s">
        <v>447</v>
      </c>
      <c r="BZ4" s="52" t="s">
        <v>74</v>
      </c>
      <c r="CA4" s="52" t="s">
        <v>69</v>
      </c>
      <c r="CB4" s="132">
        <v>7</v>
      </c>
      <c r="CC4" s="52" t="s">
        <v>11</v>
      </c>
      <c r="CD4" s="52" t="s">
        <v>44</v>
      </c>
      <c r="CE4" s="52" t="s">
        <v>84</v>
      </c>
      <c r="CF4" s="52" t="s">
        <v>62</v>
      </c>
      <c r="CG4" s="52" t="s">
        <v>53</v>
      </c>
      <c r="CH4" s="52" t="s">
        <v>86</v>
      </c>
      <c r="CI4" s="52" t="s">
        <v>64</v>
      </c>
      <c r="CJ4" s="52" t="s">
        <v>132</v>
      </c>
      <c r="CK4" s="52" t="s">
        <v>133</v>
      </c>
      <c r="CL4" s="52" t="s">
        <v>92</v>
      </c>
      <c r="CM4" s="82"/>
      <c r="CN4" s="52" t="s">
        <v>60</v>
      </c>
      <c r="CO4" s="52" t="s">
        <v>102</v>
      </c>
      <c r="CP4" s="52" t="s">
        <v>63</v>
      </c>
      <c r="CQ4" s="52" t="s">
        <v>94</v>
      </c>
      <c r="CR4" s="52" t="s">
        <v>611</v>
      </c>
      <c r="CS4" s="52" t="s">
        <v>106</v>
      </c>
      <c r="CT4" s="52" t="s">
        <v>99</v>
      </c>
      <c r="CU4" s="52" t="s">
        <v>100</v>
      </c>
      <c r="CV4" s="52" t="s">
        <v>103</v>
      </c>
      <c r="CW4" s="52" t="s">
        <v>104</v>
      </c>
      <c r="CX4" s="52" t="s">
        <v>105</v>
      </c>
      <c r="CY4" s="52"/>
      <c r="CZ4" s="82"/>
      <c r="DA4" s="52" t="s">
        <v>96</v>
      </c>
      <c r="DB4" s="52"/>
      <c r="DC4" s="52" t="s">
        <v>272</v>
      </c>
      <c r="DD4" s="52" t="s">
        <v>137</v>
      </c>
      <c r="DE4" s="52" t="s">
        <v>274</v>
      </c>
      <c r="DF4" s="52" t="s">
        <v>135</v>
      </c>
      <c r="DG4" s="52"/>
      <c r="DH4" s="52" t="s">
        <v>8</v>
      </c>
      <c r="DI4" s="82"/>
      <c r="DJ4" s="52" t="s">
        <v>295</v>
      </c>
      <c r="DK4" s="52" t="s">
        <v>296</v>
      </c>
      <c r="DL4" s="52" t="s">
        <v>290</v>
      </c>
      <c r="DM4" s="52" t="s">
        <v>288</v>
      </c>
      <c r="DN4" s="52" t="s">
        <v>292</v>
      </c>
      <c r="DO4" s="52" t="s">
        <v>294</v>
      </c>
      <c r="DP4" s="52"/>
      <c r="DQ4" s="82"/>
      <c r="DR4" s="52" t="s">
        <v>87</v>
      </c>
      <c r="DS4" s="52" t="s">
        <v>508</v>
      </c>
      <c r="DT4" s="52" t="s">
        <v>505</v>
      </c>
      <c r="DU4" s="52" t="s">
        <v>157</v>
      </c>
      <c r="DV4" s="52" t="s">
        <v>88</v>
      </c>
      <c r="DW4" s="52" t="s">
        <v>276</v>
      </c>
      <c r="DX4" s="52" t="s">
        <v>275</v>
      </c>
      <c r="DY4" s="52" t="s">
        <v>168</v>
      </c>
      <c r="DZ4" s="52" t="s">
        <v>279</v>
      </c>
      <c r="EA4" s="52" t="s">
        <v>90</v>
      </c>
      <c r="EB4" s="52" t="s">
        <v>85</v>
      </c>
      <c r="EC4" s="151" t="s">
        <v>89</v>
      </c>
      <c r="ED4" s="151" t="s">
        <v>278</v>
      </c>
      <c r="EE4" s="151" t="s">
        <v>286</v>
      </c>
      <c r="EF4" s="151" t="s">
        <v>287</v>
      </c>
      <c r="EG4" s="151" t="s">
        <v>277</v>
      </c>
      <c r="EH4" s="151" t="s">
        <v>143</v>
      </c>
      <c r="EI4" s="52" t="s">
        <v>284</v>
      </c>
      <c r="EJ4" s="52" t="s">
        <v>283</v>
      </c>
      <c r="EK4" s="52" t="s">
        <v>507</v>
      </c>
      <c r="EL4" s="52" t="s">
        <v>280</v>
      </c>
      <c r="EM4" s="52" t="s">
        <v>281</v>
      </c>
      <c r="EN4" s="52" t="s">
        <v>282</v>
      </c>
      <c r="EO4" s="52" t="s">
        <v>506</v>
      </c>
      <c r="EP4" s="52" t="s">
        <v>511</v>
      </c>
      <c r="EQ4" s="52"/>
      <c r="ER4" s="52"/>
    </row>
    <row r="5" spans="2:149" s="45" customFormat="1" ht="12">
      <c r="B5" s="57"/>
      <c r="C5" s="57"/>
      <c r="D5" s="57"/>
      <c r="E5" s="135"/>
      <c r="F5" s="85"/>
      <c r="G5" s="83"/>
      <c r="H5" s="116">
        <v>1</v>
      </c>
      <c r="I5" s="121">
        <v>0.14000000000000001</v>
      </c>
      <c r="J5" s="85" t="s">
        <v>43</v>
      </c>
      <c r="K5" s="82"/>
      <c r="L5" s="58"/>
      <c r="M5" s="82"/>
      <c r="N5" s="56" t="str">
        <f>VLOOKUP(N$2,'Product List'!$B:$D,3,0)</f>
        <v>each</v>
      </c>
      <c r="O5" s="56" t="str">
        <f>VLOOKUP(O$2,'Product List'!$B:$D,3,0)</f>
        <v>each</v>
      </c>
      <c r="P5" s="56" t="str">
        <f>VLOOKUP(P$2,'Product List'!$B:$D,3,0)</f>
        <v>each</v>
      </c>
      <c r="Q5" s="56" t="str">
        <f>VLOOKUP(Q$2,'Product List'!$B:$D,3,0)</f>
        <v>each</v>
      </c>
      <c r="R5" s="56" t="str">
        <f>VLOOKUP(R$2,'Product List'!$B:$D,3,0)</f>
        <v>each</v>
      </c>
      <c r="S5" s="56" t="str">
        <f>VLOOKUP(S$2,'Product List'!$B:$D,3,0)</f>
        <v>each</v>
      </c>
      <c r="T5" s="82"/>
      <c r="U5" s="56" t="str">
        <f>VLOOKUP(U$2,'Product List'!$B:$D,3,0)</f>
        <v>liter</v>
      </c>
      <c r="V5" s="56" t="str">
        <f>VLOOKUP(V$2,'Product List'!$B:$D,3,0)</f>
        <v>kg</v>
      </c>
      <c r="W5" s="56" t="str">
        <f>VLOOKUP(W$2,'Product List'!$B:$D,3,0)</f>
        <v>kg</v>
      </c>
      <c r="X5" s="56" t="str">
        <f>VLOOKUP(X$2,'Product List'!$B:$D,3,0)</f>
        <v>kg</v>
      </c>
      <c r="Y5" s="56" t="str">
        <f>VLOOKUP(Y$2,'Product List'!$B:$D,3,0)</f>
        <v>kg</v>
      </c>
      <c r="Z5" s="56" t="str">
        <f>VLOOKUP(Z$2,'Product List'!$B:$D,3,0)</f>
        <v>kg</v>
      </c>
      <c r="AA5" s="56" t="str">
        <f>VLOOKUP(AA$2,'Product List'!$B:$D,3,0)</f>
        <v>kg</v>
      </c>
      <c r="AB5" s="56" t="str">
        <f>VLOOKUP(AB$2,'Product List'!$B:$D,3,0)</f>
        <v>kg</v>
      </c>
      <c r="AC5" s="82"/>
      <c r="AD5" s="56" t="str">
        <f>VLOOKUP(AD$2,'Product List'!$B:$D,3,0)</f>
        <v>each</v>
      </c>
      <c r="AE5" s="56" t="str">
        <f>VLOOKUP(AE$2,'Product List'!$B:$D,3,0)</f>
        <v>each</v>
      </c>
      <c r="AF5" s="56" t="str">
        <f>VLOOKUP(AF$2,'Product List'!$B:$D,3,0)</f>
        <v>each</v>
      </c>
      <c r="AG5" s="56" t="str">
        <f>VLOOKUP(AG$2,'Product List'!$B:$D,3,0)</f>
        <v>each</v>
      </c>
      <c r="AH5" s="56" t="str">
        <f>VLOOKUP(AH$2,'Product List'!$B:$D,3,0)</f>
        <v>each</v>
      </c>
      <c r="AI5" s="82"/>
      <c r="AJ5" s="56" t="str">
        <f>VLOOKUP(AJ$2,'Product List'!$B:$D,3,0)</f>
        <v>kg</v>
      </c>
      <c r="AK5" s="56" t="str">
        <f>VLOOKUP(AK$2,'Product List'!$B:$D,3,0)</f>
        <v>kg</v>
      </c>
      <c r="AL5" s="56" t="str">
        <f>VLOOKUP(AL$2,'Product List'!$B:$D,3,0)</f>
        <v>kg</v>
      </c>
      <c r="AM5" s="56" t="str">
        <f>VLOOKUP(AM$2,'Product List'!$B:$D,3,0)</f>
        <v>kg</v>
      </c>
      <c r="AN5" s="82"/>
      <c r="AO5" s="56" t="str">
        <f>VLOOKUP(AO$2,'Product List'!$B:$D,3,0)</f>
        <v>kg</v>
      </c>
      <c r="AP5" s="56" t="str">
        <f>VLOOKUP(AP$2,'Product List'!$B:$D,3,0)</f>
        <v>kg</v>
      </c>
      <c r="AQ5" s="56" t="str">
        <f>VLOOKUP(AQ$2,'Product List'!$B:$D,3,0)</f>
        <v>kg</v>
      </c>
      <c r="AR5" s="56" t="str">
        <f>VLOOKUP(AR$2,'Product List'!$B:$D,3,0)</f>
        <v>kg</v>
      </c>
      <c r="AS5" s="56" t="str">
        <f>VLOOKUP(AS$2,'Product List'!$B:$D,3,0)</f>
        <v>kg</v>
      </c>
      <c r="AT5" s="56" t="str">
        <f>VLOOKUP(AT$2,'Product List'!$B:$D,3,0)</f>
        <v>kg</v>
      </c>
      <c r="AU5" s="56" t="str">
        <f>VLOOKUP(AU$2,'Product List'!$B:$D,3,0)</f>
        <v>kg</v>
      </c>
      <c r="AV5" s="56" t="str">
        <f>VLOOKUP(AV$2,'Product List'!$B:$D,3,0)</f>
        <v>kg</v>
      </c>
      <c r="AW5" s="56" t="str">
        <f>VLOOKUP(AW$2,'Product List'!$B:$D,3,0)</f>
        <v>kg</v>
      </c>
      <c r="AX5" s="82"/>
      <c r="AY5" s="56" t="str">
        <f>VLOOKUP(AY$2,'Product List'!$B:$D,3,0)</f>
        <v>kg</v>
      </c>
      <c r="AZ5" s="56" t="str">
        <f>VLOOKUP(AZ$2,'Product List'!$B:$D,3,0)</f>
        <v>kg</v>
      </c>
      <c r="BA5" s="56" t="str">
        <f>VLOOKUP(BA$2,'Product List'!$B:$D,3,0)</f>
        <v>kg</v>
      </c>
      <c r="BB5" s="56" t="str">
        <f>VLOOKUP(BB$2,'Product List'!$B:$D,3,0)</f>
        <v>kg</v>
      </c>
      <c r="BC5" s="56" t="str">
        <f>VLOOKUP(BC$2,'Product List'!$B:$D,3,0)</f>
        <v>kg</v>
      </c>
      <c r="BD5" s="56" t="str">
        <f>VLOOKUP(BD$2,'Product List'!$B:$D,3,0)</f>
        <v>kg</v>
      </c>
      <c r="BE5" s="56" t="str">
        <f>VLOOKUP(BE$2,'Product List'!$B:$D,3,0)</f>
        <v>kg</v>
      </c>
      <c r="BF5" s="56" t="str">
        <f>VLOOKUP(BF$2,'Product List'!$B:$D,3,0)</f>
        <v>kg</v>
      </c>
      <c r="BG5" s="56" t="str">
        <f>VLOOKUP(BG$2,'Product List'!$B:$D,3,0)</f>
        <v>kg</v>
      </c>
      <c r="BH5" s="56" t="str">
        <f>VLOOKUP(BH$2,'Product List'!$B:$D,3,0)</f>
        <v>kg</v>
      </c>
      <c r="BI5" s="82"/>
      <c r="BJ5" s="56" t="str">
        <f>VLOOKUP(BJ$2,'Product List'!$B:$D,3,0)</f>
        <v>liter</v>
      </c>
      <c r="BK5" s="56" t="str">
        <f>VLOOKUP(BK$2,'Product List'!$B:$D,3,0)</f>
        <v>liter</v>
      </c>
      <c r="BL5" s="56" t="str">
        <f>VLOOKUP(BL$2,'Product List'!$B:$D,3,0)</f>
        <v>liter</v>
      </c>
      <c r="BM5" s="56" t="str">
        <f>VLOOKUP(BM$2,'Product List'!$B:$D,3,0)</f>
        <v>liter</v>
      </c>
      <c r="BN5" s="56" t="str">
        <f>VLOOKUP(BN$2,'Product List'!$B:$D,3,0)</f>
        <v>liter</v>
      </c>
      <c r="BO5" s="56" t="str">
        <f>VLOOKUP(BO$2,'Product List'!$B:$D,3,0)</f>
        <v>liter</v>
      </c>
      <c r="BP5" s="56" t="str">
        <f>VLOOKUP(BP$2,'Product List'!$B:$D,3,0)</f>
        <v>liter</v>
      </c>
      <c r="BQ5" s="56" t="str">
        <f>VLOOKUP(BQ$2,'Product List'!$B:$D,3,0)</f>
        <v>liter</v>
      </c>
      <c r="BR5" s="56" t="str">
        <f>VLOOKUP(BR$2,'Product List'!$B:$D,3,0)</f>
        <v>liter</v>
      </c>
      <c r="BS5" s="56" t="str">
        <f>VLOOKUP(BS$2,'Product List'!$B:$D,3,0)</f>
        <v>liter</v>
      </c>
      <c r="BT5" s="56" t="str">
        <f>VLOOKUP(BT$2,'Product List'!$B:$D,3,0)</f>
        <v>liter</v>
      </c>
      <c r="BU5" s="56" t="str">
        <f>VLOOKUP(BU$2,'Product List'!$B:$D,3,0)</f>
        <v>liter</v>
      </c>
      <c r="BV5" s="56" t="str">
        <f>VLOOKUP(BV$2,'Product List'!$B:$D,3,0)</f>
        <v>liter</v>
      </c>
      <c r="BW5" s="56" t="str">
        <f>VLOOKUP(BW$2,'Product List'!$B:$D,3,0)</f>
        <v>liter</v>
      </c>
      <c r="BX5" s="56" t="str">
        <f>VLOOKUP(BX$2,'Product List'!$B:$D,3,0)</f>
        <v>liter</v>
      </c>
      <c r="BY5" s="56" t="str">
        <f>VLOOKUP(BY$2,'Product List'!$B:$D,3,0)</f>
        <v>liter</v>
      </c>
      <c r="BZ5" s="56" t="str">
        <f>VLOOKUP(BZ$2,'Product List'!$B:$D,3,0)</f>
        <v>liter</v>
      </c>
      <c r="CA5" s="56" t="str">
        <f>VLOOKUP(CA$2,'Product List'!$B:$D,3,0)</f>
        <v>liter</v>
      </c>
      <c r="CB5" s="82"/>
      <c r="CC5" s="56" t="str">
        <f>VLOOKUP(CC$2,'Product List'!$B:$D,3,0)</f>
        <v>each</v>
      </c>
      <c r="CD5" s="56" t="str">
        <f>VLOOKUP(CD$2,'Product List'!$B:$D,3,0)</f>
        <v>each</v>
      </c>
      <c r="CE5" s="56" t="str">
        <f>VLOOKUP(CE$2,'Product List'!$B:$D,3,0)</f>
        <v>each</v>
      </c>
      <c r="CF5" s="56" t="str">
        <f>VLOOKUP(CF$2,'Product List'!$B:$D,3,0)</f>
        <v>each</v>
      </c>
      <c r="CG5" s="56" t="str">
        <f>VLOOKUP(CG$2,'Product List'!$B:$D,3,0)</f>
        <v>each</v>
      </c>
      <c r="CH5" s="56" t="str">
        <f>VLOOKUP(CH$2,'Product List'!$B:$D,3,0)</f>
        <v>each</v>
      </c>
      <c r="CI5" s="56" t="str">
        <f>VLOOKUP(CI$2,'Product List'!$B:$D,3,0)</f>
        <v>each</v>
      </c>
      <c r="CJ5" s="56" t="str">
        <f>VLOOKUP(CJ$2,'Product List'!$B:$D,3,0)</f>
        <v>each</v>
      </c>
      <c r="CK5" s="56" t="str">
        <f>VLOOKUP(CK$2,'Product List'!$B:$D,3,0)</f>
        <v>each</v>
      </c>
      <c r="CL5" s="56" t="str">
        <f>VLOOKUP(CL$2,'Product List'!$B:$D,3,0)</f>
        <v>each</v>
      </c>
      <c r="CM5" s="82"/>
      <c r="CN5" s="56" t="str">
        <f>VLOOKUP(CN$2,'Product List'!$B:$D,3,0)</f>
        <v>each</v>
      </c>
      <c r="CO5" s="56" t="str">
        <f>VLOOKUP(CO$2,'Product List'!$B:$D,3,0)</f>
        <v>liter</v>
      </c>
      <c r="CP5" s="56" t="str">
        <f>VLOOKUP(CP$2,'Product List'!$B:$D,3,0)</f>
        <v>liter</v>
      </c>
      <c r="CQ5" s="56" t="str">
        <f>VLOOKUP(CQ$2,'Product List'!$B:$D,3,0)</f>
        <v>each</v>
      </c>
      <c r="CR5" s="56" t="str">
        <f>VLOOKUP(CR$2,'Product List'!$B:$D,3,0)</f>
        <v>each</v>
      </c>
      <c r="CS5" s="56" t="str">
        <f>VLOOKUP(CS$2,'Product List'!$B:$D,3,0)</f>
        <v>each</v>
      </c>
      <c r="CT5" s="56" t="str">
        <f>VLOOKUP(CT$2,'Product List'!$B:$D,3,0)</f>
        <v>each</v>
      </c>
      <c r="CU5" s="56" t="str">
        <f>VLOOKUP(CU$2,'Product List'!$B:$D,3,0)</f>
        <v>each</v>
      </c>
      <c r="CV5" s="56" t="str">
        <f>VLOOKUP(CV$2,'Product List'!$B:$D,3,0)</f>
        <v>kg</v>
      </c>
      <c r="CW5" s="56" t="str">
        <f>VLOOKUP(CW$2,'Product List'!$B:$D,3,0)</f>
        <v>each</v>
      </c>
      <c r="CX5" s="56" t="str">
        <f>VLOOKUP(CX$2,'Product List'!$B:$D,3,0)</f>
        <v>kg</v>
      </c>
      <c r="CY5" s="56"/>
      <c r="CZ5" s="82"/>
      <c r="DA5" s="56" t="str">
        <f>VLOOKUP(DA$2,'Product List'!$B:$D,3,0)</f>
        <v>each</v>
      </c>
      <c r="DB5" s="56"/>
      <c r="DC5" s="56" t="str">
        <f>VLOOKUP(DC$2,'Product List'!$B:$D,3,0)</f>
        <v>each</v>
      </c>
      <c r="DD5" s="56" t="str">
        <f>VLOOKUP(DD$2,'Product List'!$B:$D,3,0)</f>
        <v>each</v>
      </c>
      <c r="DE5" s="56" t="str">
        <f>VLOOKUP(DE$2,'Product List'!$B:$D,3,0)</f>
        <v>each</v>
      </c>
      <c r="DF5" s="56" t="str">
        <f>VLOOKUP(DF$2,'Product List'!$B:$D,3,0)</f>
        <v>each</v>
      </c>
      <c r="DG5" s="56"/>
      <c r="DH5" s="56" t="str">
        <f>VLOOKUP(DH$2,'Product List'!$B:$D,3,0)</f>
        <v>each</v>
      </c>
      <c r="DI5" s="82"/>
      <c r="DJ5" s="56" t="str">
        <f>VLOOKUP(DJ$2,'Product List'!$B:$D,3,0)</f>
        <v>kg</v>
      </c>
      <c r="DK5" s="56" t="str">
        <f>VLOOKUP(DK$2,'Product List'!$B:$D,3,0)</f>
        <v>kg</v>
      </c>
      <c r="DL5" s="56" t="str">
        <f>VLOOKUP(DL$2,'Product List'!$B:$D,3,0)</f>
        <v>kg</v>
      </c>
      <c r="DM5" s="56" t="str">
        <f>VLOOKUP(DM$2,'Product List'!$B:$D,3,0)</f>
        <v>kg</v>
      </c>
      <c r="DN5" s="56" t="str">
        <f>VLOOKUP(DN$2,'Product List'!$B:$D,3,0)</f>
        <v>each</v>
      </c>
      <c r="DO5" s="56" t="str">
        <f>VLOOKUP(DO$2,'Product List'!$B:$D,3,0)</f>
        <v>each</v>
      </c>
      <c r="DP5" s="56"/>
      <c r="DQ5" s="82"/>
      <c r="DR5" s="56" t="str">
        <f>VLOOKUP(DR$2,'Product List'!$B:$D,3,0)</f>
        <v>each</v>
      </c>
      <c r="DS5" s="56" t="str">
        <f>VLOOKUP(DS$2,'Product List'!$B:$D,3,0)</f>
        <v>each</v>
      </c>
      <c r="DT5" s="56" t="str">
        <f>VLOOKUP(DT$2,'Product List'!$B:$D,3,0)</f>
        <v>each</v>
      </c>
      <c r="DU5" s="56" t="str">
        <f>VLOOKUP(DU$2,'Product List'!$B:$D,3,0)</f>
        <v>each</v>
      </c>
      <c r="DV5" s="56" t="str">
        <f>VLOOKUP(DV$2,'Product List'!$B:$D,3,0)</f>
        <v>each</v>
      </c>
      <c r="DW5" s="56" t="str">
        <f>VLOOKUP(DW$2,'Product List'!$B:$D,3,0)</f>
        <v>each</v>
      </c>
      <c r="DX5" s="56" t="str">
        <f>VLOOKUP(DX$2,'Product List'!$B:$D,3,0)</f>
        <v>each</v>
      </c>
      <c r="DY5" s="56" t="str">
        <f>VLOOKUP(DY$2,'Product List'!$B:$D,3,0)</f>
        <v>each</v>
      </c>
      <c r="DZ5" s="56" t="str">
        <f>VLOOKUP(DZ$2,'Product List'!$B:$D,3,0)</f>
        <v>each</v>
      </c>
      <c r="EA5" s="56" t="str">
        <f>VLOOKUP(EA$2,'Product List'!$B:$D,3,0)</f>
        <v>each</v>
      </c>
      <c r="EB5" s="56" t="str">
        <f>VLOOKUP(EB$2,'Product List'!$B:$D,3,0)</f>
        <v>each</v>
      </c>
      <c r="EC5" s="56" t="str">
        <f>VLOOKUP(EC$2,'Product List'!$B:$D,3,0)</f>
        <v>each</v>
      </c>
      <c r="ED5" s="56" t="str">
        <f>VLOOKUP(ED$2,'Product List'!$B:$D,3,0)</f>
        <v>each</v>
      </c>
      <c r="EE5" s="56" t="str">
        <f>VLOOKUP(EE$2,'Product List'!$B:$D,3,0)</f>
        <v>each</v>
      </c>
      <c r="EF5" s="56" t="str">
        <f>VLOOKUP(EF$2,'Product List'!$B:$D,3,0)</f>
        <v>each</v>
      </c>
      <c r="EG5" s="56" t="str">
        <f>VLOOKUP(EG$2,'Product List'!$B:$D,3,0)</f>
        <v>each</v>
      </c>
      <c r="EH5" s="56" t="str">
        <f>VLOOKUP(EH$2,'Product List'!$B:$D,3,0)</f>
        <v>each</v>
      </c>
      <c r="EI5" s="56" t="str">
        <f>VLOOKUP(EI$2,'Product List'!$B:$D,3,0)</f>
        <v>each</v>
      </c>
      <c r="EJ5" s="56" t="str">
        <f>VLOOKUP(EJ$2,'Product List'!$B:$D,3,0)</f>
        <v>each</v>
      </c>
      <c r="EK5" s="56" t="str">
        <f>VLOOKUP(EK$2,'Product List'!$B:$D,3,0)</f>
        <v>each</v>
      </c>
      <c r="EL5" s="56" t="str">
        <f>VLOOKUP(EL$2,'Product List'!$B:$D,3,0)</f>
        <v>each</v>
      </c>
      <c r="EM5" s="56" t="str">
        <f>VLOOKUP(EM$2,'Product List'!$B:$D,3,0)</f>
        <v>each</v>
      </c>
      <c r="EN5" s="56" t="str">
        <f>VLOOKUP(EN$2,'Product List'!$B:$D,3,0)</f>
        <v>each</v>
      </c>
      <c r="EO5" s="56" t="str">
        <f>VLOOKUP(EO$2,'Product List'!$B:$D,3,0)</f>
        <v>each</v>
      </c>
      <c r="EP5" s="56" t="str">
        <f>VLOOKUP(EP$2,'Product List'!$B:$D,3,0)</f>
        <v>each</v>
      </c>
      <c r="EQ5" s="56"/>
      <c r="ER5" s="56"/>
    </row>
    <row r="6" spans="2:149" s="45" customFormat="1" ht="12">
      <c r="B6" s="122"/>
      <c r="C6" s="122"/>
      <c r="D6" s="122"/>
      <c r="E6" s="136"/>
      <c r="F6" s="124"/>
      <c r="G6" s="123"/>
      <c r="H6" s="123"/>
      <c r="I6" s="124"/>
      <c r="J6" s="124"/>
      <c r="K6" s="82"/>
      <c r="L6" s="125"/>
      <c r="M6" s="82"/>
      <c r="N6" s="126">
        <f>VLOOKUP(N$2,'Product List'!$B:$F,4,0)</f>
        <v>1.2</v>
      </c>
      <c r="O6" s="127">
        <f>VLOOKUP(O$2,'Product List'!$B:$F,4,0)</f>
        <v>1.54</v>
      </c>
      <c r="P6" s="127">
        <f>VLOOKUP(P$2,'Product List'!$B:$F,4,0)</f>
        <v>1.702</v>
      </c>
      <c r="Q6" s="127">
        <f>VLOOKUP(Q$2,'Product List'!$B:$F,4,0)</f>
        <v>2.4300000000000002</v>
      </c>
      <c r="R6" s="127">
        <f>VLOOKUP(R$2,'Product List'!$B:$F,4,0)</f>
        <v>1.4490000000000001</v>
      </c>
      <c r="S6" s="128">
        <f>VLOOKUP(S$2,'Product List'!$B:$F,4,0)</f>
        <v>1.21</v>
      </c>
      <c r="T6" s="82"/>
      <c r="U6" s="94">
        <f>VLOOKUP(U$2,'Product List'!$B:$F,4,0)</f>
        <v>35.880000000000003</v>
      </c>
      <c r="V6" s="95">
        <f>VLOOKUP(V$2,'Product List'!$B:$F,4,0)</f>
        <v>437</v>
      </c>
      <c r="W6" s="95">
        <f>VLOOKUP(W$2,'Product List'!$B:$F,4,0)</f>
        <v>319.7</v>
      </c>
      <c r="X6" s="95">
        <f>VLOOKUP(X$2,'Product List'!$B:$F,4,0)</f>
        <v>322</v>
      </c>
      <c r="Y6" s="95">
        <f>VLOOKUP(Y$2,'Product List'!$B:$F,4,0)</f>
        <v>1031.1400000000001</v>
      </c>
      <c r="Z6" s="95">
        <f>VLOOKUP(Z$2,'Product List'!$B:$F,4,0)</f>
        <v>94.875</v>
      </c>
      <c r="AA6" s="95">
        <f>VLOOKUP(AA$2,'Product List'!$B:$F,4,0)</f>
        <v>27</v>
      </c>
      <c r="AB6" s="96">
        <f>VLOOKUP(AB$2,'Product List'!$B:$F,4,0)</f>
        <v>30</v>
      </c>
      <c r="AC6" s="82"/>
      <c r="AD6" s="96">
        <f>VLOOKUP(AD$2,'Product List'!$B:$F,4,0)</f>
        <v>8.6460000000000008</v>
      </c>
      <c r="AE6" s="96">
        <f>VLOOKUP(AE$2,'Product List'!$B:$F,4,0)</f>
        <v>5.5</v>
      </c>
      <c r="AF6" s="96">
        <f>VLOOKUP(AF$2,'Product List'!$B:$F,4,0)</f>
        <v>24.792000000000002</v>
      </c>
      <c r="AG6" s="96">
        <f>VLOOKUP(AG$2,'Product List'!$B:$F,4,0)</f>
        <v>3.1</v>
      </c>
      <c r="AH6" s="96">
        <f>VLOOKUP(AH$2,'Product List'!$B:$F,4,0)</f>
        <v>5.2080000000000002</v>
      </c>
      <c r="AI6" s="82"/>
      <c r="AJ6" s="95">
        <f>VLOOKUP(AJ$2,'Product List'!$B:$F,4,0)</f>
        <v>53.34</v>
      </c>
      <c r="AK6" s="95">
        <f>VLOOKUP(AK$2,'Product List'!$B:$F,4,0)</f>
        <v>53.34</v>
      </c>
      <c r="AL6" s="95">
        <f>VLOOKUP(AL$2,'Product List'!$B:$F,4,0)</f>
        <v>53.34</v>
      </c>
      <c r="AM6" s="95">
        <f>VLOOKUP(AM$2,'Product List'!$B:$F,4,0)</f>
        <v>53.34</v>
      </c>
      <c r="AN6" s="82"/>
      <c r="AO6" s="95">
        <f>VLOOKUP(AO$2,'Product List'!$B:$F,4,0)</f>
        <v>0</v>
      </c>
      <c r="AP6" s="95">
        <f>VLOOKUP(AP$2,'Product List'!$B:$F,4,0)</f>
        <v>230</v>
      </c>
      <c r="AQ6" s="95">
        <f>VLOOKUP(AQ$2,'Product List'!$B:$F,4,0)</f>
        <v>126.5</v>
      </c>
      <c r="AR6" s="95">
        <f>VLOOKUP(AR$2,'Product List'!$B:$F,4,0)</f>
        <v>380</v>
      </c>
      <c r="AS6" s="95">
        <f>VLOOKUP(AS$2,'Product List'!$B:$F,4,0)</f>
        <v>250</v>
      </c>
      <c r="AT6" s="95">
        <f>VLOOKUP(AT$2,'Product List'!$B:$F,4,0)</f>
        <v>184</v>
      </c>
      <c r="AU6" s="95">
        <f>VLOOKUP(AU$2,'Product List'!$B:$F,4,0)</f>
        <v>0</v>
      </c>
      <c r="AV6" s="95">
        <f>VLOOKUP(AV$2,'Product List'!$B:$F,4,0)</f>
        <v>219.14</v>
      </c>
      <c r="AW6" s="95">
        <f>VLOOKUP(AW$2,'Product List'!$B:$F,4,0)</f>
        <v>380</v>
      </c>
      <c r="AX6" s="82"/>
      <c r="AY6" s="95">
        <f>VLOOKUP(AY$2,'Product List'!$B:$F,4,0)</f>
        <v>100</v>
      </c>
      <c r="AZ6" s="95">
        <f>VLOOKUP(AZ$2,'Product List'!$B:$F,4,0)</f>
        <v>100</v>
      </c>
      <c r="BA6" s="95">
        <f>VLOOKUP(BA$2,'Product List'!$B:$F,4,0)</f>
        <v>400</v>
      </c>
      <c r="BB6" s="95">
        <f>VLOOKUP(BB$2,'Product List'!$B:$F,4,0)</f>
        <v>120</v>
      </c>
      <c r="BC6" s="95">
        <f>VLOOKUP(BC$2,'Product List'!$B:$F,4,0)</f>
        <v>0</v>
      </c>
      <c r="BD6" s="95">
        <f>VLOOKUP(BD$2,'Product List'!$B:$F,4,0)</f>
        <v>120</v>
      </c>
      <c r="BE6" s="95">
        <f>VLOOKUP(BE$2,'Product List'!$B:$F,4,0)</f>
        <v>105</v>
      </c>
      <c r="BF6" s="95">
        <f>VLOOKUP(BF$2,'Product List'!$B:$F,4,0)</f>
        <v>120</v>
      </c>
      <c r="BG6" s="95">
        <f>VLOOKUP(BG$2,'Product List'!$B:$F,4,0)</f>
        <v>120</v>
      </c>
      <c r="BH6" s="95">
        <f>VLOOKUP(BH$2,'Product List'!$B:$F,4,0)</f>
        <v>250</v>
      </c>
      <c r="BI6" s="82"/>
      <c r="BJ6" s="95">
        <f>VLOOKUP(BJ$2,'Product List'!$B:$F,4,0)</f>
        <v>339</v>
      </c>
      <c r="BK6" s="95">
        <f>VLOOKUP(BK$2,'Product List'!$B:$F,4,0)</f>
        <v>68</v>
      </c>
      <c r="BL6" s="95">
        <f>VLOOKUP(BL$2,'Product List'!$B:$F,4,0)</f>
        <v>358</v>
      </c>
      <c r="BM6" s="95">
        <f>VLOOKUP(BM$2,'Product List'!$B:$F,4,0)</f>
        <v>300</v>
      </c>
      <c r="BN6" s="95">
        <f>VLOOKUP(BN$2,'Product List'!$B:$F,4,0)</f>
        <v>358</v>
      </c>
      <c r="BO6" s="95">
        <f>VLOOKUP(BO$2,'Product List'!$B:$F,4,0)</f>
        <v>358</v>
      </c>
      <c r="BP6" s="95">
        <f>VLOOKUP(BP$2,'Product List'!$B:$F,4,0)</f>
        <v>358</v>
      </c>
      <c r="BQ6" s="95">
        <f>VLOOKUP(BQ$2,'Product List'!$B:$F,4,0)</f>
        <v>300</v>
      </c>
      <c r="BR6" s="95">
        <f>VLOOKUP(BR$2,'Product List'!$B:$F,4,0)</f>
        <v>358</v>
      </c>
      <c r="BS6" s="95">
        <f>VLOOKUP(BS$2,'Product List'!$B:$F,4,0)</f>
        <v>358</v>
      </c>
      <c r="BT6" s="95">
        <f>VLOOKUP(BT$2,'Product List'!$B:$F,4,0)</f>
        <v>358</v>
      </c>
      <c r="BU6" s="95">
        <f>VLOOKUP(BU$2,'Product List'!$B:$F,4,0)</f>
        <v>300</v>
      </c>
      <c r="BV6" s="95">
        <f>VLOOKUP(BV$2,'Product List'!$B:$F,4,0)</f>
        <v>100</v>
      </c>
      <c r="BW6" s="95">
        <f>VLOOKUP(BW$2,'Product List'!$B:$F,4,0)</f>
        <v>70</v>
      </c>
      <c r="BX6" s="95">
        <f>VLOOKUP(BX$2,'Product List'!$B:$F,4,0)</f>
        <v>300</v>
      </c>
      <c r="BY6" s="95">
        <f>VLOOKUP(BY$2,'Product List'!$B:$F,4,0)</f>
        <v>300</v>
      </c>
      <c r="BZ6" s="95">
        <f>VLOOKUP(BZ$2,'Product List'!$B:$F,4,0)</f>
        <v>300</v>
      </c>
      <c r="CA6" s="95">
        <f>VLOOKUP(CA$2,'Product List'!$B:$F,4,0)</f>
        <v>300</v>
      </c>
      <c r="CB6" s="82"/>
      <c r="CC6" s="95">
        <f>VLOOKUP(CC$2,'Product List'!$B:$F,4,0)</f>
        <v>10</v>
      </c>
      <c r="CD6" s="95">
        <f>VLOOKUP(CD$2,'Product List'!$B:$F,4,0)</f>
        <v>7</v>
      </c>
      <c r="CE6" s="95">
        <f>VLOOKUP(CE$2,'Product List'!$B:$F,4,0)</f>
        <v>7</v>
      </c>
      <c r="CF6" s="95">
        <f>VLOOKUP(CF$2,'Product List'!$B:$F,4,0)</f>
        <v>7</v>
      </c>
      <c r="CG6" s="95">
        <f>VLOOKUP(CG$2,'Product List'!$B:$F,4,0)</f>
        <v>1.5</v>
      </c>
      <c r="CH6" s="95">
        <f>VLOOKUP(CH$2,'Product List'!$B:$F,4,0)</f>
        <v>5</v>
      </c>
      <c r="CI6" s="95">
        <f>VLOOKUP(CI$2,'Product List'!$B:$F,4,0)</f>
        <v>14.4</v>
      </c>
      <c r="CJ6" s="95">
        <f>VLOOKUP(CJ$2,'Product List'!$B:$F,4,0)</f>
        <v>7</v>
      </c>
      <c r="CK6" s="95">
        <f>VLOOKUP(CK$2,'Product List'!$B:$F,4,0)</f>
        <v>7.5</v>
      </c>
      <c r="CL6" s="95">
        <f>VLOOKUP(CL$2,'Product List'!$B:$F,4,0)</f>
        <v>7</v>
      </c>
      <c r="CM6" s="82"/>
      <c r="CN6" s="95">
        <f>VLOOKUP(CN$2,'Product List'!$B:$F,4,0)</f>
        <v>6.86</v>
      </c>
      <c r="CO6" s="95">
        <f>VLOOKUP(CO$2,'Product List'!$B:$F,4,0)</f>
        <v>22</v>
      </c>
      <c r="CP6" s="95">
        <f>VLOOKUP(CP$2,'Product List'!$B:$F,4,0)</f>
        <v>17</v>
      </c>
      <c r="CQ6" s="95">
        <f>VLOOKUP(CQ$2,'Product List'!$B:$F,4,0)</f>
        <v>0.9</v>
      </c>
      <c r="CR6" s="95">
        <f>VLOOKUP(CR$2,'Product List'!$B:$F,4,0)</f>
        <v>0.9</v>
      </c>
      <c r="CS6" s="95">
        <f>VLOOKUP(CS$2,'Product List'!$B:$F,4,0)</f>
        <v>1</v>
      </c>
      <c r="CT6" s="95">
        <f>VLOOKUP(CT$2,'Product List'!$B:$F,4,0)</f>
        <v>1</v>
      </c>
      <c r="CU6" s="95">
        <f>VLOOKUP(CU$2,'Product List'!$B:$F,4,0)</f>
        <v>0</v>
      </c>
      <c r="CV6" s="95">
        <f>VLOOKUP(CV$2,'Product List'!$B:$F,4,0)</f>
        <v>0</v>
      </c>
      <c r="CW6" s="95">
        <f>VLOOKUP(CW$2,'Product List'!$B:$F,4,0)</f>
        <v>0.26</v>
      </c>
      <c r="CX6" s="95">
        <f>VLOOKUP(CX$2,'Product List'!$B:$F,4,0)</f>
        <v>180</v>
      </c>
      <c r="CY6" s="95"/>
      <c r="CZ6" s="82"/>
      <c r="DA6" s="95">
        <f>VLOOKUP(DA$2,'Product List'!$B:$F,4,0)</f>
        <v>0.3967</v>
      </c>
      <c r="DB6" s="95"/>
      <c r="DC6" s="95">
        <f>VLOOKUP(DC$2,'Product List'!$B:$F,4,0)</f>
        <v>1.78</v>
      </c>
      <c r="DD6" s="95">
        <f>VLOOKUP(DD$2,'Product List'!$B:$F,4,0)</f>
        <v>2.0099999999999998</v>
      </c>
      <c r="DE6" s="95">
        <f>VLOOKUP(DE$2,'Product List'!$B:$F,4,0)</f>
        <v>1.645</v>
      </c>
      <c r="DF6" s="95">
        <f>VLOOKUP(DF$2,'Product List'!$B:$F,4,0)</f>
        <v>2.0099999999999998</v>
      </c>
      <c r="DG6" s="95"/>
      <c r="DH6" s="95">
        <f>VLOOKUP(DH$2,'Product List'!$B:$F,4,0)</f>
        <v>0.245</v>
      </c>
      <c r="DI6" s="82"/>
      <c r="DJ6" s="95">
        <f>VLOOKUP(DJ$2,'Product List'!$B:$F,4,0)</f>
        <v>310</v>
      </c>
      <c r="DK6" s="95">
        <f>VLOOKUP(DK$2,'Product List'!$B:$F,4,0)</f>
        <v>310</v>
      </c>
      <c r="DL6" s="95">
        <f>VLOOKUP(DL$2,'Product List'!$B:$F,4,0)</f>
        <v>310</v>
      </c>
      <c r="DM6" s="95">
        <f>VLOOKUP(DM$2,'Product List'!$B:$F,4,0)</f>
        <v>800</v>
      </c>
      <c r="DN6" s="95">
        <f>VLOOKUP(DN$2,'Product List'!$B:$F,4,0)</f>
        <v>60</v>
      </c>
      <c r="DO6" s="95">
        <f>VLOOKUP(DO$2,'Product List'!$B:$F,4,0)</f>
        <v>70</v>
      </c>
      <c r="DP6" s="95"/>
      <c r="DQ6" s="82"/>
      <c r="DR6" s="95">
        <f>VLOOKUP(DR$2,'Product List'!$B:$F,4,0)</f>
        <v>30</v>
      </c>
      <c r="DS6" s="95">
        <f>VLOOKUP(DS$2,'Product List'!$B:$F,4,0)</f>
        <v>35</v>
      </c>
      <c r="DT6" s="95">
        <f>VLOOKUP(DT$2,'Product List'!$B:$F,4,0)</f>
        <v>25</v>
      </c>
      <c r="DU6" s="95">
        <f>VLOOKUP(DU$2,'Product List'!$B:$F,4,0)</f>
        <v>25</v>
      </c>
      <c r="DV6" s="95">
        <f>VLOOKUP(DV$2,'Product List'!$B:$F,4,0)</f>
        <v>25</v>
      </c>
      <c r="DW6" s="95">
        <f>VLOOKUP(DW$2,'Product List'!$B:$F,4,0)</f>
        <v>30</v>
      </c>
      <c r="DX6" s="95">
        <f>VLOOKUP(DX$2,'Product List'!$B:$F,4,0)</f>
        <v>25</v>
      </c>
      <c r="DY6" s="95">
        <f>VLOOKUP(DY$2,'Product List'!$B:$F,4,0)</f>
        <v>25</v>
      </c>
      <c r="DZ6" s="95">
        <f>VLOOKUP(DZ$2,'Product List'!$B:$F,4,0)</f>
        <v>15</v>
      </c>
      <c r="EA6" s="95">
        <f>VLOOKUP(EA$2,'Product List'!$B:$F,4,0)</f>
        <v>20</v>
      </c>
      <c r="EB6" s="95">
        <f>VLOOKUP(EB$2,'Product List'!$B:$F,4,0)</f>
        <v>15</v>
      </c>
      <c r="EC6" s="95">
        <f>VLOOKUP(EC$2,'Product List'!$B:$F,4,0)</f>
        <v>9.1</v>
      </c>
      <c r="ED6" s="95">
        <f>VLOOKUP(ED$2,'Product List'!$B:$F,4,0)</f>
        <v>10</v>
      </c>
      <c r="EE6" s="95">
        <f>VLOOKUP(EE$2,'Product List'!$B:$F,4,0)</f>
        <v>9</v>
      </c>
      <c r="EF6" s="95">
        <f>VLOOKUP(EF$2,'Product List'!$B:$F,4,0)</f>
        <v>9</v>
      </c>
      <c r="EG6" s="95">
        <f>VLOOKUP(EG$2,'Product List'!$B:$F,4,0)</f>
        <v>10.9</v>
      </c>
      <c r="EH6" s="95">
        <f>VLOOKUP(EH$2,'Product List'!$B:$F,4,0)</f>
        <v>10.9</v>
      </c>
      <c r="EI6" s="95">
        <f>VLOOKUP(EI$2,'Product List'!$B:$F,4,0)</f>
        <v>28</v>
      </c>
      <c r="EJ6" s="95">
        <f>VLOOKUP(EJ$2,'Product List'!$B:$F,4,0)</f>
        <v>30</v>
      </c>
      <c r="EK6" s="95">
        <f>VLOOKUP(EK$2,'Product List'!$B:$F,4,0)</f>
        <v>0</v>
      </c>
      <c r="EL6" s="95">
        <f>VLOOKUP(EL$2,'Product List'!$B:$F,4,0)</f>
        <v>30</v>
      </c>
      <c r="EM6" s="95">
        <f>VLOOKUP(EM$2,'Product List'!$B:$F,4,0)</f>
        <v>1.82</v>
      </c>
      <c r="EN6" s="95">
        <f>VLOOKUP(EN$2,'Product List'!$B:$F,4,0)</f>
        <v>1.76</v>
      </c>
      <c r="EO6" s="95">
        <f>VLOOKUP(EO$2,'Product List'!$B:$F,4,0)</f>
        <v>10</v>
      </c>
      <c r="EP6" s="95">
        <f>VLOOKUP(EP$2,'Product List'!$B:$F,4,0)</f>
        <v>15</v>
      </c>
      <c r="EQ6" s="95"/>
      <c r="ER6" s="95"/>
    </row>
    <row r="7" spans="2:149" s="45" customFormat="1" ht="10.15" customHeight="1">
      <c r="B7" s="130"/>
      <c r="C7" s="131"/>
      <c r="D7" s="131"/>
      <c r="E7" s="137"/>
      <c r="F7" s="137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7"/>
      <c r="AZ7" s="137"/>
      <c r="BA7" s="137"/>
      <c r="BB7" s="137"/>
      <c r="BC7" s="137"/>
      <c r="BD7" s="137"/>
      <c r="BE7" s="137"/>
      <c r="BF7" s="137"/>
      <c r="BG7" s="137"/>
      <c r="BH7" s="137"/>
      <c r="BI7" s="131"/>
      <c r="BJ7" s="131"/>
      <c r="BK7" s="131"/>
      <c r="BL7" s="131"/>
      <c r="BM7" s="131"/>
      <c r="BN7" s="131"/>
      <c r="BO7" s="131"/>
      <c r="BP7" s="131"/>
      <c r="BQ7" s="131"/>
      <c r="BR7" s="131"/>
      <c r="BS7" s="131"/>
      <c r="BT7" s="131"/>
      <c r="BU7" s="131"/>
      <c r="BV7" s="131"/>
      <c r="BW7" s="131"/>
      <c r="BX7" s="131"/>
      <c r="BY7" s="131"/>
      <c r="BZ7" s="131"/>
      <c r="CA7" s="131"/>
      <c r="CB7" s="131"/>
      <c r="CC7" s="131"/>
      <c r="CD7" s="131"/>
      <c r="CE7" s="131"/>
      <c r="CF7" s="131"/>
      <c r="CG7" s="131"/>
      <c r="CH7" s="131"/>
      <c r="CI7" s="131"/>
      <c r="CJ7" s="131"/>
      <c r="CK7" s="131"/>
      <c r="CL7" s="131"/>
      <c r="CM7" s="131"/>
      <c r="CN7" s="131"/>
      <c r="CO7" s="131"/>
      <c r="CP7" s="131"/>
      <c r="CQ7" s="131"/>
      <c r="CR7" s="131"/>
      <c r="CS7" s="131"/>
      <c r="CT7" s="131"/>
      <c r="CU7" s="131"/>
      <c r="CV7" s="131"/>
      <c r="CW7" s="131"/>
      <c r="CX7" s="131"/>
      <c r="CY7" s="131"/>
      <c r="CZ7" s="131"/>
      <c r="DA7" s="131"/>
      <c r="DB7" s="131"/>
      <c r="DC7" s="131"/>
      <c r="DD7" s="131"/>
      <c r="DE7" s="131"/>
      <c r="DF7" s="131"/>
      <c r="DG7" s="131"/>
      <c r="DH7" s="131"/>
      <c r="DI7" s="131"/>
      <c r="DJ7" s="131"/>
      <c r="DK7" s="131"/>
      <c r="DL7" s="131"/>
      <c r="DM7" s="131"/>
      <c r="DN7" s="131"/>
      <c r="DO7" s="131"/>
      <c r="DP7" s="131"/>
      <c r="DQ7" s="131"/>
      <c r="DR7" s="131"/>
      <c r="DS7" s="131"/>
      <c r="DT7" s="131"/>
      <c r="DU7" s="131"/>
      <c r="DV7" s="131"/>
      <c r="DW7" s="131"/>
      <c r="DX7" s="131"/>
      <c r="DY7" s="131"/>
      <c r="DZ7" s="131"/>
      <c r="EA7" s="131"/>
      <c r="EB7" s="131"/>
      <c r="EC7" s="131"/>
      <c r="ED7" s="131"/>
      <c r="EE7" s="131"/>
      <c r="EF7" s="131"/>
      <c r="EG7" s="131"/>
      <c r="EH7" s="131"/>
      <c r="EI7" s="131"/>
      <c r="EJ7" s="131"/>
      <c r="EK7" s="131"/>
      <c r="EL7" s="131"/>
      <c r="EM7" s="131"/>
      <c r="EN7" s="131"/>
      <c r="EO7" s="131"/>
      <c r="EP7" s="131"/>
      <c r="EQ7" s="131"/>
      <c r="ER7" s="131"/>
    </row>
    <row r="8" spans="2:149" ht="15" outlineLevel="1">
      <c r="B8" s="65">
        <v>1</v>
      </c>
      <c r="C8" s="99" t="s">
        <v>189</v>
      </c>
      <c r="D8" s="108" t="s">
        <v>18</v>
      </c>
      <c r="E8" s="66">
        <v>25</v>
      </c>
      <c r="F8" s="313">
        <f>VLOOKUP(D8,'Price List.Picky'!D:G,3,0)</f>
        <v>30</v>
      </c>
      <c r="G8" s="90">
        <f t="shared" ref="G8:G13" si="0">H8/E8</f>
        <v>0.34209600000000001</v>
      </c>
      <c r="H8" s="88">
        <f t="shared" ref="H8:H13" si="1">(I8+J8)*$H$5</f>
        <v>8.5524000000000004</v>
      </c>
      <c r="I8" s="87">
        <f t="shared" ref="I8:I13" si="2">E8*$I$5</f>
        <v>3.5000000000000004</v>
      </c>
      <c r="J8" s="87">
        <f t="shared" ref="J8:J26" si="3">SUMPRODUCT(N8:ES8,$N$6:$ES$6)</f>
        <v>5.0524000000000004</v>
      </c>
      <c r="K8" s="82"/>
      <c r="L8" s="61"/>
      <c r="M8" s="82"/>
      <c r="N8" s="59">
        <v>1</v>
      </c>
      <c r="O8" s="59"/>
      <c r="P8" s="59"/>
      <c r="Q8" s="59"/>
      <c r="R8" s="59"/>
      <c r="S8" s="59"/>
      <c r="T8" s="82"/>
      <c r="U8" s="63"/>
      <c r="V8" s="63">
        <f>7/1000</f>
        <v>7.0000000000000001E-3</v>
      </c>
      <c r="W8" s="63"/>
      <c r="X8" s="63"/>
      <c r="Y8" s="63"/>
      <c r="Z8" s="63"/>
      <c r="AA8" s="63"/>
      <c r="AB8" s="63"/>
      <c r="AC8" s="82"/>
      <c r="AD8" s="59"/>
      <c r="AE8" s="59"/>
      <c r="AF8" s="59"/>
      <c r="AG8" s="59"/>
      <c r="AH8" s="59"/>
      <c r="AI8" s="82"/>
      <c r="AJ8" s="59"/>
      <c r="AK8" s="59"/>
      <c r="AL8" s="59"/>
      <c r="AM8" s="59"/>
      <c r="AN8" s="82"/>
      <c r="AO8" s="59"/>
      <c r="AP8" s="59"/>
      <c r="AQ8" s="59"/>
      <c r="AR8" s="59"/>
      <c r="AS8" s="59"/>
      <c r="AT8" s="59"/>
      <c r="AU8" s="59"/>
      <c r="AV8" s="59"/>
      <c r="AW8" s="59"/>
      <c r="AX8" s="82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82"/>
      <c r="BJ8" s="60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82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82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82"/>
      <c r="DA8" s="59">
        <v>2</v>
      </c>
      <c r="DB8" s="59"/>
      <c r="DC8" s="59"/>
      <c r="DD8" s="59"/>
      <c r="DE8" s="59"/>
      <c r="DF8" s="59"/>
      <c r="DG8" s="59"/>
      <c r="DH8" s="59"/>
      <c r="DI8" s="82"/>
      <c r="DJ8" s="59"/>
      <c r="DK8" s="59"/>
      <c r="DL8" s="59"/>
      <c r="DM8" s="59"/>
      <c r="DN8" s="59"/>
      <c r="DO8" s="59"/>
      <c r="DP8" s="59"/>
      <c r="DQ8" s="82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59"/>
      <c r="EJ8" s="59"/>
      <c r="EK8" s="59"/>
      <c r="EL8" s="59"/>
      <c r="EM8" s="59"/>
      <c r="EN8" s="59"/>
      <c r="EO8" s="59"/>
      <c r="EP8" s="59"/>
      <c r="EQ8" s="59"/>
      <c r="ER8" s="59"/>
    </row>
    <row r="9" spans="2:149" ht="15" outlineLevel="1">
      <c r="B9" s="65">
        <v>2</v>
      </c>
      <c r="C9" s="99" t="s">
        <v>189</v>
      </c>
      <c r="D9" s="108" t="s">
        <v>16</v>
      </c>
      <c r="E9" s="66">
        <v>36</v>
      </c>
      <c r="F9" s="298"/>
      <c r="G9" s="90">
        <f t="shared" si="0"/>
        <v>0.3747611111111111</v>
      </c>
      <c r="H9" s="88">
        <f t="shared" si="1"/>
        <v>13.491400000000001</v>
      </c>
      <c r="I9" s="87">
        <f t="shared" si="2"/>
        <v>5.0400000000000009</v>
      </c>
      <c r="J9" s="87">
        <f t="shared" si="3"/>
        <v>8.4513999999999996</v>
      </c>
      <c r="K9" s="82"/>
      <c r="L9" s="79"/>
      <c r="M9" s="82"/>
      <c r="N9" s="81"/>
      <c r="O9" s="59">
        <v>1</v>
      </c>
      <c r="P9" s="59"/>
      <c r="Q9" s="59"/>
      <c r="R9" s="59"/>
      <c r="S9" s="59"/>
      <c r="T9" s="82"/>
      <c r="U9" s="142"/>
      <c r="V9" s="63">
        <f>14/1000</f>
        <v>1.4E-2</v>
      </c>
      <c r="W9" s="63"/>
      <c r="X9" s="63"/>
      <c r="Y9" s="63"/>
      <c r="Z9" s="63"/>
      <c r="AA9" s="63"/>
      <c r="AB9" s="63"/>
      <c r="AC9" s="82"/>
      <c r="AD9" s="59"/>
      <c r="AE9" s="59"/>
      <c r="AF9" s="59"/>
      <c r="AG9" s="59"/>
      <c r="AH9" s="59"/>
      <c r="AI9" s="82"/>
      <c r="AJ9" s="59"/>
      <c r="AK9" s="59"/>
      <c r="AL9" s="59"/>
      <c r="AM9" s="59"/>
      <c r="AN9" s="82"/>
      <c r="AO9" s="59"/>
      <c r="AP9" s="59"/>
      <c r="AQ9" s="59"/>
      <c r="AR9" s="59"/>
      <c r="AS9" s="59"/>
      <c r="AT9" s="59"/>
      <c r="AU9" s="59"/>
      <c r="AV9" s="59"/>
      <c r="AW9" s="59"/>
      <c r="AX9" s="82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82"/>
      <c r="BJ9" s="60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82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82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82"/>
      <c r="DA9" s="59">
        <v>2</v>
      </c>
      <c r="DB9" s="59"/>
      <c r="DC9" s="59"/>
      <c r="DD9" s="59"/>
      <c r="DE9" s="59"/>
      <c r="DF9" s="59"/>
      <c r="DG9" s="59"/>
      <c r="DH9" s="59"/>
      <c r="DI9" s="82"/>
      <c r="DJ9" s="59"/>
      <c r="DK9" s="59"/>
      <c r="DL9" s="59"/>
      <c r="DM9" s="59"/>
      <c r="DN9" s="59"/>
      <c r="DO9" s="59"/>
      <c r="DP9" s="59"/>
      <c r="DQ9" s="82"/>
      <c r="DR9" s="59"/>
      <c r="DS9" s="59"/>
      <c r="DT9" s="59"/>
      <c r="DU9" s="59"/>
      <c r="DV9" s="59"/>
      <c r="DW9" s="59"/>
      <c r="DX9" s="59"/>
      <c r="DY9" s="59"/>
      <c r="DZ9" s="59"/>
      <c r="EA9" s="59"/>
      <c r="EB9" s="59"/>
      <c r="EC9" s="59"/>
      <c r="ED9" s="59"/>
      <c r="EE9" s="59"/>
      <c r="EF9" s="59"/>
      <c r="EG9" s="59"/>
      <c r="EH9" s="59"/>
      <c r="EI9" s="59"/>
      <c r="EJ9" s="59"/>
      <c r="EK9" s="59"/>
      <c r="EL9" s="59"/>
      <c r="EM9" s="59"/>
      <c r="EN9" s="59"/>
      <c r="EO9" s="59"/>
      <c r="EP9" s="59"/>
      <c r="EQ9" s="59"/>
      <c r="ER9" s="59"/>
    </row>
    <row r="10" spans="2:149" ht="15" outlineLevel="1">
      <c r="B10" s="65">
        <v>3</v>
      </c>
      <c r="C10" s="99" t="s">
        <v>189</v>
      </c>
      <c r="D10" s="108" t="s">
        <v>17</v>
      </c>
      <c r="E10" s="66">
        <v>29</v>
      </c>
      <c r="F10" s="298">
        <v>35</v>
      </c>
      <c r="G10" s="90">
        <f t="shared" si="0"/>
        <v>0.32659310344827586</v>
      </c>
      <c r="H10" s="88">
        <f t="shared" si="1"/>
        <v>9.4711999999999996</v>
      </c>
      <c r="I10" s="87">
        <f t="shared" si="2"/>
        <v>4.0600000000000005</v>
      </c>
      <c r="J10" s="87">
        <f t="shared" si="3"/>
        <v>5.4112</v>
      </c>
      <c r="K10" s="82"/>
      <c r="L10" s="79"/>
      <c r="M10" s="82"/>
      <c r="N10" s="81">
        <v>1</v>
      </c>
      <c r="O10" s="59"/>
      <c r="P10" s="59"/>
      <c r="Q10" s="59"/>
      <c r="R10" s="59"/>
      <c r="S10" s="59"/>
      <c r="T10" s="82"/>
      <c r="U10" s="142">
        <f>10/1000</f>
        <v>0.01</v>
      </c>
      <c r="V10" s="63">
        <f>7/1000</f>
        <v>7.0000000000000001E-3</v>
      </c>
      <c r="W10" s="63"/>
      <c r="X10" s="63"/>
      <c r="Y10" s="63"/>
      <c r="Z10" s="63"/>
      <c r="AA10" s="63"/>
      <c r="AB10" s="63"/>
      <c r="AC10" s="82"/>
      <c r="AD10" s="59"/>
      <c r="AE10" s="59"/>
      <c r="AF10" s="59"/>
      <c r="AG10" s="59"/>
      <c r="AH10" s="59"/>
      <c r="AI10" s="82"/>
      <c r="AJ10" s="59"/>
      <c r="AK10" s="59"/>
      <c r="AL10" s="59"/>
      <c r="AM10" s="59"/>
      <c r="AN10" s="82"/>
      <c r="AO10" s="59"/>
      <c r="AP10" s="59"/>
      <c r="AQ10" s="59"/>
      <c r="AR10" s="59"/>
      <c r="AS10" s="59"/>
      <c r="AT10" s="59"/>
      <c r="AU10" s="59"/>
      <c r="AV10" s="59"/>
      <c r="AW10" s="59"/>
      <c r="AX10" s="82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82"/>
      <c r="BJ10" s="60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82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82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82"/>
      <c r="DA10" s="59">
        <v>2</v>
      </c>
      <c r="DB10" s="59"/>
      <c r="DC10" s="59"/>
      <c r="DD10" s="59"/>
      <c r="DE10" s="59"/>
      <c r="DF10" s="59"/>
      <c r="DG10" s="59"/>
      <c r="DH10" s="59"/>
      <c r="DI10" s="82"/>
      <c r="DJ10" s="59"/>
      <c r="DK10" s="59"/>
      <c r="DL10" s="59"/>
      <c r="DM10" s="59"/>
      <c r="DN10" s="59"/>
      <c r="DO10" s="59"/>
      <c r="DP10" s="59"/>
      <c r="DQ10" s="82"/>
      <c r="DR10" s="59"/>
      <c r="DS10" s="59"/>
      <c r="DT10" s="59"/>
      <c r="DU10" s="59"/>
      <c r="DV10" s="59"/>
      <c r="DW10" s="59"/>
      <c r="DX10" s="59"/>
      <c r="DY10" s="59"/>
      <c r="DZ10" s="59"/>
      <c r="EA10" s="59"/>
      <c r="EB10" s="59"/>
      <c r="EC10" s="59"/>
      <c r="ED10" s="59"/>
      <c r="EE10" s="59"/>
      <c r="EF10" s="59"/>
      <c r="EG10" s="59"/>
      <c r="EH10" s="59"/>
      <c r="EI10" s="59"/>
      <c r="EJ10" s="59"/>
      <c r="EK10" s="59"/>
      <c r="EL10" s="59"/>
      <c r="EM10" s="59"/>
      <c r="EN10" s="59"/>
      <c r="EO10" s="59"/>
      <c r="EP10" s="59"/>
      <c r="EQ10" s="59"/>
      <c r="ER10" s="59"/>
    </row>
    <row r="11" spans="2:149" ht="15" outlineLevel="1">
      <c r="B11" s="65">
        <v>4</v>
      </c>
      <c r="C11" s="99" t="s">
        <v>189</v>
      </c>
      <c r="D11" s="108" t="s">
        <v>192</v>
      </c>
      <c r="E11" s="66">
        <v>35</v>
      </c>
      <c r="F11" s="298">
        <v>40</v>
      </c>
      <c r="G11" s="90">
        <f t="shared" si="0"/>
        <v>0.40197142857142859</v>
      </c>
      <c r="H11" s="88">
        <f t="shared" si="1"/>
        <v>14.069000000000001</v>
      </c>
      <c r="I11" s="87">
        <f t="shared" si="2"/>
        <v>4.9000000000000004</v>
      </c>
      <c r="J11" s="87">
        <f t="shared" si="3"/>
        <v>9.1690000000000005</v>
      </c>
      <c r="K11" s="82"/>
      <c r="L11" s="79"/>
      <c r="M11" s="82"/>
      <c r="N11" s="81"/>
      <c r="O11" s="59">
        <v>1</v>
      </c>
      <c r="P11" s="59"/>
      <c r="Q11" s="59"/>
      <c r="R11" s="59"/>
      <c r="S11" s="59"/>
      <c r="T11" s="82"/>
      <c r="U11" s="63">
        <f>20/1000</f>
        <v>0.02</v>
      </c>
      <c r="V11" s="63">
        <f>14/1000</f>
        <v>1.4E-2</v>
      </c>
      <c r="W11" s="63"/>
      <c r="X11" s="63"/>
      <c r="Y11" s="63"/>
      <c r="Z11" s="63"/>
      <c r="AA11" s="63"/>
      <c r="AB11" s="63"/>
      <c r="AC11" s="82"/>
      <c r="AD11" s="59"/>
      <c r="AE11" s="59"/>
      <c r="AF11" s="59"/>
      <c r="AG11" s="59"/>
      <c r="AH11" s="59"/>
      <c r="AI11" s="82"/>
      <c r="AJ11" s="59"/>
      <c r="AK11" s="59"/>
      <c r="AL11" s="59"/>
      <c r="AM11" s="59"/>
      <c r="AN11" s="82"/>
      <c r="AO11" s="59"/>
      <c r="AP11" s="59"/>
      <c r="AQ11" s="59"/>
      <c r="AR11" s="59"/>
      <c r="AS11" s="59"/>
      <c r="AT11" s="59"/>
      <c r="AU11" s="59"/>
      <c r="AV11" s="59"/>
      <c r="AW11" s="59"/>
      <c r="AX11" s="82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82"/>
      <c r="BJ11" s="60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82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82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82"/>
      <c r="DA11" s="59">
        <v>2</v>
      </c>
      <c r="DB11" s="59"/>
      <c r="DC11" s="59"/>
      <c r="DD11" s="59"/>
      <c r="DE11" s="59"/>
      <c r="DF11" s="59"/>
      <c r="DG11" s="59"/>
      <c r="DH11" s="59"/>
      <c r="DI11" s="82"/>
      <c r="DJ11" s="59"/>
      <c r="DK11" s="59"/>
      <c r="DL11" s="59"/>
      <c r="DM11" s="59"/>
      <c r="DN11" s="59"/>
      <c r="DO11" s="59"/>
      <c r="DP11" s="59"/>
      <c r="DQ11" s="82"/>
      <c r="DR11" s="59"/>
      <c r="DS11" s="59"/>
      <c r="DT11" s="59"/>
      <c r="DU11" s="59"/>
      <c r="DV11" s="59"/>
      <c r="DW11" s="59"/>
      <c r="DX11" s="59"/>
      <c r="DY11" s="59"/>
      <c r="DZ11" s="59"/>
      <c r="EA11" s="59"/>
      <c r="EB11" s="59"/>
      <c r="EC11" s="59"/>
      <c r="ED11" s="59"/>
      <c r="EE11" s="59"/>
      <c r="EF11" s="59"/>
      <c r="EG11" s="59"/>
      <c r="EH11" s="59"/>
      <c r="EI11" s="59"/>
      <c r="EJ11" s="59"/>
      <c r="EK11" s="59"/>
      <c r="EL11" s="59"/>
      <c r="EM11" s="59"/>
      <c r="EN11" s="59"/>
      <c r="EO11" s="59"/>
      <c r="EP11" s="59"/>
      <c r="EQ11" s="59"/>
      <c r="ER11" s="59"/>
    </row>
    <row r="12" spans="2:149" ht="15" outlineLevel="1">
      <c r="B12" s="65">
        <v>5</v>
      </c>
      <c r="C12" s="99" t="s">
        <v>189</v>
      </c>
      <c r="D12" s="108" t="s">
        <v>15</v>
      </c>
      <c r="E12" s="66">
        <v>46</v>
      </c>
      <c r="F12" s="298">
        <v>46</v>
      </c>
      <c r="G12" s="90">
        <f t="shared" si="0"/>
        <v>0.44424782608695657</v>
      </c>
      <c r="H12" s="88">
        <f t="shared" si="1"/>
        <v>20.435400000000001</v>
      </c>
      <c r="I12" s="87">
        <f t="shared" si="2"/>
        <v>6.44</v>
      </c>
      <c r="J12" s="87">
        <f t="shared" si="3"/>
        <v>13.995400000000002</v>
      </c>
      <c r="K12" s="82"/>
      <c r="L12" s="79"/>
      <c r="M12" s="82"/>
      <c r="N12" s="81"/>
      <c r="O12" s="59"/>
      <c r="P12" s="59">
        <v>1</v>
      </c>
      <c r="Q12" s="59"/>
      <c r="R12" s="59"/>
      <c r="S12" s="59"/>
      <c r="T12" s="82"/>
      <c r="U12" s="142">
        <f>150/1000</f>
        <v>0.15</v>
      </c>
      <c r="V12" s="63">
        <f>14/1000</f>
        <v>1.4E-2</v>
      </c>
      <c r="W12" s="63"/>
      <c r="X12" s="63"/>
      <c r="Y12" s="63"/>
      <c r="Z12" s="63"/>
      <c r="AA12" s="63"/>
      <c r="AB12" s="63"/>
      <c r="AC12" s="82"/>
      <c r="AD12" s="59"/>
      <c r="AE12" s="59"/>
      <c r="AF12" s="59"/>
      <c r="AG12" s="59"/>
      <c r="AH12" s="59"/>
      <c r="AI12" s="82"/>
      <c r="AJ12" s="59"/>
      <c r="AK12" s="59"/>
      <c r="AL12" s="59"/>
      <c r="AM12" s="59"/>
      <c r="AN12" s="82"/>
      <c r="AO12" s="59"/>
      <c r="AP12" s="59"/>
      <c r="AQ12" s="59"/>
      <c r="AR12" s="59"/>
      <c r="AS12" s="59"/>
      <c r="AT12" s="59"/>
      <c r="AU12" s="59"/>
      <c r="AV12" s="59"/>
      <c r="AW12" s="59"/>
      <c r="AX12" s="82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82"/>
      <c r="BJ12" s="60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82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82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82"/>
      <c r="DA12" s="59">
        <v>2</v>
      </c>
      <c r="DB12" s="59"/>
      <c r="DC12" s="59"/>
      <c r="DD12" s="59"/>
      <c r="DE12" s="59"/>
      <c r="DF12" s="59"/>
      <c r="DG12" s="59"/>
      <c r="DH12" s="59"/>
      <c r="DI12" s="82"/>
      <c r="DJ12" s="59"/>
      <c r="DK12" s="59"/>
      <c r="DL12" s="59"/>
      <c r="DM12" s="59"/>
      <c r="DN12" s="59"/>
      <c r="DO12" s="59"/>
      <c r="DP12" s="59"/>
      <c r="DQ12" s="82"/>
      <c r="DR12" s="59"/>
      <c r="DS12" s="59"/>
      <c r="DT12" s="59"/>
      <c r="DU12" s="59"/>
      <c r="DV12" s="59"/>
      <c r="DW12" s="59"/>
      <c r="DX12" s="59"/>
      <c r="DY12" s="59"/>
      <c r="DZ12" s="59"/>
      <c r="EA12" s="59"/>
      <c r="EB12" s="59"/>
      <c r="EC12" s="59"/>
      <c r="ED12" s="59"/>
      <c r="EE12" s="59"/>
      <c r="EF12" s="59"/>
      <c r="EG12" s="59"/>
      <c r="EH12" s="59"/>
      <c r="EI12" s="59"/>
      <c r="EJ12" s="59"/>
      <c r="EK12" s="59"/>
      <c r="EL12" s="59"/>
      <c r="EM12" s="59"/>
      <c r="EN12" s="59"/>
      <c r="EO12" s="59"/>
      <c r="EP12" s="59"/>
      <c r="EQ12" s="59"/>
      <c r="ER12" s="59"/>
    </row>
    <row r="13" spans="2:149" ht="15" outlineLevel="1">
      <c r="B13" s="64">
        <v>6</v>
      </c>
      <c r="C13" s="98" t="s">
        <v>189</v>
      </c>
      <c r="D13" s="107" t="s">
        <v>190</v>
      </c>
      <c r="E13" s="129">
        <v>53</v>
      </c>
      <c r="F13" s="299">
        <v>53</v>
      </c>
      <c r="G13" s="90">
        <f t="shared" si="0"/>
        <v>0.5093660377358491</v>
      </c>
      <c r="H13" s="89">
        <f t="shared" si="1"/>
        <v>26.996400000000001</v>
      </c>
      <c r="I13" s="86">
        <f t="shared" si="2"/>
        <v>7.4200000000000008</v>
      </c>
      <c r="J13" s="86">
        <f t="shared" si="3"/>
        <v>19.5764</v>
      </c>
      <c r="K13" s="82"/>
      <c r="L13" s="78" t="s">
        <v>14</v>
      </c>
      <c r="M13" s="82"/>
      <c r="N13" s="93"/>
      <c r="O13" s="62"/>
      <c r="P13" s="62"/>
      <c r="Q13" s="62">
        <v>1</v>
      </c>
      <c r="R13" s="62"/>
      <c r="S13" s="62"/>
      <c r="T13" s="82"/>
      <c r="U13" s="63">
        <f>200/1000</f>
        <v>0.2</v>
      </c>
      <c r="V13" s="63">
        <f>21/1000</f>
        <v>2.1000000000000001E-2</v>
      </c>
      <c r="W13" s="63"/>
      <c r="X13" s="63"/>
      <c r="Y13" s="63"/>
      <c r="Z13" s="63"/>
      <c r="AA13" s="63"/>
      <c r="AB13" s="63"/>
      <c r="AC13" s="82"/>
      <c r="AD13" s="59"/>
      <c r="AE13" s="59"/>
      <c r="AF13" s="59"/>
      <c r="AG13" s="59"/>
      <c r="AH13" s="59"/>
      <c r="AI13" s="82"/>
      <c r="AJ13" s="59"/>
      <c r="AK13" s="59"/>
      <c r="AL13" s="59"/>
      <c r="AM13" s="59"/>
      <c r="AN13" s="82"/>
      <c r="AO13" s="59"/>
      <c r="AP13" s="59"/>
      <c r="AQ13" s="59"/>
      <c r="AR13" s="59"/>
      <c r="AS13" s="59"/>
      <c r="AT13" s="59"/>
      <c r="AU13" s="59"/>
      <c r="AV13" s="59"/>
      <c r="AW13" s="59"/>
      <c r="AX13" s="82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82"/>
      <c r="BJ13" s="60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82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82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82"/>
      <c r="DA13" s="59">
        <v>2</v>
      </c>
      <c r="DB13" s="59"/>
      <c r="DC13" s="59"/>
      <c r="DD13" s="59"/>
      <c r="DE13" s="59"/>
      <c r="DF13" s="59"/>
      <c r="DG13" s="59"/>
      <c r="DH13" s="59"/>
      <c r="DI13" s="82"/>
      <c r="DJ13" s="59"/>
      <c r="DK13" s="59"/>
      <c r="DL13" s="59"/>
      <c r="DM13" s="59"/>
      <c r="DN13" s="59"/>
      <c r="DO13" s="59"/>
      <c r="DP13" s="59"/>
      <c r="DQ13" s="82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</row>
    <row r="14" spans="2:149" ht="15" outlineLevel="1">
      <c r="B14" s="65">
        <v>7</v>
      </c>
      <c r="C14" s="324" t="s">
        <v>189</v>
      </c>
      <c r="D14" s="108" t="s">
        <v>304</v>
      </c>
      <c r="E14" s="66">
        <v>40</v>
      </c>
      <c r="F14" s="298">
        <v>40</v>
      </c>
      <c r="G14" s="90">
        <f t="shared" ref="G14:G74" si="4">H14/E14</f>
        <v>0.46297500000000003</v>
      </c>
      <c r="H14" s="88">
        <f t="shared" ref="H14:H73" si="5">(I14+J14)*$H$5</f>
        <v>18.519000000000002</v>
      </c>
      <c r="I14" s="87">
        <f t="shared" ref="I14:I73" si="6">E14*$I$5</f>
        <v>5.6000000000000005</v>
      </c>
      <c r="J14" s="87">
        <f t="shared" si="3"/>
        <v>12.919</v>
      </c>
      <c r="K14" s="82"/>
      <c r="L14" s="79"/>
      <c r="M14" s="82"/>
      <c r="N14" s="81"/>
      <c r="O14" s="59"/>
      <c r="P14" s="59">
        <v>1</v>
      </c>
      <c r="Q14" s="59"/>
      <c r="R14" s="59"/>
      <c r="S14" s="59"/>
      <c r="T14" s="82"/>
      <c r="U14" s="63">
        <f>120/1000</f>
        <v>0.12</v>
      </c>
      <c r="V14" s="63">
        <f>14/1000</f>
        <v>1.4E-2</v>
      </c>
      <c r="W14" s="63"/>
      <c r="X14" s="63"/>
      <c r="Y14" s="63"/>
      <c r="Z14" s="63"/>
      <c r="AA14" s="63"/>
      <c r="AB14" s="63"/>
      <c r="AC14" s="82"/>
      <c r="AD14" s="59"/>
      <c r="AE14" s="59"/>
      <c r="AF14" s="59"/>
      <c r="AG14" s="59"/>
      <c r="AH14" s="59"/>
      <c r="AI14" s="82"/>
      <c r="AJ14" s="59"/>
      <c r="AK14" s="59"/>
      <c r="AL14" s="59"/>
      <c r="AM14" s="59"/>
      <c r="AN14" s="82"/>
      <c r="AO14" s="59"/>
      <c r="AP14" s="59"/>
      <c r="AQ14" s="59"/>
      <c r="AR14" s="59"/>
      <c r="AS14" s="59"/>
      <c r="AT14" s="59"/>
      <c r="AU14" s="59"/>
      <c r="AV14" s="59"/>
      <c r="AW14" s="59"/>
      <c r="AX14" s="82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82"/>
      <c r="BJ14" s="60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82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82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82"/>
      <c r="DA14" s="59">
        <v>2</v>
      </c>
      <c r="DB14" s="59"/>
      <c r="DC14" s="59"/>
      <c r="DD14" s="59"/>
      <c r="DE14" s="59"/>
      <c r="DF14" s="59"/>
      <c r="DG14" s="59"/>
      <c r="DH14" s="59"/>
      <c r="DI14" s="82"/>
      <c r="DJ14" s="59"/>
      <c r="DK14" s="59"/>
      <c r="DL14" s="59"/>
      <c r="DM14" s="59"/>
      <c r="DN14" s="59"/>
      <c r="DO14" s="59"/>
      <c r="DP14" s="59"/>
      <c r="DQ14" s="82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  <c r="EI14" s="59"/>
      <c r="EJ14" s="59"/>
      <c r="EK14" s="59"/>
      <c r="EL14" s="59"/>
      <c r="EM14" s="59"/>
      <c r="EN14" s="59"/>
      <c r="EO14" s="59"/>
      <c r="EP14" s="59"/>
      <c r="EQ14" s="59"/>
      <c r="ER14" s="59"/>
    </row>
    <row r="15" spans="2:149" ht="15" outlineLevel="1">
      <c r="B15" s="65">
        <v>8</v>
      </c>
      <c r="C15" s="99" t="s">
        <v>189</v>
      </c>
      <c r="D15" s="108" t="s">
        <v>19</v>
      </c>
      <c r="E15" s="66">
        <v>48</v>
      </c>
      <c r="F15" s="298">
        <v>55</v>
      </c>
      <c r="G15" s="90">
        <f t="shared" si="4"/>
        <v>0.49530000000000002</v>
      </c>
      <c r="H15" s="88">
        <f t="shared" si="5"/>
        <v>23.7744</v>
      </c>
      <c r="I15" s="87">
        <f t="shared" si="6"/>
        <v>6.7200000000000006</v>
      </c>
      <c r="J15" s="87">
        <f t="shared" si="3"/>
        <v>17.054400000000001</v>
      </c>
      <c r="K15" s="82"/>
      <c r="L15" s="61"/>
      <c r="M15" s="82"/>
      <c r="N15" s="59"/>
      <c r="O15" s="59"/>
      <c r="P15" s="59">
        <v>1</v>
      </c>
      <c r="Q15" s="59"/>
      <c r="R15" s="59"/>
      <c r="S15" s="59"/>
      <c r="T15" s="82"/>
      <c r="U15" s="142">
        <f>150/1000</f>
        <v>0.15</v>
      </c>
      <c r="V15" s="63">
        <f>21/1000</f>
        <v>2.1000000000000001E-2</v>
      </c>
      <c r="W15" s="63"/>
      <c r="X15" s="63"/>
      <c r="Y15" s="63"/>
      <c r="Z15" s="63"/>
      <c r="AA15" s="63"/>
      <c r="AB15" s="63"/>
      <c r="AC15" s="82"/>
      <c r="AD15" s="59"/>
      <c r="AE15" s="59"/>
      <c r="AF15" s="59"/>
      <c r="AG15" s="59"/>
      <c r="AH15" s="59"/>
      <c r="AI15" s="82"/>
      <c r="AJ15" s="59"/>
      <c r="AK15" s="59"/>
      <c r="AL15" s="59"/>
      <c r="AM15" s="59"/>
      <c r="AN15" s="82"/>
      <c r="AO15" s="59"/>
      <c r="AP15" s="59"/>
      <c r="AQ15" s="59"/>
      <c r="AR15" s="59"/>
      <c r="AS15" s="59"/>
      <c r="AT15" s="59"/>
      <c r="AU15" s="59"/>
      <c r="AV15" s="59"/>
      <c r="AW15" s="59"/>
      <c r="AX15" s="82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82"/>
      <c r="BJ15" s="60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82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82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82"/>
      <c r="DA15" s="59">
        <v>2</v>
      </c>
      <c r="DB15" s="59"/>
      <c r="DC15" s="59"/>
      <c r="DD15" s="59"/>
      <c r="DE15" s="59"/>
      <c r="DF15" s="59"/>
      <c r="DG15" s="59"/>
      <c r="DH15" s="59"/>
      <c r="DI15" s="82"/>
      <c r="DJ15" s="59"/>
      <c r="DK15" s="59"/>
      <c r="DL15" s="59"/>
      <c r="DM15" s="59"/>
      <c r="DN15" s="59"/>
      <c r="DO15" s="59"/>
      <c r="DP15" s="59"/>
      <c r="DQ15" s="82"/>
      <c r="DR15" s="59"/>
      <c r="DS15" s="59"/>
      <c r="DT15" s="59"/>
      <c r="DU15" s="59"/>
      <c r="DV15" s="59"/>
      <c r="DW15" s="59"/>
      <c r="DX15" s="59"/>
      <c r="DY15" s="59"/>
      <c r="DZ15" s="59"/>
      <c r="EA15" s="59"/>
      <c r="EB15" s="59"/>
      <c r="EC15" s="59"/>
      <c r="ED15" s="59"/>
      <c r="EE15" s="59"/>
      <c r="EF15" s="59"/>
      <c r="EG15" s="59"/>
      <c r="EH15" s="59"/>
      <c r="EI15" s="59"/>
      <c r="EJ15" s="59"/>
      <c r="EK15" s="59"/>
      <c r="EL15" s="59"/>
      <c r="EM15" s="59"/>
      <c r="EN15" s="59"/>
      <c r="EO15" s="59"/>
      <c r="EP15" s="59"/>
      <c r="EQ15" s="59"/>
      <c r="ER15" s="59"/>
    </row>
    <row r="16" spans="2:149" ht="15" outlineLevel="1">
      <c r="B16" s="65">
        <v>9</v>
      </c>
      <c r="C16" s="99" t="s">
        <v>189</v>
      </c>
      <c r="D16" s="108" t="s">
        <v>305</v>
      </c>
      <c r="E16" s="66">
        <v>44</v>
      </c>
      <c r="F16" s="298">
        <v>44</v>
      </c>
      <c r="G16" s="90">
        <f t="shared" si="4"/>
        <v>0.35230454545454548</v>
      </c>
      <c r="H16" s="88">
        <f t="shared" si="5"/>
        <v>15.5014</v>
      </c>
      <c r="I16" s="87">
        <f t="shared" si="6"/>
        <v>6.16</v>
      </c>
      <c r="J16" s="87">
        <f t="shared" si="3"/>
        <v>9.3414000000000001</v>
      </c>
      <c r="K16" s="82"/>
      <c r="L16" s="61"/>
      <c r="M16" s="82"/>
      <c r="N16" s="59"/>
      <c r="O16" s="59"/>
      <c r="P16" s="59"/>
      <c r="Q16" s="59">
        <v>1</v>
      </c>
      <c r="R16" s="59"/>
      <c r="S16" s="59"/>
      <c r="T16" s="82"/>
      <c r="U16" s="63"/>
      <c r="V16" s="63">
        <f>14/1000</f>
        <v>1.4E-2</v>
      </c>
      <c r="W16" s="63"/>
      <c r="X16" s="63"/>
      <c r="Y16" s="63"/>
      <c r="Z16" s="63"/>
      <c r="AA16" s="63"/>
      <c r="AB16" s="63"/>
      <c r="AC16" s="82"/>
      <c r="AD16" s="59"/>
      <c r="AE16" s="59"/>
      <c r="AF16" s="59"/>
      <c r="AG16" s="59"/>
      <c r="AH16" s="59"/>
      <c r="AI16" s="82"/>
      <c r="AJ16" s="59"/>
      <c r="AK16" s="59"/>
      <c r="AL16" s="59"/>
      <c r="AM16" s="59"/>
      <c r="AN16" s="82"/>
      <c r="AO16" s="59"/>
      <c r="AP16" s="59"/>
      <c r="AQ16" s="59"/>
      <c r="AR16" s="59"/>
      <c r="AS16" s="59"/>
      <c r="AT16" s="59"/>
      <c r="AU16" s="59"/>
      <c r="AV16" s="59"/>
      <c r="AW16" s="59"/>
      <c r="AX16" s="82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82"/>
      <c r="BJ16" s="60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82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82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82"/>
      <c r="DA16" s="59">
        <v>2</v>
      </c>
      <c r="DB16" s="59"/>
      <c r="DC16" s="59"/>
      <c r="DD16" s="59"/>
      <c r="DE16" s="59"/>
      <c r="DF16" s="59"/>
      <c r="DG16" s="59"/>
      <c r="DH16" s="59"/>
      <c r="DI16" s="82"/>
      <c r="DJ16" s="59"/>
      <c r="DK16" s="59"/>
      <c r="DL16" s="59"/>
      <c r="DM16" s="59"/>
      <c r="DN16" s="59"/>
      <c r="DO16" s="59"/>
      <c r="DP16" s="59"/>
      <c r="DQ16" s="82"/>
      <c r="DR16" s="59"/>
      <c r="DS16" s="59"/>
      <c r="DT16" s="59"/>
      <c r="DU16" s="59"/>
      <c r="DV16" s="59"/>
      <c r="DW16" s="59"/>
      <c r="DX16" s="59"/>
      <c r="DY16" s="59"/>
      <c r="DZ16" s="59"/>
      <c r="EA16" s="59"/>
      <c r="EB16" s="59"/>
      <c r="EC16" s="59"/>
      <c r="ED16" s="59"/>
      <c r="EE16" s="59"/>
      <c r="EF16" s="59"/>
      <c r="EG16" s="59"/>
      <c r="EH16" s="59"/>
      <c r="EI16" s="59"/>
      <c r="EJ16" s="59"/>
      <c r="EK16" s="59"/>
      <c r="EL16" s="59"/>
      <c r="EM16" s="59"/>
      <c r="EN16" s="59"/>
      <c r="EO16" s="59"/>
      <c r="EP16" s="59"/>
      <c r="EQ16" s="59"/>
      <c r="ER16" s="59"/>
    </row>
    <row r="17" spans="2:148" ht="15" outlineLevel="1">
      <c r="B17" s="65">
        <v>10</v>
      </c>
      <c r="C17" s="99" t="s">
        <v>189</v>
      </c>
      <c r="D17" s="108" t="s">
        <v>307</v>
      </c>
      <c r="E17" s="66">
        <v>46</v>
      </c>
      <c r="F17" s="298">
        <v>49</v>
      </c>
      <c r="G17" s="90">
        <f>H17/E17</f>
        <v>0.40524782608695653</v>
      </c>
      <c r="H17" s="88">
        <f>(I17+J17)*$H$5</f>
        <v>18.641400000000001</v>
      </c>
      <c r="I17" s="87">
        <f>E17*$I$5</f>
        <v>6.44</v>
      </c>
      <c r="J17" s="87">
        <f t="shared" si="3"/>
        <v>12.201400000000001</v>
      </c>
      <c r="K17" s="82"/>
      <c r="L17" s="61"/>
      <c r="M17" s="82"/>
      <c r="N17" s="59"/>
      <c r="O17" s="59"/>
      <c r="P17" s="59">
        <v>1</v>
      </c>
      <c r="Q17" s="59"/>
      <c r="R17" s="59"/>
      <c r="S17" s="59"/>
      <c r="T17" s="82"/>
      <c r="U17" s="63">
        <f>100/1000</f>
        <v>0.1</v>
      </c>
      <c r="V17" s="63">
        <f>14/1000</f>
        <v>1.4E-2</v>
      </c>
      <c r="W17" s="63"/>
      <c r="X17" s="63"/>
      <c r="Y17" s="63"/>
      <c r="Z17" s="63"/>
      <c r="AA17" s="63"/>
      <c r="AB17" s="63"/>
      <c r="AC17" s="82"/>
      <c r="AD17" s="59"/>
      <c r="AE17" s="59"/>
      <c r="AF17" s="59"/>
      <c r="AG17" s="59"/>
      <c r="AH17" s="59"/>
      <c r="AI17" s="82"/>
      <c r="AJ17" s="59"/>
      <c r="AK17" s="59"/>
      <c r="AL17" s="59"/>
      <c r="AM17" s="59"/>
      <c r="AN17" s="82"/>
      <c r="AO17" s="59"/>
      <c r="AP17" s="59"/>
      <c r="AQ17" s="59"/>
      <c r="AR17" s="59"/>
      <c r="AS17" s="59"/>
      <c r="AT17" s="59"/>
      <c r="AU17" s="59"/>
      <c r="AV17" s="59"/>
      <c r="AW17" s="59"/>
      <c r="AX17" s="82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82"/>
      <c r="BJ17" s="60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82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82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82"/>
      <c r="DA17" s="59">
        <v>2</v>
      </c>
      <c r="DB17" s="59"/>
      <c r="DC17" s="59"/>
      <c r="DD17" s="59"/>
      <c r="DE17" s="59"/>
      <c r="DF17" s="59"/>
      <c r="DG17" s="59"/>
      <c r="DH17" s="59"/>
      <c r="DI17" s="82"/>
      <c r="DJ17" s="59"/>
      <c r="DK17" s="59"/>
      <c r="DL17" s="59"/>
      <c r="DM17" s="59"/>
      <c r="DN17" s="59"/>
      <c r="DO17" s="59"/>
      <c r="DP17" s="59"/>
      <c r="DQ17" s="82"/>
      <c r="DR17" s="59"/>
      <c r="DS17" s="59"/>
      <c r="DT17" s="59"/>
      <c r="DU17" s="59"/>
      <c r="DV17" s="59"/>
      <c r="DW17" s="59"/>
      <c r="DX17" s="59"/>
      <c r="DY17" s="59"/>
      <c r="DZ17" s="59"/>
      <c r="EA17" s="59"/>
      <c r="EB17" s="59"/>
      <c r="EC17" s="59"/>
      <c r="ED17" s="59"/>
      <c r="EE17" s="59"/>
      <c r="EF17" s="59"/>
      <c r="EG17" s="59"/>
      <c r="EH17" s="59"/>
      <c r="EI17" s="59"/>
      <c r="EJ17" s="59"/>
      <c r="EK17" s="59"/>
      <c r="EL17" s="59"/>
      <c r="EM17" s="59"/>
      <c r="EN17" s="59"/>
      <c r="EO17" s="59"/>
      <c r="EP17" s="59"/>
      <c r="EQ17" s="59"/>
      <c r="ER17" s="59"/>
    </row>
    <row r="18" spans="2:148" ht="15" outlineLevel="1">
      <c r="B18" s="65">
        <v>11</v>
      </c>
      <c r="C18" s="99" t="s">
        <v>189</v>
      </c>
      <c r="D18" s="108" t="s">
        <v>306</v>
      </c>
      <c r="E18" s="66">
        <v>53</v>
      </c>
      <c r="F18" s="298">
        <v>55</v>
      </c>
      <c r="G18" s="90">
        <f t="shared" si="4"/>
        <v>0.47551698113207558</v>
      </c>
      <c r="H18" s="88">
        <f t="shared" si="5"/>
        <v>25.202400000000004</v>
      </c>
      <c r="I18" s="87">
        <f t="shared" si="6"/>
        <v>7.4200000000000008</v>
      </c>
      <c r="J18" s="87">
        <f t="shared" si="3"/>
        <v>17.782400000000003</v>
      </c>
      <c r="K18" s="82"/>
      <c r="L18" s="61"/>
      <c r="M18" s="82"/>
      <c r="N18" s="59"/>
      <c r="O18" s="59"/>
      <c r="P18" s="59"/>
      <c r="Q18" s="59">
        <v>1</v>
      </c>
      <c r="R18" s="59"/>
      <c r="S18" s="59"/>
      <c r="T18" s="82"/>
      <c r="U18" s="142">
        <f>150/1000</f>
        <v>0.15</v>
      </c>
      <c r="V18" s="63">
        <f>21/1000</f>
        <v>2.1000000000000001E-2</v>
      </c>
      <c r="W18" s="63"/>
      <c r="X18" s="63"/>
      <c r="Y18" s="63"/>
      <c r="Z18" s="63"/>
      <c r="AA18" s="63"/>
      <c r="AB18" s="63"/>
      <c r="AC18" s="82"/>
      <c r="AD18" s="59"/>
      <c r="AE18" s="59"/>
      <c r="AF18" s="59"/>
      <c r="AG18" s="59"/>
      <c r="AH18" s="59"/>
      <c r="AI18" s="82"/>
      <c r="AJ18" s="59"/>
      <c r="AK18" s="59"/>
      <c r="AL18" s="59"/>
      <c r="AM18" s="59"/>
      <c r="AN18" s="82"/>
      <c r="AO18" s="59"/>
      <c r="AP18" s="59"/>
      <c r="AQ18" s="59"/>
      <c r="AR18" s="59"/>
      <c r="AS18" s="59"/>
      <c r="AT18" s="59"/>
      <c r="AU18" s="59"/>
      <c r="AV18" s="59"/>
      <c r="AW18" s="59"/>
      <c r="AX18" s="82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82"/>
      <c r="BJ18" s="60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82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82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82"/>
      <c r="DA18" s="59">
        <v>2</v>
      </c>
      <c r="DB18" s="59"/>
      <c r="DC18" s="59"/>
      <c r="DD18" s="59"/>
      <c r="DE18" s="59"/>
      <c r="DF18" s="59"/>
      <c r="DG18" s="59"/>
      <c r="DH18" s="59"/>
      <c r="DI18" s="82"/>
      <c r="DJ18" s="59"/>
      <c r="DK18" s="59"/>
      <c r="DL18" s="59"/>
      <c r="DM18" s="59"/>
      <c r="DN18" s="59"/>
      <c r="DO18" s="59"/>
      <c r="DP18" s="59"/>
      <c r="DQ18" s="82"/>
      <c r="DR18" s="59"/>
      <c r="DS18" s="59"/>
      <c r="DT18" s="59"/>
      <c r="DU18" s="59"/>
      <c r="DV18" s="59"/>
      <c r="DW18" s="59"/>
      <c r="DX18" s="59"/>
      <c r="DY18" s="59"/>
      <c r="DZ18" s="59"/>
      <c r="EA18" s="59"/>
      <c r="EB18" s="59"/>
      <c r="EC18" s="59"/>
      <c r="ED18" s="59"/>
      <c r="EE18" s="59"/>
      <c r="EF18" s="59"/>
      <c r="EG18" s="59"/>
      <c r="EH18" s="59"/>
      <c r="EI18" s="59"/>
      <c r="EJ18" s="59"/>
      <c r="EK18" s="59"/>
      <c r="EL18" s="59"/>
      <c r="EM18" s="59"/>
      <c r="EN18" s="59"/>
      <c r="EO18" s="59"/>
      <c r="EP18" s="59"/>
      <c r="EQ18" s="59"/>
      <c r="ER18" s="59"/>
    </row>
    <row r="19" spans="2:148" ht="15" outlineLevel="1">
      <c r="B19" s="65">
        <v>12</v>
      </c>
      <c r="C19" s="99" t="s">
        <v>189</v>
      </c>
      <c r="D19" s="108" t="s">
        <v>21</v>
      </c>
      <c r="E19" s="66">
        <v>46</v>
      </c>
      <c r="F19" s="298">
        <v>46</v>
      </c>
      <c r="G19" s="90">
        <f>H19/E19</f>
        <v>0.38554782608695648</v>
      </c>
      <c r="H19" s="88">
        <f>(I19+J19)*$H$5</f>
        <v>17.735199999999999</v>
      </c>
      <c r="I19" s="87">
        <f>E19*$I$5</f>
        <v>6.44</v>
      </c>
      <c r="J19" s="87">
        <f t="shared" si="3"/>
        <v>11.295199999999999</v>
      </c>
      <c r="K19" s="82"/>
      <c r="L19" s="61"/>
      <c r="M19" s="82"/>
      <c r="N19" s="59"/>
      <c r="O19" s="59"/>
      <c r="P19" s="59">
        <v>1</v>
      </c>
      <c r="Q19" s="59"/>
      <c r="R19" s="59"/>
      <c r="S19" s="59"/>
      <c r="T19" s="82"/>
      <c r="U19" s="63">
        <f>160/1000</f>
        <v>0.16</v>
      </c>
      <c r="V19" s="63">
        <f>7/1000</f>
        <v>7.0000000000000001E-3</v>
      </c>
      <c r="W19" s="63"/>
      <c r="X19" s="63"/>
      <c r="Y19" s="63"/>
      <c r="Z19" s="143"/>
      <c r="AA19" s="143"/>
      <c r="AB19" s="63"/>
      <c r="AC19" s="82"/>
      <c r="AD19" s="59"/>
      <c r="AE19" s="59"/>
      <c r="AF19" s="59"/>
      <c r="AG19" s="59"/>
      <c r="AH19" s="59"/>
      <c r="AI19" s="82"/>
      <c r="AJ19" s="59"/>
      <c r="AK19" s="59"/>
      <c r="AL19" s="59"/>
      <c r="AM19" s="59"/>
      <c r="AN19" s="82"/>
      <c r="AO19" s="59"/>
      <c r="AP19" s="59"/>
      <c r="AQ19" s="59"/>
      <c r="AR19" s="59"/>
      <c r="AS19" s="59"/>
      <c r="AT19" s="59"/>
      <c r="AU19" s="59"/>
      <c r="AV19" s="59"/>
      <c r="AW19" s="59"/>
      <c r="AX19" s="82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82"/>
      <c r="BJ19" s="60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82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82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82"/>
      <c r="DA19" s="59">
        <v>2</v>
      </c>
      <c r="DB19" s="59"/>
      <c r="DC19" s="59"/>
      <c r="DD19" s="59"/>
      <c r="DE19" s="59"/>
      <c r="DF19" s="59"/>
      <c r="DG19" s="59"/>
      <c r="DH19" s="59"/>
      <c r="DI19" s="82"/>
      <c r="DJ19" s="59"/>
      <c r="DK19" s="59"/>
      <c r="DL19" s="59"/>
      <c r="DM19" s="59"/>
      <c r="DN19" s="59"/>
      <c r="DO19" s="59"/>
      <c r="DP19" s="59"/>
      <c r="DQ19" s="82"/>
      <c r="DR19" s="59"/>
      <c r="DS19" s="59"/>
      <c r="DT19" s="59"/>
      <c r="DU19" s="59"/>
      <c r="DV19" s="59"/>
      <c r="DW19" s="59"/>
      <c r="DX19" s="59"/>
      <c r="DY19" s="59"/>
      <c r="DZ19" s="59"/>
      <c r="EA19" s="59"/>
      <c r="EB19" s="59"/>
      <c r="EC19" s="59"/>
      <c r="ED19" s="59"/>
      <c r="EE19" s="59"/>
      <c r="EF19" s="59"/>
      <c r="EG19" s="59"/>
      <c r="EH19" s="59"/>
      <c r="EI19" s="59"/>
      <c r="EJ19" s="59"/>
      <c r="EK19" s="59"/>
      <c r="EL19" s="59"/>
      <c r="EM19" s="59"/>
      <c r="EN19" s="59"/>
      <c r="EO19" s="59"/>
      <c r="EP19" s="59"/>
      <c r="EQ19" s="59"/>
      <c r="ER19" s="59"/>
    </row>
    <row r="20" spans="2:148" ht="15" outlineLevel="1">
      <c r="B20" s="65">
        <v>13</v>
      </c>
      <c r="C20" s="99" t="s">
        <v>189</v>
      </c>
      <c r="D20" s="108" t="s">
        <v>20</v>
      </c>
      <c r="E20" s="66">
        <v>53</v>
      </c>
      <c r="F20" s="298">
        <v>53</v>
      </c>
      <c r="G20" s="90">
        <f t="shared" si="4"/>
        <v>0.47872830188679244</v>
      </c>
      <c r="H20" s="88">
        <f t="shared" si="5"/>
        <v>25.372599999999998</v>
      </c>
      <c r="I20" s="87">
        <f t="shared" si="6"/>
        <v>7.4200000000000008</v>
      </c>
      <c r="J20" s="87">
        <f t="shared" si="3"/>
        <v>17.952599999999997</v>
      </c>
      <c r="K20" s="82"/>
      <c r="L20" s="61"/>
      <c r="M20" s="82"/>
      <c r="N20" s="59"/>
      <c r="O20" s="59"/>
      <c r="P20" s="59"/>
      <c r="Q20" s="59">
        <v>1</v>
      </c>
      <c r="R20" s="59"/>
      <c r="S20" s="59"/>
      <c r="T20" s="82"/>
      <c r="U20" s="142">
        <f>240/1000</f>
        <v>0.24</v>
      </c>
      <c r="V20" s="63">
        <f>14/1000</f>
        <v>1.4E-2</v>
      </c>
      <c r="W20" s="63"/>
      <c r="X20" s="63"/>
      <c r="Y20" s="63"/>
      <c r="Z20" s="63"/>
      <c r="AA20" s="63"/>
      <c r="AB20" s="63"/>
      <c r="AC20" s="82"/>
      <c r="AD20" s="59"/>
      <c r="AE20" s="59"/>
      <c r="AF20" s="59"/>
      <c r="AG20" s="59"/>
      <c r="AH20" s="59"/>
      <c r="AI20" s="82"/>
      <c r="AJ20" s="59"/>
      <c r="AK20" s="59"/>
      <c r="AL20" s="59"/>
      <c r="AM20" s="59"/>
      <c r="AN20" s="82"/>
      <c r="AO20" s="59"/>
      <c r="AP20" s="59"/>
      <c r="AQ20" s="59"/>
      <c r="AR20" s="59"/>
      <c r="AS20" s="59"/>
      <c r="AT20" s="59"/>
      <c r="AU20" s="59"/>
      <c r="AV20" s="59"/>
      <c r="AW20" s="59"/>
      <c r="AX20" s="82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82"/>
      <c r="BJ20" s="60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82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82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82"/>
      <c r="DA20" s="59">
        <v>2</v>
      </c>
      <c r="DB20" s="59"/>
      <c r="DC20" s="59"/>
      <c r="DD20" s="59"/>
      <c r="DE20" s="59"/>
      <c r="DF20" s="59"/>
      <c r="DG20" s="59"/>
      <c r="DH20" s="59"/>
      <c r="DI20" s="82"/>
      <c r="DJ20" s="59"/>
      <c r="DK20" s="59"/>
      <c r="DL20" s="59"/>
      <c r="DM20" s="59"/>
      <c r="DN20" s="59"/>
      <c r="DO20" s="59"/>
      <c r="DP20" s="59"/>
      <c r="DQ20" s="82"/>
      <c r="DR20" s="59"/>
      <c r="DS20" s="59"/>
      <c r="DT20" s="59"/>
      <c r="DU20" s="59"/>
      <c r="DV20" s="59"/>
      <c r="DW20" s="59"/>
      <c r="DX20" s="59"/>
      <c r="DY20" s="59"/>
      <c r="DZ20" s="59"/>
      <c r="EA20" s="59"/>
      <c r="EB20" s="59"/>
      <c r="EC20" s="59"/>
      <c r="ED20" s="59"/>
      <c r="EE20" s="59"/>
      <c r="EF20" s="59"/>
      <c r="EG20" s="59"/>
      <c r="EH20" s="59"/>
      <c r="EI20" s="59"/>
      <c r="EJ20" s="59"/>
      <c r="EK20" s="59"/>
      <c r="EL20" s="59"/>
      <c r="EM20" s="59"/>
      <c r="EN20" s="59"/>
      <c r="EO20" s="59"/>
      <c r="EP20" s="59"/>
      <c r="EQ20" s="59"/>
      <c r="ER20" s="59"/>
    </row>
    <row r="21" spans="2:148" ht="15" outlineLevel="1">
      <c r="B21" s="65">
        <v>14</v>
      </c>
      <c r="C21" s="249" t="s">
        <v>189</v>
      </c>
      <c r="D21" s="108" t="s">
        <v>23</v>
      </c>
      <c r="E21" s="66">
        <v>53</v>
      </c>
      <c r="F21" s="298">
        <v>53</v>
      </c>
      <c r="G21" s="90">
        <f>H21/E21</f>
        <v>0.40900047169811321</v>
      </c>
      <c r="H21" s="88">
        <f>(I21+J21)*$H$5</f>
        <v>21.677025</v>
      </c>
      <c r="I21" s="87">
        <f>E21*$I$5</f>
        <v>7.4200000000000008</v>
      </c>
      <c r="J21" s="87">
        <f t="shared" si="3"/>
        <v>14.257025000000001</v>
      </c>
      <c r="K21" s="82"/>
      <c r="L21" s="61"/>
      <c r="M21" s="82"/>
      <c r="N21" s="59"/>
      <c r="O21" s="59"/>
      <c r="P21" s="59">
        <v>1</v>
      </c>
      <c r="Q21" s="59"/>
      <c r="R21" s="59"/>
      <c r="S21" s="59"/>
      <c r="T21" s="82"/>
      <c r="U21" s="63">
        <f>150/1000</f>
        <v>0.15</v>
      </c>
      <c r="V21" s="63">
        <f>7/1000</f>
        <v>7.0000000000000001E-3</v>
      </c>
      <c r="W21" s="63"/>
      <c r="X21" s="63"/>
      <c r="Y21" s="63"/>
      <c r="Z21" s="63">
        <f>35/1000</f>
        <v>3.5000000000000003E-2</v>
      </c>
      <c r="AA21" s="63"/>
      <c r="AB21" s="63"/>
      <c r="AC21" s="82"/>
      <c r="AD21" s="59"/>
      <c r="AE21" s="59"/>
      <c r="AF21" s="59"/>
      <c r="AG21" s="59"/>
      <c r="AH21" s="59"/>
      <c r="AI21" s="82"/>
      <c r="AJ21" s="59"/>
      <c r="AK21" s="59"/>
      <c r="AL21" s="59"/>
      <c r="AM21" s="59"/>
      <c r="AN21" s="82"/>
      <c r="AO21" s="59"/>
      <c r="AP21" s="59"/>
      <c r="AQ21" s="59"/>
      <c r="AR21" s="59"/>
      <c r="AS21" s="59"/>
      <c r="AT21" s="59"/>
      <c r="AU21" s="59"/>
      <c r="AV21" s="59"/>
      <c r="AW21" s="59"/>
      <c r="AX21" s="82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82"/>
      <c r="BJ21" s="60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82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82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82"/>
      <c r="DA21" s="59">
        <v>2</v>
      </c>
      <c r="DB21" s="59"/>
      <c r="DC21" s="59"/>
      <c r="DD21" s="59"/>
      <c r="DE21" s="59"/>
      <c r="DF21" s="59"/>
      <c r="DG21" s="59"/>
      <c r="DH21" s="59"/>
      <c r="DI21" s="82"/>
      <c r="DJ21" s="59"/>
      <c r="DK21" s="59"/>
      <c r="DL21" s="59"/>
      <c r="DM21" s="59"/>
      <c r="DN21" s="59"/>
      <c r="DO21" s="59"/>
      <c r="DP21" s="59"/>
      <c r="DQ21" s="82"/>
      <c r="DR21" s="59"/>
      <c r="DS21" s="59"/>
      <c r="DT21" s="59"/>
      <c r="DU21" s="59"/>
      <c r="DV21" s="59"/>
      <c r="DW21" s="59"/>
      <c r="DX21" s="59"/>
      <c r="DY21" s="59"/>
      <c r="DZ21" s="59"/>
      <c r="EA21" s="59"/>
      <c r="EB21" s="59"/>
      <c r="EC21" s="59"/>
      <c r="ED21" s="59"/>
      <c r="EE21" s="59"/>
      <c r="EF21" s="59"/>
      <c r="EG21" s="59"/>
      <c r="EH21" s="59"/>
      <c r="EI21" s="59"/>
      <c r="EJ21" s="59"/>
      <c r="EK21" s="59"/>
      <c r="EL21" s="59"/>
      <c r="EM21" s="59"/>
      <c r="EN21" s="59"/>
      <c r="EO21" s="59"/>
      <c r="EP21" s="59"/>
      <c r="EQ21" s="59"/>
      <c r="ER21" s="59"/>
    </row>
    <row r="22" spans="2:148" ht="15" outlineLevel="1">
      <c r="B22" s="65">
        <v>15</v>
      </c>
      <c r="C22" s="99" t="s">
        <v>189</v>
      </c>
      <c r="D22" s="108" t="s">
        <v>22</v>
      </c>
      <c r="E22" s="66">
        <v>59</v>
      </c>
      <c r="F22" s="298">
        <v>59</v>
      </c>
      <c r="G22" s="90">
        <f t="shared" si="4"/>
        <v>0.50035847457627125</v>
      </c>
      <c r="H22" s="88">
        <f t="shared" si="5"/>
        <v>29.521150000000002</v>
      </c>
      <c r="I22" s="87">
        <f t="shared" si="6"/>
        <v>8.2600000000000016</v>
      </c>
      <c r="J22" s="87">
        <f t="shared" si="3"/>
        <v>21.261150000000001</v>
      </c>
      <c r="K22" s="82"/>
      <c r="L22" s="61"/>
      <c r="M22" s="82"/>
      <c r="N22" s="59"/>
      <c r="O22" s="59"/>
      <c r="P22" s="59"/>
      <c r="Q22" s="59">
        <v>1</v>
      </c>
      <c r="R22" s="59"/>
      <c r="S22" s="59"/>
      <c r="T22" s="82"/>
      <c r="U22" s="142">
        <f>200/1000</f>
        <v>0.2</v>
      </c>
      <c r="V22" s="63">
        <f>14/1000</f>
        <v>1.4E-2</v>
      </c>
      <c r="W22" s="63"/>
      <c r="X22" s="63"/>
      <c r="Y22" s="63"/>
      <c r="Z22" s="63">
        <f>50/1000</f>
        <v>0.05</v>
      </c>
      <c r="AA22" s="63"/>
      <c r="AB22" s="63"/>
      <c r="AC22" s="82"/>
      <c r="AD22" s="59"/>
      <c r="AE22" s="59"/>
      <c r="AF22" s="59"/>
      <c r="AG22" s="59"/>
      <c r="AH22" s="59"/>
      <c r="AI22" s="82"/>
      <c r="AJ22" s="59"/>
      <c r="AK22" s="59"/>
      <c r="AL22" s="59"/>
      <c r="AM22" s="59"/>
      <c r="AN22" s="82"/>
      <c r="AO22" s="59"/>
      <c r="AP22" s="59"/>
      <c r="AQ22" s="59"/>
      <c r="AR22" s="59"/>
      <c r="AS22" s="59"/>
      <c r="AT22" s="59"/>
      <c r="AU22" s="59"/>
      <c r="AV22" s="59"/>
      <c r="AW22" s="59"/>
      <c r="AX22" s="82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82"/>
      <c r="BJ22" s="60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82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82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82"/>
      <c r="DA22" s="59">
        <v>2</v>
      </c>
      <c r="DB22" s="59"/>
      <c r="DC22" s="59"/>
      <c r="DD22" s="59"/>
      <c r="DE22" s="59"/>
      <c r="DF22" s="59"/>
      <c r="DG22" s="59"/>
      <c r="DH22" s="59"/>
      <c r="DI22" s="82"/>
      <c r="DJ22" s="59"/>
      <c r="DK22" s="59"/>
      <c r="DL22" s="59"/>
      <c r="DM22" s="59"/>
      <c r="DN22" s="59"/>
      <c r="DO22" s="59"/>
      <c r="DP22" s="59"/>
      <c r="DQ22" s="82"/>
      <c r="DR22" s="59"/>
      <c r="DS22" s="59"/>
      <c r="DT22" s="59"/>
      <c r="DU22" s="59"/>
      <c r="DV22" s="59"/>
      <c r="DW22" s="59"/>
      <c r="DX22" s="59"/>
      <c r="DY22" s="59"/>
      <c r="DZ22" s="59"/>
      <c r="EA22" s="59"/>
      <c r="EB22" s="59"/>
      <c r="EC22" s="59"/>
      <c r="ED22" s="59"/>
      <c r="EE22" s="59"/>
      <c r="EF22" s="59"/>
      <c r="EG22" s="59"/>
      <c r="EH22" s="59"/>
      <c r="EI22" s="59"/>
      <c r="EJ22" s="59"/>
      <c r="EK22" s="59"/>
      <c r="EL22" s="59"/>
      <c r="EM22" s="59"/>
      <c r="EN22" s="59"/>
      <c r="EO22" s="59"/>
      <c r="EP22" s="59"/>
      <c r="EQ22" s="59"/>
      <c r="ER22" s="59"/>
    </row>
    <row r="23" spans="2:148" ht="15" outlineLevel="1">
      <c r="B23" s="65">
        <v>16</v>
      </c>
      <c r="C23" s="99" t="s">
        <v>189</v>
      </c>
      <c r="D23" s="108" t="s">
        <v>24</v>
      </c>
      <c r="E23" s="66">
        <v>33</v>
      </c>
      <c r="F23" s="298">
        <v>27</v>
      </c>
      <c r="G23" s="90">
        <f t="shared" si="4"/>
        <v>0.47202878787878788</v>
      </c>
      <c r="H23" s="88">
        <f t="shared" si="5"/>
        <v>15.57695</v>
      </c>
      <c r="I23" s="87">
        <f t="shared" si="6"/>
        <v>4.62</v>
      </c>
      <c r="J23" s="87">
        <f t="shared" si="3"/>
        <v>10.956950000000001</v>
      </c>
      <c r="K23" s="82"/>
      <c r="L23" s="61"/>
      <c r="M23" s="82"/>
      <c r="N23" s="59"/>
      <c r="O23" s="59"/>
      <c r="P23" s="59"/>
      <c r="Q23" s="59">
        <v>1</v>
      </c>
      <c r="R23" s="59"/>
      <c r="S23" s="59"/>
      <c r="T23" s="82"/>
      <c r="U23" s="142"/>
      <c r="V23" s="63"/>
      <c r="W23" s="63"/>
      <c r="X23" s="63"/>
      <c r="Y23" s="63">
        <f>7.5/1000</f>
        <v>7.4999999999999997E-3</v>
      </c>
      <c r="Z23" s="63"/>
      <c r="AA23" s="63"/>
      <c r="AB23" s="63"/>
      <c r="AC23" s="82"/>
      <c r="AD23" s="59"/>
      <c r="AE23" s="59"/>
      <c r="AF23" s="59"/>
      <c r="AG23" s="59"/>
      <c r="AH23" s="59"/>
      <c r="AI23" s="82"/>
      <c r="AJ23" s="59"/>
      <c r="AK23" s="59"/>
      <c r="AL23" s="59"/>
      <c r="AM23" s="59"/>
      <c r="AN23" s="82"/>
      <c r="AO23" s="59"/>
      <c r="AP23" s="59"/>
      <c r="AQ23" s="59"/>
      <c r="AR23" s="59"/>
      <c r="AS23" s="59"/>
      <c r="AT23" s="59"/>
      <c r="AU23" s="59"/>
      <c r="AV23" s="59"/>
      <c r="AW23" s="59"/>
      <c r="AX23" s="82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82"/>
      <c r="BJ23" s="60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82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82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82"/>
      <c r="DA23" s="59">
        <v>2</v>
      </c>
      <c r="DB23" s="59"/>
      <c r="DC23" s="59"/>
      <c r="DD23" s="59"/>
      <c r="DE23" s="59"/>
      <c r="DF23" s="59"/>
      <c r="DG23" s="59"/>
      <c r="DH23" s="59"/>
      <c r="DI23" s="82"/>
      <c r="DJ23" s="59"/>
      <c r="DK23" s="59"/>
      <c r="DL23" s="59"/>
      <c r="DM23" s="59"/>
      <c r="DN23" s="59"/>
      <c r="DO23" s="59"/>
      <c r="DP23" s="59"/>
      <c r="DQ23" s="82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/>
      <c r="ED23" s="59"/>
      <c r="EE23" s="59"/>
      <c r="EF23" s="59"/>
      <c r="EG23" s="59"/>
      <c r="EH23" s="59"/>
      <c r="EI23" s="59"/>
      <c r="EJ23" s="59"/>
      <c r="EK23" s="59"/>
      <c r="EL23" s="59"/>
      <c r="EM23" s="59"/>
      <c r="EN23" s="59"/>
      <c r="EO23" s="59"/>
      <c r="EP23" s="59"/>
      <c r="EQ23" s="59"/>
      <c r="ER23" s="59"/>
    </row>
    <row r="24" spans="2:148" ht="15" outlineLevel="1">
      <c r="B24" s="65">
        <v>17</v>
      </c>
      <c r="C24" s="99" t="s">
        <v>189</v>
      </c>
      <c r="D24" s="108" t="s">
        <v>25</v>
      </c>
      <c r="E24" s="66">
        <v>27</v>
      </c>
      <c r="F24" s="298">
        <v>33</v>
      </c>
      <c r="G24" s="90">
        <f t="shared" si="4"/>
        <v>0.42337407407407412</v>
      </c>
      <c r="H24" s="88">
        <f t="shared" si="5"/>
        <v>11.431100000000001</v>
      </c>
      <c r="I24" s="87">
        <f t="shared" si="6"/>
        <v>3.7800000000000002</v>
      </c>
      <c r="J24" s="87">
        <f t="shared" si="3"/>
        <v>7.6511000000000005</v>
      </c>
      <c r="K24" s="82"/>
      <c r="L24" s="61"/>
      <c r="M24" s="82"/>
      <c r="N24" s="59"/>
      <c r="O24" s="59"/>
      <c r="P24" s="59">
        <v>1</v>
      </c>
      <c r="Q24" s="59"/>
      <c r="R24" s="59"/>
      <c r="S24" s="59"/>
      <c r="T24" s="82"/>
      <c r="U24" s="63"/>
      <c r="V24" s="63"/>
      <c r="W24" s="63"/>
      <c r="X24" s="63"/>
      <c r="Y24" s="63">
        <f>5/1000</f>
        <v>5.0000000000000001E-3</v>
      </c>
      <c r="Z24" s="63"/>
      <c r="AA24" s="63"/>
      <c r="AB24" s="63"/>
      <c r="AC24" s="82"/>
      <c r="AD24" s="59"/>
      <c r="AE24" s="59"/>
      <c r="AF24" s="59"/>
      <c r="AG24" s="59"/>
      <c r="AH24" s="59"/>
      <c r="AI24" s="82"/>
      <c r="AJ24" s="59"/>
      <c r="AK24" s="59"/>
      <c r="AL24" s="59"/>
      <c r="AM24" s="59"/>
      <c r="AN24" s="82"/>
      <c r="AO24" s="59"/>
      <c r="AP24" s="59"/>
      <c r="AQ24" s="59"/>
      <c r="AR24" s="59"/>
      <c r="AS24" s="59"/>
      <c r="AT24" s="59"/>
      <c r="AU24" s="59"/>
      <c r="AV24" s="59"/>
      <c r="AW24" s="59"/>
      <c r="AX24" s="82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82"/>
      <c r="BJ24" s="60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82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82"/>
      <c r="CN24" s="59"/>
      <c r="CO24" s="59"/>
      <c r="CP24" s="59"/>
      <c r="CQ24" s="59"/>
      <c r="CR24" s="59"/>
      <c r="CS24" s="59"/>
      <c r="CT24" s="59"/>
      <c r="CU24" s="59"/>
      <c r="CV24" s="59"/>
      <c r="CW24" s="59"/>
      <c r="CX24" s="59"/>
      <c r="CY24" s="59"/>
      <c r="CZ24" s="82"/>
      <c r="DA24" s="59">
        <v>2</v>
      </c>
      <c r="DB24" s="59"/>
      <c r="DC24" s="59"/>
      <c r="DD24" s="59"/>
      <c r="DE24" s="59"/>
      <c r="DF24" s="59"/>
      <c r="DG24" s="59"/>
      <c r="DH24" s="59"/>
      <c r="DI24" s="82"/>
      <c r="DJ24" s="59"/>
      <c r="DK24" s="59"/>
      <c r="DL24" s="59"/>
      <c r="DM24" s="59"/>
      <c r="DN24" s="59"/>
      <c r="DO24" s="59"/>
      <c r="DP24" s="59"/>
      <c r="DQ24" s="82"/>
      <c r="DR24" s="59"/>
      <c r="DS24" s="59"/>
      <c r="DT24" s="59"/>
      <c r="DU24" s="59"/>
      <c r="DV24" s="59"/>
      <c r="DW24" s="59"/>
      <c r="DX24" s="59"/>
      <c r="DY24" s="59"/>
      <c r="DZ24" s="59"/>
      <c r="EA24" s="59"/>
      <c r="EB24" s="59"/>
      <c r="EC24" s="59"/>
      <c r="ED24" s="59"/>
      <c r="EE24" s="59"/>
      <c r="EF24" s="59"/>
      <c r="EG24" s="59"/>
      <c r="EH24" s="59"/>
      <c r="EI24" s="59"/>
      <c r="EJ24" s="59"/>
      <c r="EK24" s="59"/>
      <c r="EL24" s="59"/>
      <c r="EM24" s="59"/>
      <c r="EN24" s="59"/>
      <c r="EO24" s="59"/>
      <c r="EP24" s="59"/>
      <c r="EQ24" s="59"/>
      <c r="ER24" s="59"/>
    </row>
    <row r="25" spans="2:148" ht="15" outlineLevel="1">
      <c r="B25" s="65">
        <v>18</v>
      </c>
      <c r="C25" s="99" t="s">
        <v>189</v>
      </c>
      <c r="D25" s="108" t="s">
        <v>26</v>
      </c>
      <c r="E25" s="66">
        <v>46</v>
      </c>
      <c r="F25" s="298">
        <v>45</v>
      </c>
      <c r="G25" s="90">
        <f t="shared" si="4"/>
        <v>0.50935434782608691</v>
      </c>
      <c r="H25" s="88">
        <f t="shared" si="5"/>
        <v>23.430299999999999</v>
      </c>
      <c r="I25" s="87">
        <f t="shared" si="6"/>
        <v>6.44</v>
      </c>
      <c r="J25" s="87">
        <f t="shared" si="3"/>
        <v>16.990299999999998</v>
      </c>
      <c r="K25" s="82"/>
      <c r="L25" s="61"/>
      <c r="M25" s="82"/>
      <c r="N25" s="59"/>
      <c r="O25" s="59"/>
      <c r="P25" s="59"/>
      <c r="Q25" s="59">
        <v>1</v>
      </c>
      <c r="R25" s="59"/>
      <c r="S25" s="59"/>
      <c r="T25" s="82"/>
      <c r="U25" s="142">
        <f>240/1000</f>
        <v>0.24</v>
      </c>
      <c r="V25" s="63"/>
      <c r="W25" s="63"/>
      <c r="X25" s="63"/>
      <c r="Y25" s="63">
        <f>5/1000</f>
        <v>5.0000000000000001E-3</v>
      </c>
      <c r="Z25" s="63"/>
      <c r="AA25" s="63"/>
      <c r="AB25" s="63"/>
      <c r="AC25" s="82"/>
      <c r="AD25" s="59"/>
      <c r="AE25" s="59"/>
      <c r="AF25" s="59"/>
      <c r="AG25" s="59"/>
      <c r="AH25" s="59"/>
      <c r="AI25" s="82"/>
      <c r="AJ25" s="59"/>
      <c r="AK25" s="59"/>
      <c r="AL25" s="59"/>
      <c r="AM25" s="59"/>
      <c r="AN25" s="82"/>
      <c r="AO25" s="59"/>
      <c r="AP25" s="59"/>
      <c r="AQ25" s="59"/>
      <c r="AR25" s="59"/>
      <c r="AS25" s="59"/>
      <c r="AT25" s="59"/>
      <c r="AU25" s="59"/>
      <c r="AV25" s="59"/>
      <c r="AW25" s="59"/>
      <c r="AX25" s="82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82"/>
      <c r="BJ25" s="60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82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82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82"/>
      <c r="DA25" s="59">
        <v>2</v>
      </c>
      <c r="DB25" s="59"/>
      <c r="DC25" s="59"/>
      <c r="DD25" s="59"/>
      <c r="DE25" s="59"/>
      <c r="DF25" s="59"/>
      <c r="DG25" s="59"/>
      <c r="DH25" s="59"/>
      <c r="DI25" s="82"/>
      <c r="DJ25" s="59"/>
      <c r="DK25" s="59"/>
      <c r="DL25" s="59"/>
      <c r="DM25" s="59"/>
      <c r="DN25" s="59"/>
      <c r="DO25" s="59"/>
      <c r="DP25" s="59"/>
      <c r="DQ25" s="82"/>
      <c r="DR25" s="59"/>
      <c r="DS25" s="59"/>
      <c r="DT25" s="59"/>
      <c r="DU25" s="59"/>
      <c r="DV25" s="59"/>
      <c r="DW25" s="59"/>
      <c r="DX25" s="59"/>
      <c r="DY25" s="59"/>
      <c r="DZ25" s="59"/>
      <c r="EA25" s="59"/>
      <c r="EB25" s="59"/>
      <c r="EC25" s="59"/>
      <c r="ED25" s="59"/>
      <c r="EE25" s="59"/>
      <c r="EF25" s="59"/>
      <c r="EG25" s="59"/>
      <c r="EH25" s="59"/>
      <c r="EI25" s="59"/>
      <c r="EJ25" s="59"/>
      <c r="EK25" s="59"/>
      <c r="EL25" s="59"/>
      <c r="EM25" s="59"/>
      <c r="EN25" s="59"/>
      <c r="EO25" s="59"/>
      <c r="EP25" s="59"/>
      <c r="EQ25" s="59"/>
      <c r="ER25" s="59"/>
    </row>
    <row r="26" spans="2:148" ht="15" outlineLevel="1">
      <c r="B26" s="65">
        <v>19</v>
      </c>
      <c r="C26" s="99" t="s">
        <v>189</v>
      </c>
      <c r="D26" s="108" t="s">
        <v>27</v>
      </c>
      <c r="E26" s="66">
        <v>39</v>
      </c>
      <c r="F26" s="298">
        <v>50</v>
      </c>
      <c r="G26" s="90">
        <f t="shared" si="4"/>
        <v>0.43050307692307693</v>
      </c>
      <c r="H26" s="88">
        <f t="shared" si="5"/>
        <v>16.789619999999999</v>
      </c>
      <c r="I26" s="87">
        <f t="shared" si="6"/>
        <v>5.4600000000000009</v>
      </c>
      <c r="J26" s="87">
        <f t="shared" si="3"/>
        <v>11.32962</v>
      </c>
      <c r="K26" s="82"/>
      <c r="L26" s="61"/>
      <c r="M26" s="82"/>
      <c r="N26" s="59"/>
      <c r="O26" s="59"/>
      <c r="P26" s="59">
        <v>1</v>
      </c>
      <c r="Q26" s="59"/>
      <c r="R26" s="59"/>
      <c r="S26" s="59"/>
      <c r="T26" s="82"/>
      <c r="U26" s="63">
        <f>160/1000</f>
        <v>0.16</v>
      </c>
      <c r="V26" s="63"/>
      <c r="W26" s="63"/>
      <c r="X26" s="63"/>
      <c r="Y26" s="63">
        <f>3/1000</f>
        <v>3.0000000000000001E-3</v>
      </c>
      <c r="Z26" s="63"/>
      <c r="AA26" s="63"/>
      <c r="AB26" s="63"/>
      <c r="AC26" s="82"/>
      <c r="AD26" s="59"/>
      <c r="AE26" s="59"/>
      <c r="AF26" s="59"/>
      <c r="AG26" s="59"/>
      <c r="AH26" s="59"/>
      <c r="AI26" s="82"/>
      <c r="AJ26" s="59"/>
      <c r="AK26" s="59"/>
      <c r="AL26" s="59"/>
      <c r="AM26" s="59"/>
      <c r="AN26" s="82"/>
      <c r="AO26" s="59"/>
      <c r="AP26" s="59"/>
      <c r="AQ26" s="59"/>
      <c r="AR26" s="59"/>
      <c r="AS26" s="59"/>
      <c r="AT26" s="59"/>
      <c r="AU26" s="59"/>
      <c r="AV26" s="59"/>
      <c r="AW26" s="59"/>
      <c r="AX26" s="82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82"/>
      <c r="BJ26" s="60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82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82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82"/>
      <c r="DA26" s="59">
        <v>2</v>
      </c>
      <c r="DB26" s="59"/>
      <c r="DC26" s="59"/>
      <c r="DD26" s="59"/>
      <c r="DE26" s="59"/>
      <c r="DF26" s="59"/>
      <c r="DG26" s="59"/>
      <c r="DH26" s="59"/>
      <c r="DI26" s="82"/>
      <c r="DJ26" s="59"/>
      <c r="DK26" s="59"/>
      <c r="DL26" s="59"/>
      <c r="DM26" s="59"/>
      <c r="DN26" s="59"/>
      <c r="DO26" s="59"/>
      <c r="DP26" s="59"/>
      <c r="DQ26" s="82"/>
      <c r="DR26" s="59"/>
      <c r="DS26" s="59"/>
      <c r="DT26" s="59"/>
      <c r="DU26" s="59"/>
      <c r="DV26" s="59"/>
      <c r="DW26" s="59"/>
      <c r="DX26" s="59"/>
      <c r="DY26" s="59"/>
      <c r="DZ26" s="59"/>
      <c r="EA26" s="59"/>
      <c r="EB26" s="59"/>
      <c r="EC26" s="59"/>
      <c r="ED26" s="59"/>
      <c r="EE26" s="59"/>
      <c r="EF26" s="59"/>
      <c r="EG26" s="59"/>
      <c r="EH26" s="59"/>
      <c r="EI26" s="59"/>
      <c r="EJ26" s="59"/>
      <c r="EK26" s="59"/>
      <c r="EL26" s="59"/>
      <c r="EM26" s="59"/>
      <c r="EN26" s="59"/>
      <c r="EO26" s="59"/>
      <c r="EP26" s="59"/>
      <c r="EQ26" s="59"/>
      <c r="ER26" s="59"/>
    </row>
    <row r="27" spans="2:148" ht="15">
      <c r="B27" s="67"/>
      <c r="C27" s="100"/>
      <c r="D27" s="109"/>
      <c r="E27" s="67"/>
      <c r="F27" s="283"/>
      <c r="G27" s="117"/>
      <c r="H27" s="118"/>
      <c r="I27" s="119"/>
      <c r="J27" s="119"/>
      <c r="K27" s="82"/>
      <c r="L27" s="120"/>
      <c r="M27" s="82"/>
      <c r="N27" s="59"/>
      <c r="O27" s="59"/>
      <c r="P27" s="59"/>
      <c r="Q27" s="59"/>
      <c r="R27" s="59"/>
      <c r="S27" s="59"/>
      <c r="T27" s="82"/>
      <c r="U27" s="142"/>
      <c r="V27" s="63"/>
      <c r="W27" s="63"/>
      <c r="X27" s="63"/>
      <c r="Y27" s="63"/>
      <c r="Z27" s="63"/>
      <c r="AA27" s="63"/>
      <c r="AB27" s="63"/>
      <c r="AC27" s="82"/>
      <c r="AD27" s="59"/>
      <c r="AE27" s="59"/>
      <c r="AF27" s="59"/>
      <c r="AG27" s="59"/>
      <c r="AH27" s="59"/>
      <c r="AI27" s="82"/>
      <c r="AJ27" s="59"/>
      <c r="AK27" s="59"/>
      <c r="AL27" s="59"/>
      <c r="AM27" s="59"/>
      <c r="AN27" s="82"/>
      <c r="AO27" s="59"/>
      <c r="AP27" s="59"/>
      <c r="AQ27" s="59"/>
      <c r="AR27" s="59"/>
      <c r="AS27" s="59"/>
      <c r="AT27" s="59"/>
      <c r="AU27" s="59"/>
      <c r="AV27" s="59"/>
      <c r="AW27" s="59"/>
      <c r="AX27" s="82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82"/>
      <c r="BJ27" s="60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82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82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82"/>
      <c r="DA27" s="59"/>
      <c r="DB27" s="59"/>
      <c r="DC27" s="59"/>
      <c r="DD27" s="59"/>
      <c r="DE27" s="59"/>
      <c r="DF27" s="59"/>
      <c r="DG27" s="59"/>
      <c r="DH27" s="59"/>
      <c r="DI27" s="82"/>
      <c r="DJ27" s="59"/>
      <c r="DK27" s="59"/>
      <c r="DL27" s="59"/>
      <c r="DM27" s="59"/>
      <c r="DN27" s="59"/>
      <c r="DO27" s="59"/>
      <c r="DP27" s="59"/>
      <c r="DQ27" s="82"/>
      <c r="DR27" s="59"/>
      <c r="DS27" s="59"/>
      <c r="DT27" s="59"/>
      <c r="DU27" s="59"/>
      <c r="DV27" s="59"/>
      <c r="DW27" s="59"/>
      <c r="DX27" s="59"/>
      <c r="DY27" s="59"/>
      <c r="DZ27" s="59"/>
      <c r="EA27" s="59"/>
      <c r="EB27" s="59"/>
      <c r="EC27" s="59"/>
      <c r="ED27" s="59"/>
      <c r="EE27" s="59"/>
      <c r="EF27" s="59"/>
      <c r="EG27" s="59"/>
      <c r="EH27" s="59"/>
      <c r="EI27" s="59"/>
      <c r="EJ27" s="59"/>
      <c r="EK27" s="59"/>
      <c r="EL27" s="59"/>
      <c r="EM27" s="59"/>
      <c r="EN27" s="59"/>
      <c r="EO27" s="59"/>
      <c r="EP27" s="59"/>
      <c r="EQ27" s="59"/>
      <c r="ER27" s="59"/>
    </row>
    <row r="28" spans="2:148" ht="15" outlineLevel="1">
      <c r="B28" s="65">
        <v>2</v>
      </c>
      <c r="C28" s="228" t="s">
        <v>217</v>
      </c>
      <c r="D28" s="215" t="s">
        <v>219</v>
      </c>
      <c r="E28" s="216">
        <v>30</v>
      </c>
      <c r="F28" s="301">
        <v>30</v>
      </c>
      <c r="G28" s="90">
        <f>H28/E28</f>
        <v>0.38126666666666664</v>
      </c>
      <c r="H28" s="88">
        <f>(I28+J28)*$H$5</f>
        <v>11.437999999999999</v>
      </c>
      <c r="I28" s="87">
        <f>E28*$I$5</f>
        <v>4.2</v>
      </c>
      <c r="J28" s="87">
        <f t="shared" ref="J28:J42" si="7">SUMPRODUCT(N28:ES28,$N$6:$ES$6)</f>
        <v>7.2379999999999995</v>
      </c>
      <c r="K28" s="82"/>
      <c r="L28" s="61"/>
      <c r="M28" s="82"/>
      <c r="N28" s="59"/>
      <c r="O28" s="59">
        <v>1</v>
      </c>
      <c r="P28" s="59"/>
      <c r="Q28" s="59"/>
      <c r="R28" s="59"/>
      <c r="S28" s="59"/>
      <c r="T28" s="82"/>
      <c r="U28" s="142">
        <f>80/1000</f>
        <v>0.08</v>
      </c>
      <c r="V28" s="63"/>
      <c r="W28" s="63">
        <f>8/1000</f>
        <v>8.0000000000000002E-3</v>
      </c>
      <c r="X28" s="63"/>
      <c r="Y28" s="63"/>
      <c r="Z28" s="63"/>
      <c r="AA28" s="63">
        <f t="shared" ref="AA28:AA36" si="8">10/1000</f>
        <v>0.01</v>
      </c>
      <c r="AB28" s="63"/>
      <c r="AC28" s="82"/>
      <c r="AD28" s="59"/>
      <c r="AE28" s="59"/>
      <c r="AF28" s="59"/>
      <c r="AG28" s="59"/>
      <c r="AH28" s="59"/>
      <c r="AI28" s="82"/>
      <c r="AJ28" s="59"/>
      <c r="AK28" s="59"/>
      <c r="AL28" s="59"/>
      <c r="AM28" s="59"/>
      <c r="AN28" s="82"/>
      <c r="AO28" s="59"/>
      <c r="AP28" s="59"/>
      <c r="AQ28" s="59"/>
      <c r="AR28" s="59"/>
      <c r="AS28" s="59"/>
      <c r="AT28" s="59"/>
      <c r="AU28" s="59"/>
      <c r="AV28" s="59"/>
      <c r="AW28" s="59"/>
      <c r="AX28" s="82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82"/>
      <c r="BJ28" s="60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82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82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82"/>
      <c r="DA28" s="59"/>
      <c r="DB28" s="59"/>
      <c r="DC28" s="59"/>
      <c r="DD28" s="59"/>
      <c r="DE28" s="59"/>
      <c r="DF28" s="59"/>
      <c r="DG28" s="59"/>
      <c r="DH28" s="59"/>
      <c r="DI28" s="82"/>
      <c r="DJ28" s="59"/>
      <c r="DK28" s="59"/>
      <c r="DL28" s="59"/>
      <c r="DM28" s="59"/>
      <c r="DN28" s="59"/>
      <c r="DO28" s="59"/>
      <c r="DP28" s="59"/>
      <c r="DQ28" s="82"/>
      <c r="DR28" s="59"/>
      <c r="DS28" s="59"/>
      <c r="DT28" s="59"/>
      <c r="DU28" s="59"/>
      <c r="DV28" s="59"/>
      <c r="DW28" s="59"/>
      <c r="DX28" s="59"/>
      <c r="DY28" s="59"/>
      <c r="DZ28" s="59"/>
      <c r="EA28" s="59"/>
      <c r="EB28" s="59"/>
      <c r="EC28" s="59"/>
      <c r="ED28" s="59"/>
      <c r="EE28" s="59"/>
      <c r="EF28" s="59"/>
      <c r="EG28" s="59"/>
      <c r="EH28" s="59"/>
      <c r="EI28" s="59"/>
      <c r="EJ28" s="59"/>
      <c r="EK28" s="59"/>
      <c r="EL28" s="59"/>
      <c r="EM28" s="59"/>
      <c r="EN28" s="59"/>
      <c r="EO28" s="59"/>
      <c r="EP28" s="59"/>
      <c r="EQ28" s="59"/>
      <c r="ER28" s="59"/>
    </row>
    <row r="29" spans="2:148" ht="15" outlineLevel="1">
      <c r="B29" s="65">
        <v>3</v>
      </c>
      <c r="C29" s="99" t="s">
        <v>217</v>
      </c>
      <c r="D29" s="108" t="s">
        <v>869</v>
      </c>
      <c r="E29" s="231">
        <v>32</v>
      </c>
      <c r="F29" s="302">
        <v>35</v>
      </c>
      <c r="G29" s="90">
        <f>H29/E29</f>
        <v>0.33621562500000002</v>
      </c>
      <c r="H29" s="88">
        <f>(I29+J29)*$H$5</f>
        <v>10.758900000000001</v>
      </c>
      <c r="I29" s="87">
        <f>E29*$I$5</f>
        <v>4.4800000000000004</v>
      </c>
      <c r="J29" s="87">
        <f t="shared" si="7"/>
        <v>6.2789000000000001</v>
      </c>
      <c r="K29" s="82"/>
      <c r="L29" s="61"/>
      <c r="M29" s="82"/>
      <c r="N29" s="59"/>
      <c r="O29" s="59">
        <v>1</v>
      </c>
      <c r="P29" s="59"/>
      <c r="Q29" s="59"/>
      <c r="R29" s="59"/>
      <c r="S29" s="59"/>
      <c r="T29" s="82"/>
      <c r="U29" s="63">
        <f>80/1000</f>
        <v>0.08</v>
      </c>
      <c r="V29" s="63"/>
      <c r="W29" s="63">
        <f>5/1000</f>
        <v>5.0000000000000001E-3</v>
      </c>
      <c r="X29" s="63"/>
      <c r="Y29" s="63"/>
      <c r="Z29" s="63"/>
      <c r="AA29" s="63">
        <f t="shared" si="8"/>
        <v>0.01</v>
      </c>
      <c r="AB29" s="63"/>
      <c r="AC29" s="82"/>
      <c r="AD29" s="59"/>
      <c r="AE29" s="59"/>
      <c r="AF29" s="59"/>
      <c r="AG29" s="59"/>
      <c r="AH29" s="59"/>
      <c r="AI29" s="82"/>
      <c r="AJ29" s="59"/>
      <c r="AK29" s="59"/>
      <c r="AL29" s="59"/>
      <c r="AM29" s="59"/>
      <c r="AN29" s="82"/>
      <c r="AO29" s="59"/>
      <c r="AP29" s="59"/>
      <c r="AQ29" s="59"/>
      <c r="AR29" s="59"/>
      <c r="AS29" s="59"/>
      <c r="AT29" s="59"/>
      <c r="AU29" s="59"/>
      <c r="AV29" s="59"/>
      <c r="AW29" s="59"/>
      <c r="AX29" s="82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82"/>
      <c r="BJ29" s="60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82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82"/>
      <c r="CN29" s="59"/>
      <c r="CO29" s="59"/>
      <c r="CP29" s="59"/>
      <c r="CQ29" s="59"/>
      <c r="CR29" s="59"/>
      <c r="CS29" s="59"/>
      <c r="CT29" s="59"/>
      <c r="CU29" s="59"/>
      <c r="CV29" s="59"/>
      <c r="CW29" s="59"/>
      <c r="CX29" s="59"/>
      <c r="CY29" s="59"/>
      <c r="CZ29" s="82"/>
      <c r="DA29" s="59"/>
      <c r="DB29" s="59"/>
      <c r="DC29" s="59"/>
      <c r="DD29" s="59"/>
      <c r="DE29" s="59"/>
      <c r="DF29" s="59"/>
      <c r="DG29" s="59"/>
      <c r="DH29" s="59"/>
      <c r="DI29" s="82"/>
      <c r="DJ29" s="59"/>
      <c r="DK29" s="59"/>
      <c r="DL29" s="59"/>
      <c r="DM29" s="59"/>
      <c r="DN29" s="59"/>
      <c r="DO29" s="59"/>
      <c r="DP29" s="59"/>
      <c r="DQ29" s="82"/>
      <c r="DR29" s="59"/>
      <c r="DS29" s="59"/>
      <c r="DT29" s="59"/>
      <c r="DU29" s="59"/>
      <c r="DV29" s="59"/>
      <c r="DW29" s="59"/>
      <c r="DX29" s="59"/>
      <c r="DY29" s="59"/>
      <c r="DZ29" s="59"/>
      <c r="EA29" s="59"/>
      <c r="EB29" s="59"/>
      <c r="EC29" s="59"/>
      <c r="ED29" s="59"/>
      <c r="EE29" s="59"/>
      <c r="EF29" s="59"/>
      <c r="EG29" s="59"/>
      <c r="EH29" s="59"/>
      <c r="EI29" s="59"/>
      <c r="EJ29" s="59"/>
      <c r="EK29" s="59"/>
      <c r="EL29" s="59"/>
      <c r="EM29" s="59"/>
      <c r="EN29" s="59"/>
      <c r="EO29" s="59"/>
      <c r="EP29" s="59"/>
      <c r="EQ29" s="59"/>
      <c r="ER29" s="59"/>
    </row>
    <row r="30" spans="2:148" ht="15" outlineLevel="1">
      <c r="B30" s="65">
        <v>1</v>
      </c>
      <c r="C30" s="99" t="s">
        <v>217</v>
      </c>
      <c r="D30" s="108" t="s">
        <v>218</v>
      </c>
      <c r="E30" s="230">
        <v>38</v>
      </c>
      <c r="F30" s="298">
        <v>40</v>
      </c>
      <c r="G30" s="90">
        <f t="shared" si="4"/>
        <v>0.42710000000000004</v>
      </c>
      <c r="H30" s="88">
        <f t="shared" si="5"/>
        <v>16.229800000000001</v>
      </c>
      <c r="I30" s="87">
        <f t="shared" si="6"/>
        <v>5.32</v>
      </c>
      <c r="J30" s="87">
        <f t="shared" si="7"/>
        <v>10.909800000000001</v>
      </c>
      <c r="K30" s="82"/>
      <c r="L30" s="61"/>
      <c r="M30" s="82"/>
      <c r="N30" s="59"/>
      <c r="O30" s="59"/>
      <c r="P30" s="59">
        <v>1</v>
      </c>
      <c r="Q30" s="59"/>
      <c r="R30" s="59"/>
      <c r="S30" s="59"/>
      <c r="T30" s="82"/>
      <c r="U30" s="63">
        <f>160/1000</f>
        <v>0.16</v>
      </c>
      <c r="V30" s="63"/>
      <c r="W30" s="63">
        <f>10/1000</f>
        <v>0.01</v>
      </c>
      <c r="X30" s="63"/>
      <c r="Y30" s="63"/>
      <c r="Z30" s="63"/>
      <c r="AA30" s="63">
        <f t="shared" si="8"/>
        <v>0.01</v>
      </c>
      <c r="AB30" s="63"/>
      <c r="AC30" s="82"/>
      <c r="AD30" s="59"/>
      <c r="AE30" s="59"/>
      <c r="AF30" s="59"/>
      <c r="AG30" s="59"/>
      <c r="AH30" s="59"/>
      <c r="AI30" s="82"/>
      <c r="AJ30" s="59"/>
      <c r="AK30" s="59"/>
      <c r="AL30" s="59"/>
      <c r="AM30" s="59"/>
      <c r="AN30" s="82"/>
      <c r="AO30" s="59"/>
      <c r="AP30" s="59"/>
      <c r="AQ30" s="59"/>
      <c r="AR30" s="59"/>
      <c r="AS30" s="59"/>
      <c r="AT30" s="59"/>
      <c r="AU30" s="59"/>
      <c r="AV30" s="59"/>
      <c r="AW30" s="59"/>
      <c r="AX30" s="82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82"/>
      <c r="BJ30" s="60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82"/>
      <c r="CC30" s="59"/>
      <c r="CD30" s="59"/>
      <c r="CE30" s="59"/>
      <c r="CF30" s="59"/>
      <c r="CG30" s="59"/>
      <c r="CH30" s="59"/>
      <c r="CI30" s="59"/>
      <c r="CJ30" s="59"/>
      <c r="CK30" s="59"/>
      <c r="CL30" s="59"/>
      <c r="CM30" s="82"/>
      <c r="CN30" s="59"/>
      <c r="CO30" s="59"/>
      <c r="CP30" s="59"/>
      <c r="CQ30" s="59"/>
      <c r="CR30" s="59"/>
      <c r="CS30" s="59"/>
      <c r="CT30" s="59"/>
      <c r="CU30" s="59"/>
      <c r="CV30" s="59"/>
      <c r="CW30" s="59"/>
      <c r="CX30" s="59"/>
      <c r="CY30" s="59"/>
      <c r="CZ30" s="82"/>
      <c r="DA30" s="59"/>
      <c r="DB30" s="59"/>
      <c r="DC30" s="59"/>
      <c r="DD30" s="59"/>
      <c r="DE30" s="59"/>
      <c r="DF30" s="59"/>
      <c r="DG30" s="59"/>
      <c r="DH30" s="59"/>
      <c r="DI30" s="82"/>
      <c r="DJ30" s="59"/>
      <c r="DK30" s="59"/>
      <c r="DL30" s="59"/>
      <c r="DM30" s="59"/>
      <c r="DN30" s="59"/>
      <c r="DO30" s="59"/>
      <c r="DP30" s="59"/>
      <c r="DQ30" s="82"/>
      <c r="DR30" s="59"/>
      <c r="DS30" s="59"/>
      <c r="DT30" s="59"/>
      <c r="DU30" s="59"/>
      <c r="DV30" s="59"/>
      <c r="DW30" s="59"/>
      <c r="DX30" s="59"/>
      <c r="DY30" s="59"/>
      <c r="DZ30" s="59"/>
      <c r="EA30" s="59"/>
      <c r="EB30" s="59"/>
      <c r="EC30" s="59"/>
      <c r="ED30" s="59"/>
      <c r="EE30" s="59"/>
      <c r="EF30" s="59"/>
      <c r="EG30" s="59"/>
      <c r="EH30" s="59"/>
      <c r="EI30" s="59"/>
      <c r="EJ30" s="59"/>
      <c r="EK30" s="59"/>
      <c r="EL30" s="59"/>
      <c r="EM30" s="59"/>
      <c r="EN30" s="59"/>
      <c r="EO30" s="59"/>
      <c r="EP30" s="59"/>
      <c r="EQ30" s="59"/>
      <c r="ER30" s="59"/>
    </row>
    <row r="31" spans="2:148" ht="15" outlineLevel="1">
      <c r="B31" s="65">
        <v>5</v>
      </c>
      <c r="C31" s="99" t="s">
        <v>217</v>
      </c>
      <c r="D31" s="108" t="s">
        <v>806</v>
      </c>
      <c r="E31" s="230">
        <v>37</v>
      </c>
      <c r="F31" s="298">
        <v>37</v>
      </c>
      <c r="G31" s="90">
        <f>H31/E31</f>
        <v>0.34054324324324325</v>
      </c>
      <c r="H31" s="88">
        <f>(I31+J31)*$H$5</f>
        <v>12.600100000000001</v>
      </c>
      <c r="I31" s="87">
        <f>E31*$I$5</f>
        <v>5.1800000000000006</v>
      </c>
      <c r="J31" s="87">
        <f t="shared" si="7"/>
        <v>7.4200999999999997</v>
      </c>
      <c r="K31" s="82"/>
      <c r="L31" s="61"/>
      <c r="M31" s="82"/>
      <c r="N31" s="59"/>
      <c r="O31" s="59">
        <v>1</v>
      </c>
      <c r="P31" s="59"/>
      <c r="Q31" s="59"/>
      <c r="R31" s="59"/>
      <c r="S31" s="59"/>
      <c r="T31" s="82"/>
      <c r="U31" s="63">
        <f>70/1000</f>
        <v>7.0000000000000007E-2</v>
      </c>
      <c r="V31" s="63"/>
      <c r="W31" s="63">
        <f>5/1000</f>
        <v>5.0000000000000001E-3</v>
      </c>
      <c r="X31" s="63"/>
      <c r="Y31" s="63"/>
      <c r="Z31" s="63"/>
      <c r="AA31" s="63">
        <f t="shared" si="8"/>
        <v>0.01</v>
      </c>
      <c r="AB31" s="63"/>
      <c r="AC31" s="82"/>
      <c r="AD31" s="59"/>
      <c r="AE31" s="59"/>
      <c r="AF31" s="59"/>
      <c r="AG31" s="59"/>
      <c r="AH31" s="59"/>
      <c r="AI31" s="82"/>
      <c r="AJ31" s="59"/>
      <c r="AK31" s="59"/>
      <c r="AL31" s="59"/>
      <c r="AM31" s="59"/>
      <c r="AN31" s="82"/>
      <c r="AO31" s="59"/>
      <c r="AP31" s="59"/>
      <c r="AQ31" s="59"/>
      <c r="AR31" s="59"/>
      <c r="AS31" s="59"/>
      <c r="AT31" s="59"/>
      <c r="AU31" s="59"/>
      <c r="AV31" s="59"/>
      <c r="AW31" s="59"/>
      <c r="AX31" s="82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82"/>
      <c r="BJ31" s="60"/>
      <c r="BK31" s="59"/>
      <c r="BL31" s="59"/>
      <c r="BM31" s="59"/>
      <c r="BN31" s="59"/>
      <c r="BO31" s="59"/>
      <c r="BP31" s="59"/>
      <c r="BQ31" s="59">
        <f>5/1000</f>
        <v>5.0000000000000001E-3</v>
      </c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82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82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59"/>
      <c r="CY31" s="59"/>
      <c r="CZ31" s="82"/>
      <c r="DA31" s="59"/>
      <c r="DB31" s="59"/>
      <c r="DC31" s="59"/>
      <c r="DD31" s="59"/>
      <c r="DE31" s="59"/>
      <c r="DF31" s="59"/>
      <c r="DG31" s="59"/>
      <c r="DH31" s="59"/>
      <c r="DI31" s="82"/>
      <c r="DJ31" s="59"/>
      <c r="DK31" s="59"/>
      <c r="DL31" s="59"/>
      <c r="DM31" s="59"/>
      <c r="DN31" s="59"/>
      <c r="DO31" s="59"/>
      <c r="DP31" s="59"/>
      <c r="DQ31" s="82"/>
      <c r="DR31" s="59"/>
      <c r="DS31" s="59"/>
      <c r="DT31" s="59"/>
      <c r="DU31" s="59"/>
      <c r="DV31" s="59"/>
      <c r="DW31" s="59"/>
      <c r="DX31" s="59"/>
      <c r="DY31" s="59"/>
      <c r="DZ31" s="59"/>
      <c r="EA31" s="59"/>
      <c r="EB31" s="59"/>
      <c r="EC31" s="59"/>
      <c r="ED31" s="59"/>
      <c r="EE31" s="59"/>
      <c r="EF31" s="59"/>
      <c r="EG31" s="59"/>
      <c r="EH31" s="59"/>
      <c r="EI31" s="59"/>
      <c r="EJ31" s="59"/>
      <c r="EK31" s="59"/>
      <c r="EL31" s="59"/>
      <c r="EM31" s="59"/>
      <c r="EN31" s="59"/>
      <c r="EO31" s="59"/>
      <c r="EP31" s="59"/>
      <c r="EQ31" s="59"/>
      <c r="ER31" s="59"/>
    </row>
    <row r="32" spans="2:148" ht="15" outlineLevel="1">
      <c r="B32" s="65">
        <v>4</v>
      </c>
      <c r="C32" s="99" t="s">
        <v>217</v>
      </c>
      <c r="D32" s="108" t="s">
        <v>221</v>
      </c>
      <c r="E32" s="230">
        <v>40</v>
      </c>
      <c r="F32" s="298">
        <v>40</v>
      </c>
      <c r="G32" s="90">
        <f t="shared" si="4"/>
        <v>0.46279000000000003</v>
      </c>
      <c r="H32" s="88">
        <f t="shared" si="5"/>
        <v>18.511600000000001</v>
      </c>
      <c r="I32" s="87">
        <f t="shared" si="6"/>
        <v>5.6000000000000005</v>
      </c>
      <c r="J32" s="87">
        <f t="shared" si="7"/>
        <v>12.9116</v>
      </c>
      <c r="K32" s="82"/>
      <c r="L32" s="61"/>
      <c r="M32" s="82"/>
      <c r="N32" s="59"/>
      <c r="O32" s="59"/>
      <c r="P32" s="59">
        <v>1</v>
      </c>
      <c r="Q32" s="59"/>
      <c r="R32" s="59"/>
      <c r="S32" s="59"/>
      <c r="T32" s="82"/>
      <c r="U32" s="142">
        <f>150/1000</f>
        <v>0.15</v>
      </c>
      <c r="V32" s="63"/>
      <c r="W32" s="63">
        <f>8/1000</f>
        <v>8.0000000000000002E-3</v>
      </c>
      <c r="X32" s="63"/>
      <c r="Y32" s="63"/>
      <c r="Z32" s="63"/>
      <c r="AA32" s="63">
        <f t="shared" si="8"/>
        <v>0.01</v>
      </c>
      <c r="AB32" s="63"/>
      <c r="AC32" s="82"/>
      <c r="AD32" s="59"/>
      <c r="AE32" s="59"/>
      <c r="AF32" s="59"/>
      <c r="AG32" s="59"/>
      <c r="AH32" s="59"/>
      <c r="AI32" s="82"/>
      <c r="AJ32" s="59"/>
      <c r="AK32" s="59"/>
      <c r="AL32" s="59"/>
      <c r="AM32" s="59"/>
      <c r="AN32" s="82"/>
      <c r="AO32" s="59"/>
      <c r="AP32" s="59"/>
      <c r="AQ32" s="59"/>
      <c r="AR32" s="59"/>
      <c r="AS32" s="59"/>
      <c r="AT32" s="59"/>
      <c r="AU32" s="59"/>
      <c r="AV32" s="59"/>
      <c r="AW32" s="59"/>
      <c r="AX32" s="82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82"/>
      <c r="BJ32" s="60"/>
      <c r="BK32" s="59"/>
      <c r="BL32" s="59"/>
      <c r="BM32" s="59"/>
      <c r="BN32" s="59"/>
      <c r="BO32" s="59"/>
      <c r="BP32" s="59"/>
      <c r="BQ32" s="59">
        <f>10/1000</f>
        <v>0.01</v>
      </c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82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82"/>
      <c r="CN32" s="59"/>
      <c r="CO32" s="59"/>
      <c r="CP32" s="59"/>
      <c r="CQ32" s="59"/>
      <c r="CR32" s="59"/>
      <c r="CS32" s="59"/>
      <c r="CT32" s="59"/>
      <c r="CU32" s="59"/>
      <c r="CV32" s="59"/>
      <c r="CW32" s="59"/>
      <c r="CX32" s="59"/>
      <c r="CY32" s="59"/>
      <c r="CZ32" s="82"/>
      <c r="DA32" s="59"/>
      <c r="DB32" s="59"/>
      <c r="DC32" s="59"/>
      <c r="DD32" s="59"/>
      <c r="DE32" s="59"/>
      <c r="DF32" s="59"/>
      <c r="DG32" s="59"/>
      <c r="DH32" s="59"/>
      <c r="DI32" s="82"/>
      <c r="DJ32" s="59"/>
      <c r="DK32" s="59"/>
      <c r="DL32" s="59"/>
      <c r="DM32" s="59"/>
      <c r="DN32" s="59"/>
      <c r="DO32" s="59"/>
      <c r="DP32" s="59"/>
      <c r="DQ32" s="82"/>
      <c r="DR32" s="59"/>
      <c r="DS32" s="59"/>
      <c r="DT32" s="59"/>
      <c r="DU32" s="59"/>
      <c r="DV32" s="59"/>
      <c r="DW32" s="59"/>
      <c r="DX32" s="59"/>
      <c r="DY32" s="59"/>
      <c r="DZ32" s="59"/>
      <c r="EA32" s="59"/>
      <c r="EB32" s="59"/>
      <c r="EC32" s="59"/>
      <c r="ED32" s="59"/>
      <c r="EE32" s="59"/>
      <c r="EF32" s="59"/>
      <c r="EG32" s="59"/>
      <c r="EH32" s="59"/>
      <c r="EI32" s="59"/>
      <c r="EJ32" s="59"/>
      <c r="EK32" s="59"/>
      <c r="EL32" s="59"/>
      <c r="EM32" s="59"/>
      <c r="EN32" s="59"/>
      <c r="EO32" s="59"/>
      <c r="EP32" s="59"/>
      <c r="EQ32" s="59"/>
      <c r="ER32" s="59"/>
    </row>
    <row r="33" spans="2:148" ht="15" outlineLevel="1">
      <c r="B33" s="65">
        <v>9</v>
      </c>
      <c r="C33" s="99" t="s">
        <v>217</v>
      </c>
      <c r="D33" s="108" t="s">
        <v>870</v>
      </c>
      <c r="E33" s="230">
        <v>35</v>
      </c>
      <c r="F33" s="298">
        <v>40</v>
      </c>
      <c r="G33" s="90">
        <f>H33/E33</f>
        <v>0.47178857142857139</v>
      </c>
      <c r="H33" s="88">
        <f>(I33+J33)*$H$5</f>
        <v>16.512599999999999</v>
      </c>
      <c r="I33" s="87">
        <f>E33*$I$5</f>
        <v>4.9000000000000004</v>
      </c>
      <c r="J33" s="87">
        <f t="shared" si="7"/>
        <v>11.6126</v>
      </c>
      <c r="K33" s="82"/>
      <c r="L33" s="61"/>
      <c r="M33" s="82"/>
      <c r="N33" s="59"/>
      <c r="O33" s="59">
        <v>1</v>
      </c>
      <c r="P33" s="59"/>
      <c r="Q33" s="59"/>
      <c r="R33" s="59"/>
      <c r="S33" s="59"/>
      <c r="T33" s="82"/>
      <c r="U33" s="63">
        <f>70/1000</f>
        <v>7.0000000000000007E-2</v>
      </c>
      <c r="V33" s="63"/>
      <c r="W33" s="63">
        <f>5/1000</f>
        <v>5.0000000000000001E-3</v>
      </c>
      <c r="X33" s="63"/>
      <c r="Y33" s="63"/>
      <c r="Z33" s="63">
        <f>60/1000</f>
        <v>0.06</v>
      </c>
      <c r="AA33" s="63">
        <f t="shared" si="8"/>
        <v>0.01</v>
      </c>
      <c r="AB33" s="63"/>
      <c r="AC33" s="82"/>
      <c r="AD33" s="59"/>
      <c r="AE33" s="59"/>
      <c r="AF33" s="59"/>
      <c r="AG33" s="59"/>
      <c r="AH33" s="59"/>
      <c r="AI33" s="82"/>
      <c r="AJ33" s="59"/>
      <c r="AK33" s="59"/>
      <c r="AL33" s="59"/>
      <c r="AM33" s="59"/>
      <c r="AN33" s="82"/>
      <c r="AO33" s="59"/>
      <c r="AP33" s="59"/>
      <c r="AQ33" s="59"/>
      <c r="AR33" s="59"/>
      <c r="AS33" s="59"/>
      <c r="AT33" s="59"/>
      <c r="AU33" s="59"/>
      <c r="AV33" s="59"/>
      <c r="AW33" s="59"/>
      <c r="AX33" s="82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82"/>
      <c r="BJ33" s="60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82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82"/>
      <c r="CN33" s="59"/>
      <c r="CO33" s="59"/>
      <c r="CP33" s="59"/>
      <c r="CQ33" s="59"/>
      <c r="CR33" s="59"/>
      <c r="CS33" s="59"/>
      <c r="CT33" s="59"/>
      <c r="CU33" s="59"/>
      <c r="CV33" s="59"/>
      <c r="CW33" s="59"/>
      <c r="CX33" s="59"/>
      <c r="CY33" s="59"/>
      <c r="CZ33" s="82"/>
      <c r="DA33" s="59"/>
      <c r="DB33" s="59"/>
      <c r="DC33" s="59"/>
      <c r="DD33" s="59"/>
      <c r="DE33" s="59"/>
      <c r="DF33" s="59"/>
      <c r="DG33" s="59"/>
      <c r="DH33" s="59"/>
      <c r="DI33" s="82"/>
      <c r="DJ33" s="59"/>
      <c r="DK33" s="59"/>
      <c r="DL33" s="59"/>
      <c r="DM33" s="59"/>
      <c r="DN33" s="59"/>
      <c r="DO33" s="59"/>
      <c r="DP33" s="59"/>
      <c r="DQ33" s="82"/>
      <c r="DR33" s="59"/>
      <c r="DS33" s="59"/>
      <c r="DT33" s="59"/>
      <c r="DU33" s="59"/>
      <c r="DV33" s="59"/>
      <c r="DW33" s="59"/>
      <c r="DX33" s="59"/>
      <c r="DY33" s="59"/>
      <c r="DZ33" s="59"/>
      <c r="EA33" s="59"/>
      <c r="EB33" s="59"/>
      <c r="EC33" s="59"/>
      <c r="ED33" s="59"/>
      <c r="EE33" s="59"/>
      <c r="EF33" s="59"/>
      <c r="EG33" s="59"/>
      <c r="EH33" s="59"/>
      <c r="EI33" s="59"/>
      <c r="EJ33" s="59"/>
      <c r="EK33" s="59"/>
      <c r="EL33" s="59"/>
      <c r="EM33" s="59"/>
      <c r="EN33" s="59"/>
      <c r="EO33" s="59"/>
      <c r="EP33" s="59"/>
      <c r="EQ33" s="59"/>
      <c r="ER33" s="59"/>
    </row>
    <row r="34" spans="2:148" ht="15" outlineLevel="1">
      <c r="B34" s="65">
        <v>8</v>
      </c>
      <c r="C34" s="99" t="s">
        <v>217</v>
      </c>
      <c r="D34" s="108" t="s">
        <v>308</v>
      </c>
      <c r="E34" s="230">
        <v>40</v>
      </c>
      <c r="F34" s="298">
        <v>45</v>
      </c>
      <c r="G34" s="90">
        <f t="shared" si="4"/>
        <v>0.50319250000000004</v>
      </c>
      <c r="H34" s="88">
        <f t="shared" si="5"/>
        <v>20.127700000000001</v>
      </c>
      <c r="I34" s="87">
        <f t="shared" si="6"/>
        <v>5.6000000000000005</v>
      </c>
      <c r="J34" s="87">
        <f t="shared" si="7"/>
        <v>14.527699999999999</v>
      </c>
      <c r="K34" s="82"/>
      <c r="L34" s="61"/>
      <c r="M34" s="82"/>
      <c r="N34" s="59"/>
      <c r="O34" s="59"/>
      <c r="P34" s="59">
        <v>1</v>
      </c>
      <c r="Q34" s="59"/>
      <c r="R34" s="59"/>
      <c r="S34" s="59"/>
      <c r="T34" s="82"/>
      <c r="U34" s="142">
        <f>120/1000</f>
        <v>0.12</v>
      </c>
      <c r="V34" s="63"/>
      <c r="W34" s="63">
        <f>8/1000</f>
        <v>8.0000000000000002E-3</v>
      </c>
      <c r="X34" s="63"/>
      <c r="Y34" s="63"/>
      <c r="Z34" s="63">
        <f>60/1000</f>
        <v>0.06</v>
      </c>
      <c r="AA34" s="63">
        <f t="shared" si="8"/>
        <v>0.01</v>
      </c>
      <c r="AB34" s="63"/>
      <c r="AC34" s="82"/>
      <c r="AD34" s="59"/>
      <c r="AE34" s="59"/>
      <c r="AF34" s="59"/>
      <c r="AG34" s="59"/>
      <c r="AH34" s="59"/>
      <c r="AI34" s="82"/>
      <c r="AJ34" s="59"/>
      <c r="AK34" s="59"/>
      <c r="AL34" s="59"/>
      <c r="AM34" s="59"/>
      <c r="AN34" s="82"/>
      <c r="AO34" s="59"/>
      <c r="AP34" s="59"/>
      <c r="AQ34" s="59"/>
      <c r="AR34" s="59"/>
      <c r="AS34" s="59"/>
      <c r="AT34" s="59"/>
      <c r="AU34" s="59"/>
      <c r="AV34" s="59"/>
      <c r="AW34" s="59"/>
      <c r="AX34" s="82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82"/>
      <c r="BJ34" s="60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82"/>
      <c r="CC34" s="59"/>
      <c r="CD34" s="59"/>
      <c r="CE34" s="59"/>
      <c r="CF34" s="59"/>
      <c r="CG34" s="59"/>
      <c r="CH34" s="59"/>
      <c r="CI34" s="59"/>
      <c r="CJ34" s="59"/>
      <c r="CK34" s="59"/>
      <c r="CL34" s="59"/>
      <c r="CM34" s="82"/>
      <c r="CN34" s="59"/>
      <c r="CO34" s="59"/>
      <c r="CP34" s="59"/>
      <c r="CQ34" s="59"/>
      <c r="CR34" s="59"/>
      <c r="CS34" s="59"/>
      <c r="CT34" s="59"/>
      <c r="CU34" s="59"/>
      <c r="CV34" s="59"/>
      <c r="CW34" s="59"/>
      <c r="CX34" s="59"/>
      <c r="CY34" s="59"/>
      <c r="CZ34" s="82"/>
      <c r="DA34" s="59"/>
      <c r="DB34" s="59"/>
      <c r="DC34" s="59"/>
      <c r="DD34" s="59"/>
      <c r="DE34" s="59"/>
      <c r="DF34" s="59"/>
      <c r="DG34" s="59"/>
      <c r="DH34" s="59"/>
      <c r="DI34" s="82"/>
      <c r="DJ34" s="59"/>
      <c r="DK34" s="59"/>
      <c r="DL34" s="59"/>
      <c r="DM34" s="59"/>
      <c r="DN34" s="59"/>
      <c r="DO34" s="59"/>
      <c r="DP34" s="59"/>
      <c r="DQ34" s="82"/>
      <c r="DR34" s="59"/>
      <c r="DS34" s="59"/>
      <c r="DT34" s="59"/>
      <c r="DU34" s="59"/>
      <c r="DV34" s="59"/>
      <c r="DW34" s="59"/>
      <c r="DX34" s="59"/>
      <c r="DY34" s="59"/>
      <c r="DZ34" s="59"/>
      <c r="EA34" s="59"/>
      <c r="EB34" s="59"/>
      <c r="EC34" s="59"/>
      <c r="ED34" s="59"/>
      <c r="EE34" s="59"/>
      <c r="EF34" s="59"/>
      <c r="EG34" s="59"/>
      <c r="EH34" s="59"/>
      <c r="EI34" s="59"/>
      <c r="EJ34" s="59"/>
      <c r="EK34" s="59"/>
      <c r="EL34" s="59"/>
      <c r="EM34" s="59"/>
      <c r="EN34" s="59"/>
      <c r="EO34" s="59"/>
      <c r="EP34" s="59"/>
      <c r="EQ34" s="59"/>
      <c r="ER34" s="59"/>
    </row>
    <row r="35" spans="2:148" ht="15" outlineLevel="1">
      <c r="B35" s="65">
        <v>7</v>
      </c>
      <c r="C35" s="99" t="s">
        <v>217</v>
      </c>
      <c r="D35" s="108" t="s">
        <v>223</v>
      </c>
      <c r="E35" s="66">
        <v>45</v>
      </c>
      <c r="F35" s="298">
        <v>45</v>
      </c>
      <c r="G35" s="90">
        <f>H35/E35</f>
        <v>0.35949111111111115</v>
      </c>
      <c r="H35" s="88">
        <f>(I35+J35)*$H$5</f>
        <v>16.177100000000003</v>
      </c>
      <c r="I35" s="87">
        <f>E35*$I$5</f>
        <v>6.3000000000000007</v>
      </c>
      <c r="J35" s="87">
        <f t="shared" si="7"/>
        <v>9.8771000000000004</v>
      </c>
      <c r="K35" s="82"/>
      <c r="L35" s="61"/>
      <c r="M35" s="82"/>
      <c r="N35" s="59"/>
      <c r="O35" s="59"/>
      <c r="P35" s="59">
        <v>1</v>
      </c>
      <c r="Q35" s="59"/>
      <c r="R35" s="59"/>
      <c r="S35" s="59"/>
      <c r="T35" s="82"/>
      <c r="U35" s="63">
        <f>70/1000</f>
        <v>7.0000000000000007E-2</v>
      </c>
      <c r="V35" s="63"/>
      <c r="W35" s="63">
        <f>5/1000</f>
        <v>5.0000000000000001E-3</v>
      </c>
      <c r="X35" s="63"/>
      <c r="Y35" s="63"/>
      <c r="Z35" s="63">
        <f>40/1000</f>
        <v>0.04</v>
      </c>
      <c r="AA35" s="63">
        <f t="shared" si="8"/>
        <v>0.01</v>
      </c>
      <c r="AB35" s="63"/>
      <c r="AC35" s="82"/>
      <c r="AD35" s="59"/>
      <c r="AE35" s="59"/>
      <c r="AF35" s="59"/>
      <c r="AG35" s="59"/>
      <c r="AH35" s="59"/>
      <c r="AI35" s="82"/>
      <c r="AJ35" s="59"/>
      <c r="AK35" s="59"/>
      <c r="AL35" s="59"/>
      <c r="AM35" s="59"/>
      <c r="AN35" s="82"/>
      <c r="AO35" s="59"/>
      <c r="AP35" s="59"/>
      <c r="AQ35" s="59"/>
      <c r="AR35" s="59"/>
      <c r="AS35" s="59"/>
      <c r="AT35" s="59"/>
      <c r="AU35" s="59"/>
      <c r="AV35" s="59"/>
      <c r="AW35" s="59"/>
      <c r="AX35" s="82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82"/>
      <c r="BJ35" s="60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82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82"/>
      <c r="CN35" s="59"/>
      <c r="CO35" s="59"/>
      <c r="CP35" s="59"/>
      <c r="CQ35" s="59"/>
      <c r="CR35" s="59"/>
      <c r="CS35" s="59"/>
      <c r="CT35" s="59"/>
      <c r="CU35" s="59"/>
      <c r="CV35" s="59"/>
      <c r="CW35" s="59"/>
      <c r="CX35" s="59"/>
      <c r="CY35" s="59"/>
      <c r="CZ35" s="82"/>
      <c r="DA35" s="59"/>
      <c r="DB35" s="59"/>
      <c r="DC35" s="59"/>
      <c r="DD35" s="59"/>
      <c r="DE35" s="59"/>
      <c r="DF35" s="59"/>
      <c r="DG35" s="59"/>
      <c r="DH35" s="59"/>
      <c r="DI35" s="82"/>
      <c r="DJ35" s="59"/>
      <c r="DK35" s="59"/>
      <c r="DL35" s="59"/>
      <c r="DM35" s="59"/>
      <c r="DN35" s="59"/>
      <c r="DO35" s="59"/>
      <c r="DP35" s="59"/>
      <c r="DQ35" s="82"/>
      <c r="DR35" s="59"/>
      <c r="DS35" s="59"/>
      <c r="DT35" s="59"/>
      <c r="DU35" s="59"/>
      <c r="DV35" s="59"/>
      <c r="DW35" s="59"/>
      <c r="DX35" s="59"/>
      <c r="DY35" s="59"/>
      <c r="DZ35" s="59"/>
      <c r="EA35" s="59"/>
      <c r="EB35" s="59"/>
      <c r="EC35" s="59"/>
      <c r="ED35" s="59"/>
      <c r="EE35" s="59"/>
      <c r="EF35" s="59"/>
      <c r="EG35" s="59"/>
      <c r="EH35" s="59"/>
      <c r="EI35" s="59"/>
      <c r="EJ35" s="59"/>
      <c r="EK35" s="59"/>
      <c r="EL35" s="59"/>
      <c r="EM35" s="59"/>
      <c r="EN35" s="59"/>
      <c r="EO35" s="59"/>
      <c r="EP35" s="59"/>
      <c r="EQ35" s="59"/>
      <c r="ER35" s="59"/>
    </row>
    <row r="36" spans="2:148" ht="15" outlineLevel="1">
      <c r="B36" s="65">
        <v>6</v>
      </c>
      <c r="C36" s="99" t="s">
        <v>217</v>
      </c>
      <c r="D36" s="108" t="s">
        <v>222</v>
      </c>
      <c r="E36" s="66">
        <v>49</v>
      </c>
      <c r="F36" s="298">
        <v>49</v>
      </c>
      <c r="G36" s="90">
        <f>H36/E36</f>
        <v>0.47070306122448974</v>
      </c>
      <c r="H36" s="88">
        <f>(I36+J36)*$H$5</f>
        <v>23.064449999999997</v>
      </c>
      <c r="I36" s="87">
        <f>E36*$I$5</f>
        <v>6.86</v>
      </c>
      <c r="J36" s="87">
        <f t="shared" si="7"/>
        <v>16.204449999999998</v>
      </c>
      <c r="K36" s="82"/>
      <c r="L36" s="61"/>
      <c r="M36" s="82"/>
      <c r="N36" s="59"/>
      <c r="O36" s="59"/>
      <c r="P36" s="59"/>
      <c r="Q36" s="59">
        <v>1</v>
      </c>
      <c r="R36" s="59"/>
      <c r="S36" s="59"/>
      <c r="T36" s="82"/>
      <c r="U36" s="142">
        <f>120/1000</f>
        <v>0.12</v>
      </c>
      <c r="V36" s="63"/>
      <c r="W36" s="63">
        <f>8/1000</f>
        <v>8.0000000000000002E-3</v>
      </c>
      <c r="X36" s="63"/>
      <c r="Y36" s="63"/>
      <c r="Z36" s="63">
        <f>70/1000</f>
        <v>7.0000000000000007E-2</v>
      </c>
      <c r="AA36" s="63">
        <f t="shared" si="8"/>
        <v>0.01</v>
      </c>
      <c r="AB36" s="63"/>
      <c r="AC36" s="82"/>
      <c r="AD36" s="59"/>
      <c r="AE36" s="59"/>
      <c r="AF36" s="59"/>
      <c r="AG36" s="59"/>
      <c r="AH36" s="59"/>
      <c r="AI36" s="82"/>
      <c r="AJ36" s="59"/>
      <c r="AK36" s="59"/>
      <c r="AL36" s="59"/>
      <c r="AM36" s="59"/>
      <c r="AN36" s="82"/>
      <c r="AO36" s="59"/>
      <c r="AP36" s="59"/>
      <c r="AQ36" s="59"/>
      <c r="AR36" s="59"/>
      <c r="AS36" s="59"/>
      <c r="AT36" s="59"/>
      <c r="AU36" s="59"/>
      <c r="AV36" s="59"/>
      <c r="AW36" s="59"/>
      <c r="AX36" s="82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82"/>
      <c r="BJ36" s="60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82"/>
      <c r="CC36" s="59"/>
      <c r="CD36" s="59"/>
      <c r="CE36" s="59"/>
      <c r="CF36" s="59"/>
      <c r="CG36" s="59"/>
      <c r="CH36" s="59"/>
      <c r="CI36" s="59"/>
      <c r="CJ36" s="59"/>
      <c r="CK36" s="59"/>
      <c r="CL36" s="59"/>
      <c r="CM36" s="82"/>
      <c r="CN36" s="59"/>
      <c r="CO36" s="59"/>
      <c r="CP36" s="59"/>
      <c r="CQ36" s="59"/>
      <c r="CR36" s="59"/>
      <c r="CS36" s="59"/>
      <c r="CT36" s="59"/>
      <c r="CU36" s="59"/>
      <c r="CV36" s="59"/>
      <c r="CW36" s="59"/>
      <c r="CX36" s="59"/>
      <c r="CY36" s="59"/>
      <c r="CZ36" s="82"/>
      <c r="DA36" s="59"/>
      <c r="DB36" s="59"/>
      <c r="DC36" s="59"/>
      <c r="DD36" s="59"/>
      <c r="DE36" s="59"/>
      <c r="DF36" s="59"/>
      <c r="DG36" s="59"/>
      <c r="DH36" s="59"/>
      <c r="DI36" s="82"/>
      <c r="DJ36" s="59"/>
      <c r="DK36" s="59"/>
      <c r="DL36" s="59"/>
      <c r="DM36" s="59"/>
      <c r="DN36" s="59"/>
      <c r="DO36" s="59"/>
      <c r="DP36" s="59"/>
      <c r="DQ36" s="82"/>
      <c r="DR36" s="59"/>
      <c r="DS36" s="59"/>
      <c r="DT36" s="59"/>
      <c r="DU36" s="59"/>
      <c r="DV36" s="59"/>
      <c r="DW36" s="59"/>
      <c r="DX36" s="59"/>
      <c r="DY36" s="59"/>
      <c r="DZ36" s="59"/>
      <c r="EA36" s="59"/>
      <c r="EB36" s="59"/>
      <c r="EC36" s="59"/>
      <c r="ED36" s="59"/>
      <c r="EE36" s="59"/>
      <c r="EF36" s="59"/>
      <c r="EG36" s="59"/>
      <c r="EH36" s="59"/>
      <c r="EI36" s="59"/>
      <c r="EJ36" s="59"/>
      <c r="EK36" s="59"/>
      <c r="EL36" s="59"/>
      <c r="EM36" s="59"/>
      <c r="EN36" s="59"/>
      <c r="EO36" s="59"/>
      <c r="EP36" s="59"/>
      <c r="EQ36" s="59"/>
      <c r="ER36" s="59"/>
    </row>
    <row r="37" spans="2:148" ht="15" outlineLevel="1">
      <c r="B37" s="65">
        <v>14</v>
      </c>
      <c r="C37" s="99" t="s">
        <v>217</v>
      </c>
      <c r="D37" s="238" t="s">
        <v>878</v>
      </c>
      <c r="E37" s="214">
        <v>25</v>
      </c>
      <c r="F37" s="298"/>
      <c r="G37" s="90">
        <f>H37/E37</f>
        <v>0.30110399999999998</v>
      </c>
      <c r="H37" s="88">
        <f>(I37+J37)*$H$5</f>
        <v>7.5275999999999996</v>
      </c>
      <c r="I37" s="87">
        <f>E37*$I$5</f>
        <v>3.5000000000000004</v>
      </c>
      <c r="J37" s="87">
        <f t="shared" si="7"/>
        <v>4.0275999999999996</v>
      </c>
      <c r="K37" s="82"/>
      <c r="L37" s="61"/>
      <c r="M37" s="82"/>
      <c r="N37" s="59">
        <v>1</v>
      </c>
      <c r="O37" s="59"/>
      <c r="P37" s="59"/>
      <c r="Q37" s="59"/>
      <c r="R37" s="59"/>
      <c r="S37" s="59"/>
      <c r="T37" s="82"/>
      <c r="U37" s="142"/>
      <c r="V37" s="63"/>
      <c r="W37" s="229">
        <f>8/1000</f>
        <v>8.0000000000000002E-3</v>
      </c>
      <c r="X37" s="63"/>
      <c r="Y37" s="63"/>
      <c r="Z37" s="63"/>
      <c r="AA37" s="63">
        <f t="shared" ref="AA37:AA42" si="9">10/1000</f>
        <v>0.01</v>
      </c>
      <c r="AB37" s="63"/>
      <c r="AC37" s="82"/>
      <c r="AD37" s="59"/>
      <c r="AE37" s="59"/>
      <c r="AF37" s="59"/>
      <c r="AG37" s="59"/>
      <c r="AH37" s="59"/>
      <c r="AI37" s="82"/>
      <c r="AJ37" s="59"/>
      <c r="AK37" s="59"/>
      <c r="AL37" s="59"/>
      <c r="AM37" s="59"/>
      <c r="AN37" s="82"/>
      <c r="AO37" s="59"/>
      <c r="AP37" s="59"/>
      <c r="AQ37" s="59"/>
      <c r="AR37" s="59"/>
      <c r="AS37" s="59"/>
      <c r="AT37" s="59"/>
      <c r="AU37" s="59"/>
      <c r="AV37" s="59"/>
      <c r="AW37" s="59"/>
      <c r="AX37" s="82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82"/>
      <c r="BJ37" s="60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82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82"/>
      <c r="CN37" s="59"/>
      <c r="CO37" s="59"/>
      <c r="CP37" s="59"/>
      <c r="CQ37" s="59"/>
      <c r="CR37" s="59"/>
      <c r="CS37" s="59"/>
      <c r="CT37" s="59"/>
      <c r="CU37" s="59"/>
      <c r="CV37" s="59"/>
      <c r="CW37" s="59"/>
      <c r="CX37" s="59"/>
      <c r="CY37" s="59"/>
      <c r="CZ37" s="82"/>
      <c r="DA37" s="59"/>
      <c r="DB37" s="59"/>
      <c r="DC37" s="59"/>
      <c r="DD37" s="59"/>
      <c r="DE37" s="59"/>
      <c r="DF37" s="59"/>
      <c r="DG37" s="59"/>
      <c r="DH37" s="59"/>
      <c r="DI37" s="82"/>
      <c r="DJ37" s="59"/>
      <c r="DK37" s="59"/>
      <c r="DL37" s="59"/>
      <c r="DM37" s="59"/>
      <c r="DN37" s="59"/>
      <c r="DO37" s="59"/>
      <c r="DP37" s="59"/>
      <c r="DQ37" s="82"/>
      <c r="DR37" s="59"/>
      <c r="DS37" s="59"/>
      <c r="DT37" s="59"/>
      <c r="DU37" s="59"/>
      <c r="DV37" s="59"/>
      <c r="DW37" s="59"/>
      <c r="DX37" s="59"/>
      <c r="DY37" s="59"/>
      <c r="DZ37" s="59"/>
      <c r="EA37" s="59"/>
      <c r="EB37" s="59"/>
      <c r="EC37" s="59"/>
      <c r="ED37" s="59"/>
      <c r="EE37" s="59"/>
      <c r="EF37" s="59"/>
      <c r="EG37" s="59"/>
      <c r="EH37" s="59"/>
      <c r="EI37" s="59"/>
      <c r="EJ37" s="59"/>
      <c r="EK37" s="59"/>
      <c r="EL37" s="59"/>
      <c r="EM37" s="59"/>
      <c r="EN37" s="59"/>
      <c r="EO37" s="59"/>
      <c r="EP37" s="59"/>
      <c r="EQ37" s="59"/>
      <c r="ER37" s="59"/>
    </row>
    <row r="38" spans="2:148" ht="15" outlineLevel="1">
      <c r="B38" s="65">
        <v>13</v>
      </c>
      <c r="C38" s="99" t="s">
        <v>217</v>
      </c>
      <c r="D38" s="134" t="s">
        <v>228</v>
      </c>
      <c r="E38" s="214">
        <v>30</v>
      </c>
      <c r="F38" s="298">
        <v>30</v>
      </c>
      <c r="G38" s="90">
        <f>H38/E38</f>
        <v>0.3282133333333333</v>
      </c>
      <c r="H38" s="88">
        <f>(I38+J38)*$H$5</f>
        <v>9.8463999999999992</v>
      </c>
      <c r="I38" s="87">
        <f>E38*$I$5</f>
        <v>4.2</v>
      </c>
      <c r="J38" s="87">
        <f t="shared" si="7"/>
        <v>5.6463999999999999</v>
      </c>
      <c r="K38" s="82"/>
      <c r="L38" s="61"/>
      <c r="M38" s="82"/>
      <c r="N38" s="59"/>
      <c r="O38" s="59">
        <v>1</v>
      </c>
      <c r="P38" s="59"/>
      <c r="Q38" s="59"/>
      <c r="R38" s="59"/>
      <c r="S38" s="59"/>
      <c r="T38" s="82"/>
      <c r="U38" s="63"/>
      <c r="V38" s="63"/>
      <c r="W38" s="229">
        <f>12/1000</f>
        <v>1.2E-2</v>
      </c>
      <c r="X38" s="63"/>
      <c r="Y38" s="63"/>
      <c r="Z38" s="63"/>
      <c r="AA38" s="63">
        <f t="shared" si="9"/>
        <v>0.01</v>
      </c>
      <c r="AB38" s="63"/>
      <c r="AC38" s="82"/>
      <c r="AD38" s="59"/>
      <c r="AE38" s="59"/>
      <c r="AF38" s="59"/>
      <c r="AG38" s="59"/>
      <c r="AH38" s="59"/>
      <c r="AI38" s="82"/>
      <c r="AJ38" s="59"/>
      <c r="AK38" s="59"/>
      <c r="AL38" s="59"/>
      <c r="AM38" s="59"/>
      <c r="AN38" s="82"/>
      <c r="AO38" s="59"/>
      <c r="AP38" s="59"/>
      <c r="AQ38" s="59"/>
      <c r="AR38" s="59"/>
      <c r="AS38" s="59"/>
      <c r="AT38" s="59"/>
      <c r="AU38" s="59"/>
      <c r="AV38" s="59"/>
      <c r="AW38" s="59"/>
      <c r="AX38" s="82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82"/>
      <c r="BJ38" s="60"/>
      <c r="BK38" s="59"/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82"/>
      <c r="CC38" s="59"/>
      <c r="CD38" s="59"/>
      <c r="CE38" s="59"/>
      <c r="CF38" s="59"/>
      <c r="CG38" s="59"/>
      <c r="CH38" s="59"/>
      <c r="CI38" s="59"/>
      <c r="CJ38" s="59"/>
      <c r="CK38" s="59"/>
      <c r="CL38" s="59"/>
      <c r="CM38" s="82"/>
      <c r="CN38" s="59"/>
      <c r="CO38" s="59"/>
      <c r="CP38" s="59"/>
      <c r="CQ38" s="59"/>
      <c r="CR38" s="59"/>
      <c r="CS38" s="59"/>
      <c r="CT38" s="59"/>
      <c r="CU38" s="59"/>
      <c r="CV38" s="59"/>
      <c r="CW38" s="59"/>
      <c r="CX38" s="59"/>
      <c r="CY38" s="59"/>
      <c r="CZ38" s="82"/>
      <c r="DA38" s="59"/>
      <c r="DB38" s="59"/>
      <c r="DC38" s="59"/>
      <c r="DD38" s="59"/>
      <c r="DE38" s="59"/>
      <c r="DF38" s="59"/>
      <c r="DG38" s="59"/>
      <c r="DH38" s="59"/>
      <c r="DI38" s="82"/>
      <c r="DJ38" s="59"/>
      <c r="DK38" s="59"/>
      <c r="DL38" s="59"/>
      <c r="DM38" s="59"/>
      <c r="DN38" s="59"/>
      <c r="DO38" s="59"/>
      <c r="DP38" s="59"/>
      <c r="DQ38" s="82"/>
      <c r="DR38" s="59"/>
      <c r="DS38" s="59"/>
      <c r="DT38" s="59"/>
      <c r="DU38" s="59"/>
      <c r="DV38" s="59"/>
      <c r="DW38" s="59"/>
      <c r="DX38" s="59"/>
      <c r="DY38" s="59"/>
      <c r="DZ38" s="59"/>
      <c r="EA38" s="59"/>
      <c r="EB38" s="59"/>
      <c r="EC38" s="59"/>
      <c r="ED38" s="59"/>
      <c r="EE38" s="59"/>
      <c r="EF38" s="59"/>
      <c r="EG38" s="59"/>
      <c r="EH38" s="59"/>
      <c r="EI38" s="59"/>
      <c r="EJ38" s="59"/>
      <c r="EK38" s="59"/>
      <c r="EL38" s="59"/>
      <c r="EM38" s="59"/>
      <c r="EN38" s="59"/>
      <c r="EO38" s="59"/>
      <c r="EP38" s="59"/>
      <c r="EQ38" s="59"/>
      <c r="ER38" s="59"/>
    </row>
    <row r="39" spans="2:148" ht="15" outlineLevel="1">
      <c r="B39" s="65">
        <v>11</v>
      </c>
      <c r="C39" s="99" t="s">
        <v>217</v>
      </c>
      <c r="D39" s="108" t="s">
        <v>872</v>
      </c>
      <c r="E39" s="214">
        <v>35</v>
      </c>
      <c r="F39" s="298">
        <v>35</v>
      </c>
      <c r="G39" s="90">
        <f t="shared" si="4"/>
        <v>0.36075999999999997</v>
      </c>
      <c r="H39" s="88">
        <f t="shared" si="5"/>
        <v>12.6266</v>
      </c>
      <c r="I39" s="87">
        <f t="shared" si="6"/>
        <v>4.9000000000000004</v>
      </c>
      <c r="J39" s="87">
        <f t="shared" si="7"/>
        <v>7.7265999999999995</v>
      </c>
      <c r="K39" s="82"/>
      <c r="L39" s="61"/>
      <c r="M39" s="82"/>
      <c r="N39" s="59"/>
      <c r="O39" s="59"/>
      <c r="P39" s="59">
        <v>1</v>
      </c>
      <c r="Q39" s="59"/>
      <c r="R39" s="59"/>
      <c r="S39" s="59"/>
      <c r="T39" s="82"/>
      <c r="U39" s="63"/>
      <c r="V39" s="63"/>
      <c r="W39" s="229">
        <f>18/1000</f>
        <v>1.7999999999999999E-2</v>
      </c>
      <c r="X39" s="143"/>
      <c r="Y39" s="63"/>
      <c r="Z39" s="63"/>
      <c r="AA39" s="63">
        <f t="shared" si="9"/>
        <v>0.01</v>
      </c>
      <c r="AB39" s="63"/>
      <c r="AC39" s="82"/>
      <c r="AD39" s="59"/>
      <c r="AE39" s="59"/>
      <c r="AF39" s="59"/>
      <c r="AG39" s="59"/>
      <c r="AH39" s="59"/>
      <c r="AI39" s="82"/>
      <c r="AJ39" s="59"/>
      <c r="AK39" s="59"/>
      <c r="AL39" s="59"/>
      <c r="AM39" s="59"/>
      <c r="AN39" s="82"/>
      <c r="AO39" s="59"/>
      <c r="AP39" s="59"/>
      <c r="AQ39" s="59"/>
      <c r="AR39" s="59"/>
      <c r="AS39" s="59"/>
      <c r="AT39" s="59"/>
      <c r="AU39" s="59"/>
      <c r="AV39" s="59"/>
      <c r="AW39" s="59"/>
      <c r="AX39" s="82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82"/>
      <c r="BJ39" s="60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82"/>
      <c r="CC39" s="59"/>
      <c r="CD39" s="59"/>
      <c r="CE39" s="59"/>
      <c r="CF39" s="59"/>
      <c r="CG39" s="59"/>
      <c r="CH39" s="59"/>
      <c r="CI39" s="59"/>
      <c r="CJ39" s="59"/>
      <c r="CK39" s="59"/>
      <c r="CL39" s="59"/>
      <c r="CM39" s="82"/>
      <c r="CN39" s="59"/>
      <c r="CO39" s="59"/>
      <c r="CP39" s="59"/>
      <c r="CQ39" s="59"/>
      <c r="CR39" s="59"/>
      <c r="CS39" s="59"/>
      <c r="CT39" s="59"/>
      <c r="CU39" s="59"/>
      <c r="CV39" s="59"/>
      <c r="CW39" s="59"/>
      <c r="CX39" s="59"/>
      <c r="CY39" s="59"/>
      <c r="CZ39" s="82"/>
      <c r="DA39" s="59"/>
      <c r="DB39" s="59"/>
      <c r="DC39" s="59"/>
      <c r="DD39" s="59"/>
      <c r="DE39" s="59"/>
      <c r="DF39" s="59"/>
      <c r="DG39" s="59"/>
      <c r="DH39" s="59"/>
      <c r="DI39" s="82"/>
      <c r="DJ39" s="59"/>
      <c r="DK39" s="59"/>
      <c r="DL39" s="59"/>
      <c r="DM39" s="59"/>
      <c r="DN39" s="59"/>
      <c r="DO39" s="59"/>
      <c r="DP39" s="59"/>
      <c r="DQ39" s="82"/>
      <c r="DR39" s="59"/>
      <c r="DS39" s="59"/>
      <c r="DT39" s="59"/>
      <c r="DU39" s="59"/>
      <c r="DV39" s="59"/>
      <c r="DW39" s="59"/>
      <c r="DX39" s="59"/>
      <c r="DY39" s="59"/>
      <c r="DZ39" s="59"/>
      <c r="EA39" s="59"/>
      <c r="EB39" s="59"/>
      <c r="EC39" s="59"/>
      <c r="ED39" s="59"/>
      <c r="EE39" s="59"/>
      <c r="EF39" s="59"/>
      <c r="EG39" s="59"/>
      <c r="EH39" s="59"/>
      <c r="EI39" s="59"/>
      <c r="EJ39" s="59"/>
      <c r="EK39" s="59"/>
      <c r="EL39" s="59"/>
      <c r="EM39" s="59"/>
      <c r="EN39" s="59"/>
      <c r="EO39" s="59"/>
      <c r="EP39" s="59"/>
      <c r="EQ39" s="59"/>
      <c r="ER39" s="59"/>
    </row>
    <row r="40" spans="2:148" ht="15" outlineLevel="1">
      <c r="B40" s="65">
        <v>12</v>
      </c>
      <c r="C40" s="99" t="s">
        <v>217</v>
      </c>
      <c r="D40" s="108" t="s">
        <v>871</v>
      </c>
      <c r="E40" s="214">
        <v>30</v>
      </c>
      <c r="F40" s="298">
        <v>32</v>
      </c>
      <c r="G40" s="90">
        <f t="shared" si="4"/>
        <v>0.32913333333333328</v>
      </c>
      <c r="H40" s="88">
        <f t="shared" si="5"/>
        <v>9.8739999999999988</v>
      </c>
      <c r="I40" s="87">
        <f t="shared" si="6"/>
        <v>4.2</v>
      </c>
      <c r="J40" s="87">
        <f t="shared" si="7"/>
        <v>5.6739999999999995</v>
      </c>
      <c r="K40" s="82"/>
      <c r="L40" s="61"/>
      <c r="M40" s="82"/>
      <c r="N40" s="59"/>
      <c r="O40" s="59">
        <v>1</v>
      </c>
      <c r="P40" s="59"/>
      <c r="Q40" s="59"/>
      <c r="R40" s="59"/>
      <c r="S40" s="59"/>
      <c r="T40" s="82"/>
      <c r="U40" s="142"/>
      <c r="V40" s="63"/>
      <c r="W40" s="63"/>
      <c r="X40" s="229">
        <f>12/1000</f>
        <v>1.2E-2</v>
      </c>
      <c r="Y40" s="63"/>
      <c r="Z40" s="63"/>
      <c r="AA40" s="63">
        <f t="shared" si="9"/>
        <v>0.01</v>
      </c>
      <c r="AB40" s="63"/>
      <c r="AC40" s="82"/>
      <c r="AD40" s="59"/>
      <c r="AE40" s="59"/>
      <c r="AF40" s="59"/>
      <c r="AG40" s="59"/>
      <c r="AH40" s="59"/>
      <c r="AI40" s="82"/>
      <c r="AJ40" s="59"/>
      <c r="AK40" s="59"/>
      <c r="AL40" s="59"/>
      <c r="AM40" s="59"/>
      <c r="AN40" s="82"/>
      <c r="AO40" s="59"/>
      <c r="AP40" s="59"/>
      <c r="AQ40" s="59"/>
      <c r="AR40" s="59"/>
      <c r="AS40" s="59"/>
      <c r="AT40" s="59"/>
      <c r="AU40" s="59"/>
      <c r="AV40" s="59"/>
      <c r="AW40" s="59"/>
      <c r="AX40" s="82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82"/>
      <c r="BJ40" s="60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82"/>
      <c r="CC40" s="59"/>
      <c r="CD40" s="59"/>
      <c r="CE40" s="59"/>
      <c r="CF40" s="59"/>
      <c r="CG40" s="59"/>
      <c r="CH40" s="59"/>
      <c r="CI40" s="59"/>
      <c r="CJ40" s="59"/>
      <c r="CK40" s="59"/>
      <c r="CL40" s="59"/>
      <c r="CM40" s="82"/>
      <c r="CN40" s="59"/>
      <c r="CO40" s="59"/>
      <c r="CP40" s="59"/>
      <c r="CQ40" s="59"/>
      <c r="CR40" s="59"/>
      <c r="CS40" s="59"/>
      <c r="CT40" s="59"/>
      <c r="CU40" s="59"/>
      <c r="CV40" s="59"/>
      <c r="CW40" s="59"/>
      <c r="CX40" s="59"/>
      <c r="CY40" s="59"/>
      <c r="CZ40" s="82"/>
      <c r="DA40" s="59"/>
      <c r="DB40" s="59"/>
      <c r="DC40" s="59"/>
      <c r="DD40" s="59"/>
      <c r="DE40" s="59"/>
      <c r="DF40" s="59"/>
      <c r="DG40" s="59"/>
      <c r="DH40" s="59"/>
      <c r="DI40" s="82"/>
      <c r="DJ40" s="59"/>
      <c r="DK40" s="59"/>
      <c r="DL40" s="59"/>
      <c r="DM40" s="59"/>
      <c r="DN40" s="59"/>
      <c r="DO40" s="59"/>
      <c r="DP40" s="59"/>
      <c r="DQ40" s="82"/>
      <c r="DR40" s="59"/>
      <c r="DS40" s="59"/>
      <c r="DT40" s="59"/>
      <c r="DU40" s="59"/>
      <c r="DV40" s="59"/>
      <c r="DW40" s="59"/>
      <c r="DX40" s="59"/>
      <c r="DY40" s="59"/>
      <c r="DZ40" s="59"/>
      <c r="EA40" s="59"/>
      <c r="EB40" s="59"/>
      <c r="EC40" s="59"/>
      <c r="ED40" s="59"/>
      <c r="EE40" s="59"/>
      <c r="EF40" s="59"/>
      <c r="EG40" s="59"/>
      <c r="EH40" s="59"/>
      <c r="EI40" s="59"/>
      <c r="EJ40" s="59"/>
      <c r="EK40" s="59"/>
      <c r="EL40" s="59"/>
      <c r="EM40" s="59"/>
      <c r="EN40" s="59"/>
      <c r="EO40" s="59"/>
      <c r="EP40" s="59"/>
      <c r="EQ40" s="59"/>
      <c r="ER40" s="59"/>
    </row>
    <row r="41" spans="2:148" ht="15" outlineLevel="1">
      <c r="B41" s="65">
        <v>10</v>
      </c>
      <c r="C41" s="99" t="s">
        <v>217</v>
      </c>
      <c r="D41" s="108" t="s">
        <v>224</v>
      </c>
      <c r="E41" s="214">
        <v>35</v>
      </c>
      <c r="F41" s="298">
        <v>35</v>
      </c>
      <c r="G41" s="90">
        <f>H41/E41</f>
        <v>0.36194285714285712</v>
      </c>
      <c r="H41" s="88">
        <f>(I41+J41)*$H$5</f>
        <v>12.667999999999999</v>
      </c>
      <c r="I41" s="87">
        <f>E41*$I$5</f>
        <v>4.9000000000000004</v>
      </c>
      <c r="J41" s="87">
        <f t="shared" si="7"/>
        <v>7.7679999999999989</v>
      </c>
      <c r="K41" s="82"/>
      <c r="L41" s="61"/>
      <c r="M41" s="82"/>
      <c r="N41" s="59"/>
      <c r="O41" s="59"/>
      <c r="P41" s="59">
        <v>1</v>
      </c>
      <c r="Q41" s="59"/>
      <c r="R41" s="59"/>
      <c r="S41" s="59"/>
      <c r="T41" s="82"/>
      <c r="U41" s="142"/>
      <c r="V41" s="63"/>
      <c r="W41" s="63"/>
      <c r="X41" s="229">
        <f>18/1000</f>
        <v>1.7999999999999999E-2</v>
      </c>
      <c r="Y41" s="63"/>
      <c r="Z41" s="63"/>
      <c r="AA41" s="63">
        <f t="shared" si="9"/>
        <v>0.01</v>
      </c>
      <c r="AB41" s="63"/>
      <c r="AC41" s="82"/>
      <c r="AD41" s="59"/>
      <c r="AE41" s="59"/>
      <c r="AF41" s="59"/>
      <c r="AG41" s="59"/>
      <c r="AH41" s="59"/>
      <c r="AI41" s="82"/>
      <c r="AJ41" s="59"/>
      <c r="AK41" s="59"/>
      <c r="AL41" s="59"/>
      <c r="AM41" s="59"/>
      <c r="AN41" s="82"/>
      <c r="AO41" s="59"/>
      <c r="AP41" s="59"/>
      <c r="AQ41" s="59"/>
      <c r="AR41" s="59"/>
      <c r="AS41" s="59"/>
      <c r="AT41" s="59"/>
      <c r="AU41" s="59"/>
      <c r="AV41" s="59"/>
      <c r="AW41" s="59"/>
      <c r="AX41" s="82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82"/>
      <c r="BJ41" s="60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82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82"/>
      <c r="CN41" s="59"/>
      <c r="CO41" s="59"/>
      <c r="CP41" s="59"/>
      <c r="CQ41" s="59"/>
      <c r="CR41" s="59"/>
      <c r="CS41" s="59"/>
      <c r="CT41" s="59"/>
      <c r="CU41" s="59"/>
      <c r="CV41" s="59"/>
      <c r="CW41" s="59"/>
      <c r="CX41" s="59"/>
      <c r="CY41" s="59"/>
      <c r="CZ41" s="82"/>
      <c r="DA41" s="59"/>
      <c r="DB41" s="59"/>
      <c r="DC41" s="59"/>
      <c r="DD41" s="59"/>
      <c r="DE41" s="59"/>
      <c r="DF41" s="59"/>
      <c r="DG41" s="59"/>
      <c r="DH41" s="59"/>
      <c r="DI41" s="82"/>
      <c r="DJ41" s="59"/>
      <c r="DK41" s="59"/>
      <c r="DL41" s="59"/>
      <c r="DM41" s="59"/>
      <c r="DN41" s="59"/>
      <c r="DO41" s="59"/>
      <c r="DP41" s="59"/>
      <c r="DQ41" s="82"/>
      <c r="DR41" s="59"/>
      <c r="DS41" s="59"/>
      <c r="DT41" s="59"/>
      <c r="DU41" s="59"/>
      <c r="DV41" s="59"/>
      <c r="DW41" s="59"/>
      <c r="DX41" s="59"/>
      <c r="DY41" s="59"/>
      <c r="DZ41" s="59"/>
      <c r="EA41" s="59"/>
      <c r="EB41" s="59"/>
      <c r="EC41" s="59"/>
      <c r="ED41" s="59"/>
      <c r="EE41" s="59"/>
      <c r="EF41" s="59"/>
      <c r="EG41" s="59"/>
      <c r="EH41" s="59"/>
      <c r="EI41" s="59"/>
      <c r="EJ41" s="59"/>
      <c r="EK41" s="59"/>
      <c r="EL41" s="59"/>
      <c r="EM41" s="59"/>
      <c r="EN41" s="59"/>
      <c r="EO41" s="59"/>
      <c r="EP41" s="59"/>
      <c r="EQ41" s="59"/>
      <c r="ER41" s="59"/>
    </row>
    <row r="42" spans="2:148" ht="15" outlineLevel="1">
      <c r="B42" s="65">
        <v>15</v>
      </c>
      <c r="C42" s="99" t="s">
        <v>217</v>
      </c>
      <c r="D42" s="108" t="s">
        <v>229</v>
      </c>
      <c r="E42" s="68">
        <v>5</v>
      </c>
      <c r="F42" s="300">
        <v>5</v>
      </c>
      <c r="G42" s="90">
        <f t="shared" si="4"/>
        <v>1.0733999999999999</v>
      </c>
      <c r="H42" s="88">
        <f t="shared" si="5"/>
        <v>5.367</v>
      </c>
      <c r="I42" s="87">
        <f t="shared" si="6"/>
        <v>0.70000000000000007</v>
      </c>
      <c r="J42" s="87">
        <f t="shared" si="7"/>
        <v>4.6669999999999998</v>
      </c>
      <c r="K42" s="82"/>
      <c r="L42" s="61"/>
      <c r="M42" s="82"/>
      <c r="N42" s="59">
        <v>1</v>
      </c>
      <c r="O42" s="59"/>
      <c r="P42" s="59"/>
      <c r="Q42" s="59"/>
      <c r="R42" s="59"/>
      <c r="S42" s="59"/>
      <c r="T42" s="82"/>
      <c r="U42" s="63"/>
      <c r="V42" s="63"/>
      <c r="W42" s="63">
        <f>10/1000</f>
        <v>0.01</v>
      </c>
      <c r="X42" s="63"/>
      <c r="Y42" s="63"/>
      <c r="Z42" s="63"/>
      <c r="AA42" s="63">
        <f t="shared" si="9"/>
        <v>0.01</v>
      </c>
      <c r="AB42" s="63"/>
      <c r="AC42" s="82"/>
      <c r="AD42" s="59"/>
      <c r="AE42" s="59"/>
      <c r="AF42" s="59"/>
      <c r="AG42" s="59"/>
      <c r="AH42" s="59"/>
      <c r="AI42" s="82"/>
      <c r="AJ42" s="59"/>
      <c r="AK42" s="59"/>
      <c r="AL42" s="59"/>
      <c r="AM42" s="59"/>
      <c r="AN42" s="82"/>
      <c r="AO42" s="59"/>
      <c r="AP42" s="59"/>
      <c r="AQ42" s="59"/>
      <c r="AR42" s="59"/>
      <c r="AS42" s="59"/>
      <c r="AT42" s="59"/>
      <c r="AU42" s="59"/>
      <c r="AV42" s="59"/>
      <c r="AW42" s="59"/>
      <c r="AX42" s="82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82"/>
      <c r="BJ42" s="60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82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82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82"/>
      <c r="DA42" s="59"/>
      <c r="DB42" s="59"/>
      <c r="DC42" s="59"/>
      <c r="DD42" s="59"/>
      <c r="DE42" s="59"/>
      <c r="DF42" s="59"/>
      <c r="DG42" s="59"/>
      <c r="DH42" s="59"/>
      <c r="DI42" s="82"/>
      <c r="DJ42" s="59"/>
      <c r="DK42" s="59"/>
      <c r="DL42" s="59"/>
      <c r="DM42" s="59"/>
      <c r="DN42" s="59"/>
      <c r="DO42" s="59"/>
      <c r="DP42" s="59"/>
      <c r="DQ42" s="82"/>
      <c r="DR42" s="59"/>
      <c r="DS42" s="59"/>
      <c r="DT42" s="59"/>
      <c r="DU42" s="59"/>
      <c r="DV42" s="59"/>
      <c r="DW42" s="59"/>
      <c r="DX42" s="59"/>
      <c r="DY42" s="59"/>
      <c r="DZ42" s="59"/>
      <c r="EA42" s="59"/>
      <c r="EB42" s="59"/>
      <c r="EC42" s="59"/>
      <c r="ED42" s="59"/>
      <c r="EE42" s="59"/>
      <c r="EF42" s="59"/>
      <c r="EG42" s="59"/>
      <c r="EH42" s="59"/>
      <c r="EI42" s="59"/>
      <c r="EJ42" s="59"/>
      <c r="EK42" s="59"/>
      <c r="EL42" s="59"/>
      <c r="EM42" s="59"/>
      <c r="EN42" s="59"/>
      <c r="EO42" s="59"/>
      <c r="EP42" s="59"/>
      <c r="EQ42" s="59"/>
      <c r="ER42" s="59"/>
    </row>
    <row r="43" spans="2:148" ht="15">
      <c r="B43" s="67"/>
      <c r="C43" s="100"/>
      <c r="D43" s="109"/>
      <c r="E43" s="67"/>
      <c r="F43" s="283"/>
      <c r="G43" s="117"/>
      <c r="H43" s="118"/>
      <c r="I43" s="119"/>
      <c r="J43" s="119"/>
      <c r="K43" s="82"/>
      <c r="L43" s="120"/>
      <c r="M43" s="82"/>
      <c r="N43" s="59"/>
      <c r="O43" s="59"/>
      <c r="P43" s="59"/>
      <c r="Q43" s="59"/>
      <c r="R43" s="59"/>
      <c r="S43" s="59"/>
      <c r="T43" s="82"/>
      <c r="U43" s="142"/>
      <c r="V43" s="63"/>
      <c r="W43" s="63"/>
      <c r="X43" s="63"/>
      <c r="Y43" s="63"/>
      <c r="Z43" s="63"/>
      <c r="AA43" s="63"/>
      <c r="AB43" s="63"/>
      <c r="AC43" s="82"/>
      <c r="AD43" s="59"/>
      <c r="AE43" s="59"/>
      <c r="AF43" s="59"/>
      <c r="AG43" s="59"/>
      <c r="AH43" s="59"/>
      <c r="AI43" s="82"/>
      <c r="AJ43" s="59"/>
      <c r="AK43" s="59"/>
      <c r="AL43" s="59"/>
      <c r="AM43" s="59"/>
      <c r="AN43" s="82"/>
      <c r="AO43" s="59"/>
      <c r="AP43" s="59"/>
      <c r="AQ43" s="59"/>
      <c r="AR43" s="59"/>
      <c r="AS43" s="59"/>
      <c r="AT43" s="59"/>
      <c r="AU43" s="59"/>
      <c r="AV43" s="59"/>
      <c r="AW43" s="59"/>
      <c r="AX43" s="82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82"/>
      <c r="BJ43" s="60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82"/>
      <c r="CC43" s="59"/>
      <c r="CD43" s="59"/>
      <c r="CE43" s="59"/>
      <c r="CF43" s="59"/>
      <c r="CG43" s="59"/>
      <c r="CH43" s="59"/>
      <c r="CI43" s="59"/>
      <c r="CJ43" s="59"/>
      <c r="CK43" s="59"/>
      <c r="CL43" s="59"/>
      <c r="CM43" s="82"/>
      <c r="CN43" s="59"/>
      <c r="CO43" s="59"/>
      <c r="CP43" s="59"/>
      <c r="CQ43" s="59"/>
      <c r="CR43" s="59"/>
      <c r="CS43" s="59"/>
      <c r="CT43" s="59"/>
      <c r="CU43" s="59"/>
      <c r="CV43" s="59"/>
      <c r="CW43" s="59"/>
      <c r="CX43" s="59"/>
      <c r="CY43" s="59"/>
      <c r="CZ43" s="82"/>
      <c r="DA43" s="59"/>
      <c r="DB43" s="59"/>
      <c r="DC43" s="59"/>
      <c r="DD43" s="59"/>
      <c r="DE43" s="59"/>
      <c r="DF43" s="59"/>
      <c r="DG43" s="59"/>
      <c r="DH43" s="59"/>
      <c r="DI43" s="82"/>
      <c r="DJ43" s="59"/>
      <c r="DK43" s="59"/>
      <c r="DL43" s="59"/>
      <c r="DM43" s="59"/>
      <c r="DN43" s="59"/>
      <c r="DO43" s="59"/>
      <c r="DP43" s="59"/>
      <c r="DQ43" s="82"/>
      <c r="DR43" s="59"/>
      <c r="DS43" s="59"/>
      <c r="DT43" s="59"/>
      <c r="DU43" s="59"/>
      <c r="DV43" s="59"/>
      <c r="DW43" s="59"/>
      <c r="DX43" s="59"/>
      <c r="DY43" s="59"/>
      <c r="DZ43" s="59"/>
      <c r="EA43" s="59"/>
      <c r="EB43" s="59"/>
      <c r="EC43" s="59"/>
      <c r="ED43" s="59"/>
      <c r="EE43" s="59"/>
      <c r="EF43" s="59"/>
      <c r="EG43" s="59"/>
      <c r="EH43" s="59"/>
      <c r="EI43" s="59"/>
      <c r="EJ43" s="59"/>
      <c r="EK43" s="59"/>
      <c r="EL43" s="59"/>
      <c r="EM43" s="59"/>
      <c r="EN43" s="59"/>
      <c r="EO43" s="59"/>
      <c r="EP43" s="59"/>
      <c r="EQ43" s="59"/>
      <c r="ER43" s="59"/>
    </row>
    <row r="44" spans="2:148" ht="15" outlineLevel="1">
      <c r="B44" s="65">
        <v>1</v>
      </c>
      <c r="C44" s="99" t="s">
        <v>127</v>
      </c>
      <c r="D44" s="110" t="s">
        <v>28</v>
      </c>
      <c r="E44" s="66">
        <v>40</v>
      </c>
      <c r="F44" s="298">
        <v>40</v>
      </c>
      <c r="G44" s="90">
        <f t="shared" si="4"/>
        <v>0.358875</v>
      </c>
      <c r="H44" s="88">
        <f t="shared" si="5"/>
        <v>14.355</v>
      </c>
      <c r="I44" s="87">
        <f t="shared" si="6"/>
        <v>5.6000000000000005</v>
      </c>
      <c r="J44" s="87">
        <f t="shared" ref="J44:J57" si="10">SUMPRODUCT(N44:ES44,$N$6:$ES$6)</f>
        <v>8.754999999999999</v>
      </c>
      <c r="K44" s="82"/>
      <c r="L44" s="61"/>
      <c r="M44" s="82"/>
      <c r="N44" s="59"/>
      <c r="O44" s="59"/>
      <c r="P44" s="59"/>
      <c r="Q44" s="59"/>
      <c r="R44" s="59"/>
      <c r="S44" s="59">
        <v>1</v>
      </c>
      <c r="T44" s="82"/>
      <c r="U44" s="63"/>
      <c r="V44" s="63"/>
      <c r="W44" s="63"/>
      <c r="X44" s="63"/>
      <c r="Y44" s="63"/>
      <c r="Z44" s="63"/>
      <c r="AA44" s="63"/>
      <c r="AB44" s="63">
        <f>10/1000</f>
        <v>0.01</v>
      </c>
      <c r="AC44" s="82"/>
      <c r="AD44" s="59"/>
      <c r="AE44" s="59"/>
      <c r="AF44" s="59"/>
      <c r="AG44" s="59"/>
      <c r="AH44" s="59"/>
      <c r="AI44" s="82"/>
      <c r="AJ44" s="59"/>
      <c r="AK44" s="59"/>
      <c r="AL44" s="59"/>
      <c r="AM44" s="59"/>
      <c r="AN44" s="82"/>
      <c r="AO44" s="59"/>
      <c r="AP44" s="59"/>
      <c r="AQ44" s="59"/>
      <c r="AR44" s="59"/>
      <c r="AS44" s="59"/>
      <c r="AT44" s="59"/>
      <c r="AU44" s="59"/>
      <c r="AV44" s="59"/>
      <c r="AW44" s="59"/>
      <c r="AX44" s="82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82"/>
      <c r="BJ44" s="60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82"/>
      <c r="CC44" s="59"/>
      <c r="CD44" s="59">
        <v>1</v>
      </c>
      <c r="CE44" s="59"/>
      <c r="CF44" s="59"/>
      <c r="CG44" s="59"/>
      <c r="CH44" s="59"/>
      <c r="CI44" s="59"/>
      <c r="CJ44" s="59"/>
      <c r="CK44" s="59"/>
      <c r="CL44" s="59"/>
      <c r="CM44" s="82"/>
      <c r="CN44" s="59"/>
      <c r="CO44" s="59"/>
      <c r="CP44" s="59"/>
      <c r="CQ44" s="59"/>
      <c r="CR44" s="59"/>
      <c r="CS44" s="59"/>
      <c r="CT44" s="59"/>
      <c r="CU44" s="59"/>
      <c r="CV44" s="59"/>
      <c r="CW44" s="59"/>
      <c r="CX44" s="59"/>
      <c r="CY44" s="59"/>
      <c r="CZ44" s="82"/>
      <c r="DA44" s="59"/>
      <c r="DB44" s="59"/>
      <c r="DC44" s="59"/>
      <c r="DD44" s="59"/>
      <c r="DE44" s="59"/>
      <c r="DF44" s="59"/>
      <c r="DG44" s="59"/>
      <c r="DH44" s="59">
        <v>1</v>
      </c>
      <c r="DI44" s="82"/>
      <c r="DJ44" s="59"/>
      <c r="DK44" s="59"/>
      <c r="DL44" s="59"/>
      <c r="DM44" s="59"/>
      <c r="DN44" s="59"/>
      <c r="DO44" s="59"/>
      <c r="DP44" s="59"/>
      <c r="DQ44" s="82"/>
      <c r="DR44" s="59"/>
      <c r="DS44" s="59"/>
      <c r="DT44" s="59"/>
      <c r="DU44" s="59"/>
      <c r="DV44" s="59"/>
      <c r="DW44" s="59"/>
      <c r="DX44" s="59"/>
      <c r="DY44" s="59"/>
      <c r="DZ44" s="59"/>
      <c r="EA44" s="59"/>
      <c r="EB44" s="59"/>
      <c r="EC44" s="59"/>
      <c r="ED44" s="59"/>
      <c r="EE44" s="59"/>
      <c r="EF44" s="59"/>
      <c r="EG44" s="59"/>
      <c r="EH44" s="59"/>
      <c r="EI44" s="59"/>
      <c r="EJ44" s="59"/>
      <c r="EK44" s="59"/>
      <c r="EL44" s="59"/>
      <c r="EM44" s="59"/>
      <c r="EN44" s="59"/>
      <c r="EO44" s="59"/>
      <c r="EP44" s="59"/>
      <c r="EQ44" s="59"/>
      <c r="ER44" s="59"/>
    </row>
    <row r="45" spans="2:148" ht="15" outlineLevel="1">
      <c r="B45" s="65">
        <v>2</v>
      </c>
      <c r="C45" s="99" t="s">
        <v>127</v>
      </c>
      <c r="D45" s="110" t="s">
        <v>130</v>
      </c>
      <c r="E45" s="66">
        <v>40</v>
      </c>
      <c r="F45" s="298">
        <v>40</v>
      </c>
      <c r="G45" s="90">
        <f t="shared" si="4"/>
        <v>0.358875</v>
      </c>
      <c r="H45" s="88">
        <f t="shared" si="5"/>
        <v>14.355</v>
      </c>
      <c r="I45" s="87">
        <f t="shared" si="6"/>
        <v>5.6000000000000005</v>
      </c>
      <c r="J45" s="87">
        <f t="shared" si="10"/>
        <v>8.754999999999999</v>
      </c>
      <c r="K45" s="82"/>
      <c r="L45" s="61"/>
      <c r="M45" s="82"/>
      <c r="N45" s="59"/>
      <c r="O45" s="59"/>
      <c r="P45" s="59"/>
      <c r="Q45" s="59"/>
      <c r="R45" s="59"/>
      <c r="S45" s="59">
        <v>1</v>
      </c>
      <c r="T45" s="82"/>
      <c r="U45" s="142"/>
      <c r="V45" s="63"/>
      <c r="W45" s="63"/>
      <c r="X45" s="63"/>
      <c r="Y45" s="63"/>
      <c r="Z45" s="63"/>
      <c r="AA45" s="63"/>
      <c r="AB45" s="63">
        <f t="shared" ref="AB45:AB57" si="11">10/1000</f>
        <v>0.01</v>
      </c>
      <c r="AC45" s="82"/>
      <c r="AD45" s="59"/>
      <c r="AE45" s="59"/>
      <c r="AF45" s="59"/>
      <c r="AG45" s="59"/>
      <c r="AH45" s="59"/>
      <c r="AI45" s="82"/>
      <c r="AJ45" s="59"/>
      <c r="AK45" s="59"/>
      <c r="AL45" s="59"/>
      <c r="AM45" s="59"/>
      <c r="AN45" s="82"/>
      <c r="AO45" s="59"/>
      <c r="AP45" s="59"/>
      <c r="AQ45" s="59"/>
      <c r="AR45" s="59"/>
      <c r="AS45" s="59"/>
      <c r="AT45" s="59"/>
      <c r="AU45" s="59"/>
      <c r="AV45" s="59"/>
      <c r="AW45" s="59"/>
      <c r="AX45" s="82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82"/>
      <c r="BJ45" s="60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59"/>
      <c r="BX45" s="59"/>
      <c r="BY45" s="59"/>
      <c r="BZ45" s="59"/>
      <c r="CA45" s="59"/>
      <c r="CB45" s="82"/>
      <c r="CC45" s="59"/>
      <c r="CD45" s="59"/>
      <c r="CE45" s="59">
        <v>1</v>
      </c>
      <c r="CF45" s="59"/>
      <c r="CG45" s="59"/>
      <c r="CH45" s="59"/>
      <c r="CI45" s="59"/>
      <c r="CJ45" s="59"/>
      <c r="CK45" s="59"/>
      <c r="CL45" s="59"/>
      <c r="CM45" s="82"/>
      <c r="CN45" s="59"/>
      <c r="CO45" s="59"/>
      <c r="CP45" s="59"/>
      <c r="CQ45" s="59"/>
      <c r="CR45" s="59"/>
      <c r="CS45" s="59"/>
      <c r="CT45" s="59"/>
      <c r="CU45" s="59"/>
      <c r="CV45" s="59"/>
      <c r="CW45" s="59"/>
      <c r="CX45" s="59"/>
      <c r="CY45" s="59"/>
      <c r="CZ45" s="82"/>
      <c r="DA45" s="59"/>
      <c r="DB45" s="59"/>
      <c r="DC45" s="59"/>
      <c r="DD45" s="59"/>
      <c r="DE45" s="59"/>
      <c r="DF45" s="59"/>
      <c r="DG45" s="59"/>
      <c r="DH45" s="59">
        <v>1</v>
      </c>
      <c r="DI45" s="82"/>
      <c r="DJ45" s="59"/>
      <c r="DK45" s="59"/>
      <c r="DL45" s="59"/>
      <c r="DM45" s="59"/>
      <c r="DN45" s="59"/>
      <c r="DO45" s="59"/>
      <c r="DP45" s="59"/>
      <c r="DQ45" s="82"/>
      <c r="DR45" s="59"/>
      <c r="DS45" s="59"/>
      <c r="DT45" s="59"/>
      <c r="DU45" s="59"/>
      <c r="DV45" s="59"/>
      <c r="DW45" s="59"/>
      <c r="DX45" s="59"/>
      <c r="DY45" s="59"/>
      <c r="DZ45" s="59"/>
      <c r="EA45" s="59"/>
      <c r="EB45" s="59"/>
      <c r="EC45" s="59"/>
      <c r="ED45" s="59"/>
      <c r="EE45" s="59"/>
      <c r="EF45" s="59"/>
      <c r="EG45" s="59"/>
      <c r="EH45" s="59"/>
      <c r="EI45" s="59"/>
      <c r="EJ45" s="59"/>
      <c r="EK45" s="59"/>
      <c r="EL45" s="59"/>
      <c r="EM45" s="59"/>
      <c r="EN45" s="59"/>
      <c r="EO45" s="59"/>
      <c r="EP45" s="59"/>
      <c r="EQ45" s="59"/>
      <c r="ER45" s="59"/>
    </row>
    <row r="46" spans="2:148" ht="15" outlineLevel="1">
      <c r="B46" s="65">
        <v>3</v>
      </c>
      <c r="C46" s="99" t="s">
        <v>127</v>
      </c>
      <c r="D46" s="102" t="s">
        <v>29</v>
      </c>
      <c r="E46" s="66">
        <v>45</v>
      </c>
      <c r="F46" s="298">
        <v>45</v>
      </c>
      <c r="G46" s="90">
        <f t="shared" si="4"/>
        <v>0.45415555555555548</v>
      </c>
      <c r="H46" s="88">
        <f t="shared" si="5"/>
        <v>20.436999999999998</v>
      </c>
      <c r="I46" s="87">
        <f t="shared" si="6"/>
        <v>6.3000000000000007</v>
      </c>
      <c r="J46" s="87">
        <f t="shared" si="10"/>
        <v>14.136999999999999</v>
      </c>
      <c r="K46" s="82"/>
      <c r="L46" s="61"/>
      <c r="M46" s="82"/>
      <c r="N46" s="59"/>
      <c r="O46" s="59"/>
      <c r="P46" s="59"/>
      <c r="Q46" s="59"/>
      <c r="R46" s="59"/>
      <c r="S46" s="59">
        <v>1</v>
      </c>
      <c r="T46" s="82"/>
      <c r="U46" s="63">
        <f>150/1000</f>
        <v>0.15</v>
      </c>
      <c r="V46" s="63"/>
      <c r="W46" s="63"/>
      <c r="X46" s="63"/>
      <c r="Y46" s="63"/>
      <c r="Z46" s="63"/>
      <c r="AA46" s="63"/>
      <c r="AB46" s="63">
        <f t="shared" si="11"/>
        <v>0.01</v>
      </c>
      <c r="AC46" s="82"/>
      <c r="AD46" s="59"/>
      <c r="AE46" s="59"/>
      <c r="AF46" s="59"/>
      <c r="AG46" s="59"/>
      <c r="AH46" s="59"/>
      <c r="AI46" s="82"/>
      <c r="AJ46" s="59"/>
      <c r="AK46" s="59"/>
      <c r="AL46" s="59"/>
      <c r="AM46" s="59"/>
      <c r="AN46" s="82"/>
      <c r="AO46" s="59"/>
      <c r="AP46" s="59"/>
      <c r="AQ46" s="59"/>
      <c r="AR46" s="59"/>
      <c r="AS46" s="59"/>
      <c r="AT46" s="59"/>
      <c r="AU46" s="59"/>
      <c r="AV46" s="59"/>
      <c r="AW46" s="59"/>
      <c r="AX46" s="82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82"/>
      <c r="BJ46" s="60"/>
      <c r="BK46" s="59"/>
      <c r="BL46" s="59"/>
      <c r="BM46" s="59"/>
      <c r="BN46" s="59"/>
      <c r="BO46" s="59"/>
      <c r="BP46" s="59"/>
      <c r="BQ46" s="59"/>
      <c r="BR46" s="59"/>
      <c r="BS46" s="59"/>
      <c r="BT46" s="59"/>
      <c r="BU46" s="59"/>
      <c r="BV46" s="59"/>
      <c r="BW46" s="59"/>
      <c r="BX46" s="59"/>
      <c r="BY46" s="59"/>
      <c r="BZ46" s="59"/>
      <c r="CA46" s="59"/>
      <c r="CB46" s="82"/>
      <c r="CC46" s="59"/>
      <c r="CD46" s="59"/>
      <c r="CE46" s="59">
        <v>1</v>
      </c>
      <c r="CF46" s="59"/>
      <c r="CG46" s="59"/>
      <c r="CH46" s="59"/>
      <c r="CI46" s="59"/>
      <c r="CJ46" s="59"/>
      <c r="CK46" s="59"/>
      <c r="CL46" s="59"/>
      <c r="CM46" s="82"/>
      <c r="CN46" s="59"/>
      <c r="CO46" s="59"/>
      <c r="CP46" s="59"/>
      <c r="CQ46" s="59"/>
      <c r="CR46" s="59"/>
      <c r="CS46" s="59"/>
      <c r="CT46" s="59"/>
      <c r="CU46" s="59"/>
      <c r="CV46" s="59"/>
      <c r="CW46" s="59"/>
      <c r="CX46" s="59"/>
      <c r="CY46" s="59"/>
      <c r="CZ46" s="82"/>
      <c r="DA46" s="59"/>
      <c r="DB46" s="59"/>
      <c r="DC46" s="59"/>
      <c r="DD46" s="59"/>
      <c r="DE46" s="59"/>
      <c r="DF46" s="59"/>
      <c r="DG46" s="59"/>
      <c r="DH46" s="59">
        <v>1</v>
      </c>
      <c r="DI46" s="82"/>
      <c r="DJ46" s="59"/>
      <c r="DK46" s="59"/>
      <c r="DL46" s="59"/>
      <c r="DM46" s="59"/>
      <c r="DN46" s="59"/>
      <c r="DO46" s="59"/>
      <c r="DP46" s="59"/>
      <c r="DQ46" s="82"/>
      <c r="DR46" s="59"/>
      <c r="DS46" s="59"/>
      <c r="DT46" s="59"/>
      <c r="DU46" s="59"/>
      <c r="DV46" s="59"/>
      <c r="DW46" s="59"/>
      <c r="DX46" s="59"/>
      <c r="DY46" s="59"/>
      <c r="DZ46" s="59"/>
      <c r="EA46" s="59"/>
      <c r="EB46" s="59"/>
      <c r="EC46" s="59"/>
      <c r="ED46" s="59"/>
      <c r="EE46" s="59"/>
      <c r="EF46" s="59"/>
      <c r="EG46" s="59"/>
      <c r="EH46" s="59"/>
      <c r="EI46" s="59"/>
      <c r="EJ46" s="59"/>
      <c r="EK46" s="59"/>
      <c r="EL46" s="59"/>
      <c r="EM46" s="59"/>
      <c r="EN46" s="59"/>
      <c r="EO46" s="59"/>
      <c r="EP46" s="59"/>
      <c r="EQ46" s="59"/>
      <c r="ER46" s="59"/>
    </row>
    <row r="47" spans="2:148" ht="15" outlineLevel="1">
      <c r="B47" s="65">
        <v>4</v>
      </c>
      <c r="C47" s="99" t="s">
        <v>127</v>
      </c>
      <c r="D47" s="102" t="s">
        <v>30</v>
      </c>
      <c r="E47" s="69">
        <v>45</v>
      </c>
      <c r="F47" s="298">
        <v>45</v>
      </c>
      <c r="G47" s="90">
        <f t="shared" si="4"/>
        <v>0.33455555555555555</v>
      </c>
      <c r="H47" s="88">
        <f t="shared" si="5"/>
        <v>15.055</v>
      </c>
      <c r="I47" s="87">
        <f t="shared" si="6"/>
        <v>6.3000000000000007</v>
      </c>
      <c r="J47" s="87">
        <f t="shared" si="10"/>
        <v>8.754999999999999</v>
      </c>
      <c r="K47" s="82"/>
      <c r="L47" s="61"/>
      <c r="M47" s="82"/>
      <c r="N47" s="59"/>
      <c r="O47" s="59"/>
      <c r="P47" s="59"/>
      <c r="Q47" s="59"/>
      <c r="R47" s="59"/>
      <c r="S47" s="59">
        <v>1</v>
      </c>
      <c r="T47" s="82"/>
      <c r="U47" s="142"/>
      <c r="V47" s="63"/>
      <c r="W47" s="63"/>
      <c r="X47" s="63"/>
      <c r="Y47" s="63"/>
      <c r="Z47" s="63"/>
      <c r="AA47" s="63"/>
      <c r="AB47" s="63">
        <f t="shared" si="11"/>
        <v>0.01</v>
      </c>
      <c r="AC47" s="82"/>
      <c r="AD47" s="59"/>
      <c r="AE47" s="59"/>
      <c r="AF47" s="59"/>
      <c r="AG47" s="59"/>
      <c r="AH47" s="59"/>
      <c r="AI47" s="82"/>
      <c r="AJ47" s="59"/>
      <c r="AK47" s="59"/>
      <c r="AL47" s="59"/>
      <c r="AM47" s="59"/>
      <c r="AN47" s="82"/>
      <c r="AO47" s="59"/>
      <c r="AP47" s="59"/>
      <c r="AQ47" s="59"/>
      <c r="AR47" s="59"/>
      <c r="AS47" s="59"/>
      <c r="AT47" s="59"/>
      <c r="AU47" s="59"/>
      <c r="AV47" s="59"/>
      <c r="AW47" s="59"/>
      <c r="AX47" s="82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82"/>
      <c r="BJ47" s="60"/>
      <c r="BK47" s="59"/>
      <c r="BL47" s="59"/>
      <c r="BM47" s="59"/>
      <c r="BN47" s="59"/>
      <c r="BO47" s="59"/>
      <c r="BP47" s="59"/>
      <c r="BQ47" s="59"/>
      <c r="BR47" s="59"/>
      <c r="BS47" s="59"/>
      <c r="BT47" s="59"/>
      <c r="BU47" s="59"/>
      <c r="BV47" s="59"/>
      <c r="BW47" s="59"/>
      <c r="BX47" s="59"/>
      <c r="BY47" s="59"/>
      <c r="BZ47" s="59"/>
      <c r="CA47" s="59"/>
      <c r="CB47" s="82"/>
      <c r="CC47" s="59"/>
      <c r="CD47" s="59"/>
      <c r="CE47" s="59"/>
      <c r="CF47" s="59">
        <v>1</v>
      </c>
      <c r="CG47" s="59"/>
      <c r="CH47" s="59"/>
      <c r="CI47" s="59"/>
      <c r="CJ47" s="59"/>
      <c r="CK47" s="59"/>
      <c r="CL47" s="59"/>
      <c r="CM47" s="82"/>
      <c r="CN47" s="59"/>
      <c r="CO47" s="59"/>
      <c r="CP47" s="59"/>
      <c r="CQ47" s="59"/>
      <c r="CR47" s="59"/>
      <c r="CS47" s="59"/>
      <c r="CT47" s="59"/>
      <c r="CU47" s="59"/>
      <c r="CV47" s="59"/>
      <c r="CW47" s="59"/>
      <c r="CX47" s="59"/>
      <c r="CY47" s="59"/>
      <c r="CZ47" s="82"/>
      <c r="DA47" s="59"/>
      <c r="DB47" s="59"/>
      <c r="DC47" s="59"/>
      <c r="DD47" s="59"/>
      <c r="DE47" s="59"/>
      <c r="DF47" s="59"/>
      <c r="DG47" s="59"/>
      <c r="DH47" s="59">
        <v>1</v>
      </c>
      <c r="DI47" s="82"/>
      <c r="DJ47" s="59"/>
      <c r="DK47" s="59"/>
      <c r="DL47" s="59"/>
      <c r="DM47" s="59"/>
      <c r="DN47" s="59"/>
      <c r="DO47" s="59"/>
      <c r="DP47" s="59"/>
      <c r="DQ47" s="82"/>
      <c r="DR47" s="59"/>
      <c r="DS47" s="59"/>
      <c r="DT47" s="59"/>
      <c r="DU47" s="59"/>
      <c r="DV47" s="59"/>
      <c r="DW47" s="59"/>
      <c r="DX47" s="59"/>
      <c r="DY47" s="59"/>
      <c r="DZ47" s="59"/>
      <c r="EA47" s="59"/>
      <c r="EB47" s="59"/>
      <c r="EC47" s="59"/>
      <c r="ED47" s="59"/>
      <c r="EE47" s="59"/>
      <c r="EF47" s="59"/>
      <c r="EG47" s="59"/>
      <c r="EH47" s="59"/>
      <c r="EI47" s="59"/>
      <c r="EJ47" s="59"/>
      <c r="EK47" s="59"/>
      <c r="EL47" s="59"/>
      <c r="EM47" s="59"/>
      <c r="EN47" s="59"/>
      <c r="EO47" s="59"/>
      <c r="EP47" s="59"/>
      <c r="EQ47" s="59"/>
      <c r="ER47" s="59"/>
    </row>
    <row r="48" spans="2:148" ht="15" outlineLevel="1">
      <c r="B48" s="65">
        <v>5</v>
      </c>
      <c r="C48" s="99" t="s">
        <v>127</v>
      </c>
      <c r="D48" s="111" t="s">
        <v>31</v>
      </c>
      <c r="E48" s="66">
        <v>30</v>
      </c>
      <c r="F48" s="298">
        <v>30</v>
      </c>
      <c r="G48" s="90">
        <f t="shared" si="4"/>
        <v>0.2485</v>
      </c>
      <c r="H48" s="88">
        <f t="shared" si="5"/>
        <v>7.4550000000000001</v>
      </c>
      <c r="I48" s="87">
        <f t="shared" si="6"/>
        <v>4.2</v>
      </c>
      <c r="J48" s="87">
        <f t="shared" si="10"/>
        <v>3.2549999999999999</v>
      </c>
      <c r="K48" s="82"/>
      <c r="L48" s="61"/>
      <c r="M48" s="82"/>
      <c r="N48" s="59"/>
      <c r="O48" s="59"/>
      <c r="P48" s="59"/>
      <c r="Q48" s="59"/>
      <c r="R48" s="59"/>
      <c r="S48" s="59">
        <v>1</v>
      </c>
      <c r="T48" s="82"/>
      <c r="U48" s="63"/>
      <c r="V48" s="63"/>
      <c r="W48" s="63"/>
      <c r="X48" s="63"/>
      <c r="Y48" s="63"/>
      <c r="Z48" s="63"/>
      <c r="AA48" s="63"/>
      <c r="AB48" s="63">
        <f t="shared" si="11"/>
        <v>0.01</v>
      </c>
      <c r="AC48" s="82"/>
      <c r="AD48" s="59"/>
      <c r="AE48" s="59"/>
      <c r="AF48" s="59"/>
      <c r="AG48" s="59"/>
      <c r="AH48" s="59"/>
      <c r="AI48" s="82"/>
      <c r="AJ48" s="59"/>
      <c r="AK48" s="59"/>
      <c r="AL48" s="59"/>
      <c r="AM48" s="59"/>
      <c r="AN48" s="82"/>
      <c r="AO48" s="59"/>
      <c r="AP48" s="59"/>
      <c r="AQ48" s="59"/>
      <c r="AR48" s="59"/>
      <c r="AS48" s="59"/>
      <c r="AT48" s="59"/>
      <c r="AU48" s="59"/>
      <c r="AV48" s="59"/>
      <c r="AW48" s="59"/>
      <c r="AX48" s="82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82"/>
      <c r="BJ48" s="60"/>
      <c r="BK48" s="59"/>
      <c r="BL48" s="59"/>
      <c r="BM48" s="59"/>
      <c r="BN48" s="59"/>
      <c r="BO48" s="59"/>
      <c r="BP48" s="59"/>
      <c r="BQ48" s="59"/>
      <c r="BR48" s="59"/>
      <c r="BS48" s="59"/>
      <c r="BT48" s="59"/>
      <c r="BU48" s="59"/>
      <c r="BV48" s="59"/>
      <c r="BW48" s="59"/>
      <c r="BX48" s="59"/>
      <c r="BY48" s="59"/>
      <c r="BZ48" s="59"/>
      <c r="CA48" s="59"/>
      <c r="CB48" s="82"/>
      <c r="CC48" s="59"/>
      <c r="CD48" s="59"/>
      <c r="CE48" s="59"/>
      <c r="CF48" s="59"/>
      <c r="CG48" s="59">
        <v>1</v>
      </c>
      <c r="CH48" s="59"/>
      <c r="CI48" s="59"/>
      <c r="CJ48" s="59"/>
      <c r="CK48" s="59"/>
      <c r="CL48" s="59"/>
      <c r="CM48" s="82"/>
      <c r="CN48" s="59"/>
      <c r="CO48" s="59"/>
      <c r="CP48" s="59"/>
      <c r="CQ48" s="59"/>
      <c r="CR48" s="59"/>
      <c r="CS48" s="59"/>
      <c r="CT48" s="59"/>
      <c r="CU48" s="59"/>
      <c r="CV48" s="59"/>
      <c r="CW48" s="59"/>
      <c r="CX48" s="59"/>
      <c r="CY48" s="59"/>
      <c r="CZ48" s="82"/>
      <c r="DA48" s="59"/>
      <c r="DB48" s="59"/>
      <c r="DC48" s="59"/>
      <c r="DD48" s="59"/>
      <c r="DE48" s="59"/>
      <c r="DF48" s="59"/>
      <c r="DG48" s="59"/>
      <c r="DH48" s="59">
        <v>1</v>
      </c>
      <c r="DI48" s="82"/>
      <c r="DJ48" s="59"/>
      <c r="DK48" s="59"/>
      <c r="DL48" s="59"/>
      <c r="DM48" s="59"/>
      <c r="DN48" s="59"/>
      <c r="DO48" s="59"/>
      <c r="DP48" s="59"/>
      <c r="DQ48" s="82"/>
      <c r="DR48" s="59"/>
      <c r="DS48" s="59"/>
      <c r="DT48" s="59"/>
      <c r="DU48" s="59"/>
      <c r="DV48" s="59"/>
      <c r="DW48" s="59"/>
      <c r="DX48" s="59"/>
      <c r="DY48" s="59"/>
      <c r="DZ48" s="59"/>
      <c r="EA48" s="59"/>
      <c r="EB48" s="59"/>
      <c r="EC48" s="59"/>
      <c r="ED48" s="59"/>
      <c r="EE48" s="59"/>
      <c r="EF48" s="59"/>
      <c r="EG48" s="59"/>
      <c r="EH48" s="59"/>
      <c r="EI48" s="59"/>
      <c r="EJ48" s="59"/>
      <c r="EK48" s="59"/>
      <c r="EL48" s="59"/>
      <c r="EM48" s="59"/>
      <c r="EN48" s="59"/>
      <c r="EO48" s="59"/>
      <c r="EP48" s="59"/>
      <c r="EQ48" s="59"/>
      <c r="ER48" s="59"/>
    </row>
    <row r="49" spans="2:148" ht="15" outlineLevel="1">
      <c r="B49" s="65">
        <v>6</v>
      </c>
      <c r="C49" s="99" t="s">
        <v>127</v>
      </c>
      <c r="D49" s="102" t="s">
        <v>32</v>
      </c>
      <c r="E49" s="66">
        <v>35</v>
      </c>
      <c r="F49" s="298">
        <v>35</v>
      </c>
      <c r="G49" s="90">
        <f t="shared" si="4"/>
        <v>0.27185714285714285</v>
      </c>
      <c r="H49" s="88">
        <f t="shared" si="5"/>
        <v>9.5150000000000006</v>
      </c>
      <c r="I49" s="87">
        <f t="shared" si="6"/>
        <v>4.9000000000000004</v>
      </c>
      <c r="J49" s="87">
        <f t="shared" si="10"/>
        <v>4.6150000000000002</v>
      </c>
      <c r="K49" s="82"/>
      <c r="L49" s="61"/>
      <c r="M49" s="82"/>
      <c r="N49" s="59"/>
      <c r="O49" s="59"/>
      <c r="P49" s="59"/>
      <c r="Q49" s="59"/>
      <c r="R49" s="59"/>
      <c r="S49" s="59">
        <v>1</v>
      </c>
      <c r="T49" s="82"/>
      <c r="U49" s="142"/>
      <c r="V49" s="63"/>
      <c r="W49" s="63"/>
      <c r="X49" s="63"/>
      <c r="Y49" s="63"/>
      <c r="Z49" s="63"/>
      <c r="AA49" s="63"/>
      <c r="AB49" s="63">
        <f t="shared" si="11"/>
        <v>0.01</v>
      </c>
      <c r="AC49" s="82"/>
      <c r="AD49" s="59"/>
      <c r="AE49" s="59"/>
      <c r="AF49" s="59"/>
      <c r="AG49" s="59"/>
      <c r="AH49" s="59"/>
      <c r="AI49" s="82"/>
      <c r="AJ49" s="59"/>
      <c r="AK49" s="59"/>
      <c r="AL49" s="59"/>
      <c r="AM49" s="59"/>
      <c r="AN49" s="82"/>
      <c r="AO49" s="59"/>
      <c r="AP49" s="59"/>
      <c r="AQ49" s="59"/>
      <c r="AR49" s="59"/>
      <c r="AS49" s="59"/>
      <c r="AT49" s="59"/>
      <c r="AU49" s="59"/>
      <c r="AV49" s="59"/>
      <c r="AW49" s="59"/>
      <c r="AX49" s="82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82"/>
      <c r="BJ49" s="60"/>
      <c r="BK49" s="59">
        <f>20/1000</f>
        <v>0.02</v>
      </c>
      <c r="BL49" s="59"/>
      <c r="BM49" s="59"/>
      <c r="BN49" s="59"/>
      <c r="BO49" s="59"/>
      <c r="BP49" s="59"/>
      <c r="BQ49" s="59"/>
      <c r="BR49" s="59"/>
      <c r="BS49" s="59"/>
      <c r="BT49" s="59"/>
      <c r="BU49" s="59"/>
      <c r="BV49" s="59"/>
      <c r="BW49" s="59"/>
      <c r="BX49" s="59"/>
      <c r="BY49" s="59"/>
      <c r="BZ49" s="59"/>
      <c r="CA49" s="59"/>
      <c r="CB49" s="82"/>
      <c r="CC49" s="59"/>
      <c r="CD49" s="59"/>
      <c r="CE49" s="59"/>
      <c r="CF49" s="59"/>
      <c r="CG49" s="59">
        <v>1</v>
      </c>
      <c r="CH49" s="59"/>
      <c r="CI49" s="59"/>
      <c r="CJ49" s="59"/>
      <c r="CK49" s="59"/>
      <c r="CL49" s="59"/>
      <c r="CM49" s="82"/>
      <c r="CN49" s="59"/>
      <c r="CO49" s="59"/>
      <c r="CP49" s="59"/>
      <c r="CQ49" s="59"/>
      <c r="CR49" s="59"/>
      <c r="CS49" s="59"/>
      <c r="CT49" s="59"/>
      <c r="CU49" s="59"/>
      <c r="CV49" s="59"/>
      <c r="CW49" s="59"/>
      <c r="CX49" s="59"/>
      <c r="CY49" s="59"/>
      <c r="CZ49" s="82"/>
      <c r="DA49" s="59"/>
      <c r="DB49" s="59"/>
      <c r="DC49" s="59"/>
      <c r="DD49" s="59"/>
      <c r="DE49" s="59"/>
      <c r="DF49" s="59"/>
      <c r="DG49" s="59"/>
      <c r="DH49" s="59">
        <v>1</v>
      </c>
      <c r="DI49" s="82"/>
      <c r="DJ49" s="59"/>
      <c r="DK49" s="59"/>
      <c r="DL49" s="59"/>
      <c r="DM49" s="59"/>
      <c r="DN49" s="59"/>
      <c r="DO49" s="59"/>
      <c r="DP49" s="59"/>
      <c r="DQ49" s="82"/>
      <c r="DR49" s="59"/>
      <c r="DS49" s="59"/>
      <c r="DT49" s="59"/>
      <c r="DU49" s="59"/>
      <c r="DV49" s="59"/>
      <c r="DW49" s="59"/>
      <c r="DX49" s="59"/>
      <c r="DY49" s="59"/>
      <c r="DZ49" s="59"/>
      <c r="EA49" s="59"/>
      <c r="EB49" s="59"/>
      <c r="EC49" s="59"/>
      <c r="ED49" s="59"/>
      <c r="EE49" s="59"/>
      <c r="EF49" s="59"/>
      <c r="EG49" s="59"/>
      <c r="EH49" s="59"/>
      <c r="EI49" s="59"/>
      <c r="EJ49" s="59"/>
      <c r="EK49" s="59"/>
      <c r="EL49" s="59"/>
      <c r="EM49" s="59"/>
      <c r="EN49" s="59"/>
      <c r="EO49" s="59"/>
      <c r="EP49" s="59"/>
      <c r="EQ49" s="59"/>
      <c r="ER49" s="59"/>
    </row>
    <row r="50" spans="2:148" ht="15" outlineLevel="1">
      <c r="B50" s="65">
        <v>7</v>
      </c>
      <c r="C50" s="99" t="s">
        <v>127</v>
      </c>
      <c r="D50" s="110" t="s">
        <v>33</v>
      </c>
      <c r="E50" s="66">
        <v>50</v>
      </c>
      <c r="F50" s="298">
        <v>50</v>
      </c>
      <c r="G50" s="90">
        <f t="shared" si="4"/>
        <v>0.37509999999999999</v>
      </c>
      <c r="H50" s="88">
        <f t="shared" si="5"/>
        <v>18.754999999999999</v>
      </c>
      <c r="I50" s="87">
        <f t="shared" si="6"/>
        <v>7.0000000000000009</v>
      </c>
      <c r="J50" s="87">
        <f t="shared" si="10"/>
        <v>11.754999999999999</v>
      </c>
      <c r="K50" s="82"/>
      <c r="L50" s="61"/>
      <c r="M50" s="82"/>
      <c r="N50" s="59"/>
      <c r="O50" s="59"/>
      <c r="P50" s="59"/>
      <c r="Q50" s="59"/>
      <c r="R50" s="59"/>
      <c r="S50" s="59">
        <v>1</v>
      </c>
      <c r="T50" s="82"/>
      <c r="U50" s="63"/>
      <c r="V50" s="63"/>
      <c r="W50" s="63"/>
      <c r="X50" s="63"/>
      <c r="Y50" s="63"/>
      <c r="Z50" s="63"/>
      <c r="AA50" s="63"/>
      <c r="AB50" s="63">
        <f t="shared" si="11"/>
        <v>0.01</v>
      </c>
      <c r="AC50" s="82"/>
      <c r="AD50" s="59"/>
      <c r="AE50" s="59"/>
      <c r="AF50" s="59"/>
      <c r="AG50" s="59"/>
      <c r="AH50" s="59"/>
      <c r="AI50" s="82"/>
      <c r="AJ50" s="59"/>
      <c r="AK50" s="59"/>
      <c r="AL50" s="59"/>
      <c r="AM50" s="59"/>
      <c r="AN50" s="82"/>
      <c r="AO50" s="59"/>
      <c r="AP50" s="59"/>
      <c r="AQ50" s="59"/>
      <c r="AR50" s="59"/>
      <c r="AS50" s="59"/>
      <c r="AT50" s="59"/>
      <c r="AU50" s="59"/>
      <c r="AV50" s="59"/>
      <c r="AW50" s="59"/>
      <c r="AX50" s="82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82"/>
      <c r="BJ50" s="60"/>
      <c r="BK50" s="59"/>
      <c r="BL50" s="59"/>
      <c r="BM50" s="59"/>
      <c r="BN50" s="59"/>
      <c r="BO50" s="59"/>
      <c r="BP50" s="59"/>
      <c r="BQ50" s="59"/>
      <c r="BR50" s="59"/>
      <c r="BS50" s="59"/>
      <c r="BT50" s="59"/>
      <c r="BU50" s="59"/>
      <c r="BV50" s="59"/>
      <c r="BW50" s="59"/>
      <c r="BX50" s="59"/>
      <c r="BY50" s="59"/>
      <c r="BZ50" s="59"/>
      <c r="CA50" s="59"/>
      <c r="CB50" s="82"/>
      <c r="CC50" s="59">
        <v>1</v>
      </c>
      <c r="CD50" s="59"/>
      <c r="CE50" s="59"/>
      <c r="CF50" s="59"/>
      <c r="CG50" s="59"/>
      <c r="CH50" s="59"/>
      <c r="CI50" s="59"/>
      <c r="CJ50" s="59"/>
      <c r="CK50" s="59"/>
      <c r="CL50" s="59"/>
      <c r="CM50" s="82"/>
      <c r="CN50" s="59"/>
      <c r="CO50" s="59"/>
      <c r="CP50" s="59"/>
      <c r="CQ50" s="59"/>
      <c r="CR50" s="59"/>
      <c r="CS50" s="59"/>
      <c r="CT50" s="59"/>
      <c r="CU50" s="59"/>
      <c r="CV50" s="59"/>
      <c r="CW50" s="59"/>
      <c r="CX50" s="59"/>
      <c r="CY50" s="59"/>
      <c r="CZ50" s="82"/>
      <c r="DA50" s="59"/>
      <c r="DB50" s="59"/>
      <c r="DC50" s="59"/>
      <c r="DD50" s="59"/>
      <c r="DE50" s="59"/>
      <c r="DF50" s="59"/>
      <c r="DG50" s="59"/>
      <c r="DH50" s="59">
        <v>1</v>
      </c>
      <c r="DI50" s="82"/>
      <c r="DJ50" s="59"/>
      <c r="DK50" s="59"/>
      <c r="DL50" s="59"/>
      <c r="DM50" s="59"/>
      <c r="DN50" s="59"/>
      <c r="DO50" s="59"/>
      <c r="DP50" s="59"/>
      <c r="DQ50" s="82"/>
      <c r="DR50" s="59"/>
      <c r="DS50" s="59"/>
      <c r="DT50" s="59"/>
      <c r="DU50" s="59"/>
      <c r="DV50" s="59"/>
      <c r="DW50" s="59"/>
      <c r="DX50" s="59"/>
      <c r="DY50" s="59"/>
      <c r="DZ50" s="59"/>
      <c r="EA50" s="59"/>
      <c r="EB50" s="59"/>
      <c r="EC50" s="59"/>
      <c r="ED50" s="59"/>
      <c r="EE50" s="59"/>
      <c r="EF50" s="59"/>
      <c r="EG50" s="59"/>
      <c r="EH50" s="59"/>
      <c r="EI50" s="59"/>
      <c r="EJ50" s="59"/>
      <c r="EK50" s="59"/>
      <c r="EL50" s="59"/>
      <c r="EM50" s="59"/>
      <c r="EN50" s="59"/>
      <c r="EO50" s="59"/>
      <c r="EP50" s="59"/>
      <c r="EQ50" s="59"/>
      <c r="ER50" s="59"/>
    </row>
    <row r="51" spans="2:148" ht="15" outlineLevel="1">
      <c r="B51" s="65">
        <v>8</v>
      </c>
      <c r="C51" s="99" t="s">
        <v>127</v>
      </c>
      <c r="D51" s="110" t="s">
        <v>34</v>
      </c>
      <c r="E51" s="66">
        <v>35</v>
      </c>
      <c r="F51" s="298">
        <v>35</v>
      </c>
      <c r="G51" s="90">
        <f t="shared" si="4"/>
        <v>0.33300000000000002</v>
      </c>
      <c r="H51" s="88">
        <f t="shared" si="5"/>
        <v>11.655000000000001</v>
      </c>
      <c r="I51" s="87">
        <f t="shared" si="6"/>
        <v>4.9000000000000004</v>
      </c>
      <c r="J51" s="87">
        <f t="shared" si="10"/>
        <v>6.7549999999999999</v>
      </c>
      <c r="K51" s="82"/>
      <c r="L51" s="61"/>
      <c r="M51" s="82"/>
      <c r="N51" s="59"/>
      <c r="O51" s="59"/>
      <c r="P51" s="59"/>
      <c r="Q51" s="59"/>
      <c r="R51" s="59"/>
      <c r="S51" s="59">
        <v>1</v>
      </c>
      <c r="T51" s="82"/>
      <c r="U51" s="142"/>
      <c r="V51" s="63"/>
      <c r="W51" s="63"/>
      <c r="X51" s="63"/>
      <c r="Y51" s="63"/>
      <c r="Z51" s="63"/>
      <c r="AA51" s="63"/>
      <c r="AB51" s="63">
        <f t="shared" si="11"/>
        <v>0.01</v>
      </c>
      <c r="AC51" s="82"/>
      <c r="AD51" s="59"/>
      <c r="AE51" s="59"/>
      <c r="AF51" s="59"/>
      <c r="AG51" s="59"/>
      <c r="AH51" s="59"/>
      <c r="AI51" s="82"/>
      <c r="AJ51" s="59"/>
      <c r="AK51" s="59"/>
      <c r="AL51" s="59"/>
      <c r="AM51" s="59"/>
      <c r="AN51" s="82"/>
      <c r="AO51" s="59"/>
      <c r="AP51" s="59"/>
      <c r="AQ51" s="59"/>
      <c r="AR51" s="59"/>
      <c r="AS51" s="59"/>
      <c r="AT51" s="59"/>
      <c r="AU51" s="59"/>
      <c r="AV51" s="59"/>
      <c r="AW51" s="59"/>
      <c r="AX51" s="82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82"/>
      <c r="BJ51" s="60"/>
      <c r="BK51" s="59"/>
      <c r="BL51" s="59"/>
      <c r="BM51" s="59"/>
      <c r="BN51" s="59"/>
      <c r="BO51" s="59"/>
      <c r="BP51" s="59"/>
      <c r="BQ51" s="59"/>
      <c r="BR51" s="59"/>
      <c r="BS51" s="59"/>
      <c r="BT51" s="59"/>
      <c r="BU51" s="59"/>
      <c r="BV51" s="59"/>
      <c r="BW51" s="59"/>
      <c r="BX51" s="59"/>
      <c r="BY51" s="59"/>
      <c r="BZ51" s="59"/>
      <c r="CA51" s="59"/>
      <c r="CB51" s="82"/>
      <c r="CC51" s="59"/>
      <c r="CD51" s="59"/>
      <c r="CE51" s="59"/>
      <c r="CF51" s="59"/>
      <c r="CG51" s="59"/>
      <c r="CH51" s="59">
        <v>1</v>
      </c>
      <c r="CI51" s="59"/>
      <c r="CJ51" s="59"/>
      <c r="CK51" s="59"/>
      <c r="CL51" s="59"/>
      <c r="CM51" s="82"/>
      <c r="CN51" s="59"/>
      <c r="CO51" s="59"/>
      <c r="CP51" s="59"/>
      <c r="CQ51" s="59"/>
      <c r="CR51" s="59"/>
      <c r="CS51" s="59"/>
      <c r="CT51" s="59"/>
      <c r="CU51" s="59"/>
      <c r="CV51" s="59"/>
      <c r="CW51" s="59"/>
      <c r="CX51" s="59"/>
      <c r="CY51" s="59"/>
      <c r="CZ51" s="82"/>
      <c r="DA51" s="59"/>
      <c r="DB51" s="59"/>
      <c r="DC51" s="59"/>
      <c r="DD51" s="59"/>
      <c r="DE51" s="59"/>
      <c r="DF51" s="59"/>
      <c r="DG51" s="59"/>
      <c r="DH51" s="59">
        <v>1</v>
      </c>
      <c r="DI51" s="82"/>
      <c r="DJ51" s="59"/>
      <c r="DK51" s="59"/>
      <c r="DL51" s="59"/>
      <c r="DM51" s="59"/>
      <c r="DN51" s="59"/>
      <c r="DO51" s="59"/>
      <c r="DP51" s="59"/>
      <c r="DQ51" s="82"/>
      <c r="DR51" s="59"/>
      <c r="DS51" s="59"/>
      <c r="DT51" s="59"/>
      <c r="DU51" s="59"/>
      <c r="DV51" s="59"/>
      <c r="DW51" s="59"/>
      <c r="DX51" s="59"/>
      <c r="DY51" s="59"/>
      <c r="DZ51" s="59"/>
      <c r="EA51" s="59"/>
      <c r="EB51" s="59"/>
      <c r="EC51" s="59"/>
      <c r="ED51" s="59"/>
      <c r="EE51" s="59"/>
      <c r="EF51" s="59"/>
      <c r="EG51" s="59"/>
      <c r="EH51" s="59"/>
      <c r="EI51" s="59"/>
      <c r="EJ51" s="59"/>
      <c r="EK51" s="59"/>
      <c r="EL51" s="59"/>
      <c r="EM51" s="59"/>
      <c r="EN51" s="59"/>
      <c r="EO51" s="59"/>
      <c r="EP51" s="59"/>
      <c r="EQ51" s="59"/>
      <c r="ER51" s="59"/>
    </row>
    <row r="52" spans="2:148" ht="15" outlineLevel="1">
      <c r="B52" s="65">
        <v>9</v>
      </c>
      <c r="C52" s="99" t="s">
        <v>127</v>
      </c>
      <c r="D52" s="102" t="s">
        <v>35</v>
      </c>
      <c r="E52" s="66">
        <v>35</v>
      </c>
      <c r="F52" s="298">
        <v>35</v>
      </c>
      <c r="G52" s="90">
        <f t="shared" si="4"/>
        <v>0.68728571428571428</v>
      </c>
      <c r="H52" s="88">
        <f t="shared" si="5"/>
        <v>24.055</v>
      </c>
      <c r="I52" s="87">
        <f t="shared" si="6"/>
        <v>4.9000000000000004</v>
      </c>
      <c r="J52" s="87">
        <f t="shared" si="10"/>
        <v>19.155000000000001</v>
      </c>
      <c r="K52" s="82"/>
      <c r="L52" s="61"/>
      <c r="M52" s="82"/>
      <c r="N52" s="59"/>
      <c r="O52" s="59"/>
      <c r="P52" s="59"/>
      <c r="Q52" s="59"/>
      <c r="R52" s="59"/>
      <c r="S52" s="59">
        <v>1</v>
      </c>
      <c r="T52" s="82"/>
      <c r="U52" s="63"/>
      <c r="V52" s="63"/>
      <c r="W52" s="63"/>
      <c r="X52" s="63"/>
      <c r="Y52" s="63"/>
      <c r="Z52" s="63"/>
      <c r="AA52" s="63"/>
      <c r="AB52" s="63">
        <f t="shared" si="11"/>
        <v>0.01</v>
      </c>
      <c r="AC52" s="82"/>
      <c r="AD52" s="59"/>
      <c r="AE52" s="59"/>
      <c r="AF52" s="59"/>
      <c r="AG52" s="59"/>
      <c r="AH52" s="59"/>
      <c r="AI52" s="82"/>
      <c r="AJ52" s="59"/>
      <c r="AK52" s="59"/>
      <c r="AL52" s="59"/>
      <c r="AM52" s="59"/>
      <c r="AN52" s="82"/>
      <c r="AO52" s="59"/>
      <c r="AP52" s="59"/>
      <c r="AQ52" s="59"/>
      <c r="AR52" s="59"/>
      <c r="AS52" s="59"/>
      <c r="AT52" s="59"/>
      <c r="AU52" s="59"/>
      <c r="AV52" s="59"/>
      <c r="AW52" s="59"/>
      <c r="AX52" s="82"/>
      <c r="AY52" s="59"/>
      <c r="AZ52" s="59">
        <f>30/1000</f>
        <v>0.03</v>
      </c>
      <c r="BA52" s="59"/>
      <c r="BB52" s="59"/>
      <c r="BC52" s="59"/>
      <c r="BD52" s="59"/>
      <c r="BE52" s="59"/>
      <c r="BF52" s="59"/>
      <c r="BG52" s="59"/>
      <c r="BH52" s="59"/>
      <c r="BI52" s="82"/>
      <c r="BJ52" s="60"/>
      <c r="BK52" s="59"/>
      <c r="BL52" s="59"/>
      <c r="BM52" s="59"/>
      <c r="BN52" s="59"/>
      <c r="BO52" s="59"/>
      <c r="BP52" s="59"/>
      <c r="BQ52" s="59"/>
      <c r="BR52" s="59"/>
      <c r="BS52" s="59"/>
      <c r="BT52" s="59"/>
      <c r="BU52" s="59"/>
      <c r="BV52" s="59"/>
      <c r="BW52" s="59"/>
      <c r="BX52" s="59"/>
      <c r="BY52" s="59"/>
      <c r="BZ52" s="59"/>
      <c r="CA52" s="59"/>
      <c r="CB52" s="82"/>
      <c r="CC52" s="59"/>
      <c r="CD52" s="59"/>
      <c r="CE52" s="59"/>
      <c r="CF52" s="59"/>
      <c r="CG52" s="59"/>
      <c r="CH52" s="59"/>
      <c r="CI52" s="59">
        <v>1</v>
      </c>
      <c r="CJ52" s="59"/>
      <c r="CK52" s="59"/>
      <c r="CL52" s="59"/>
      <c r="CM52" s="82"/>
      <c r="CN52" s="59"/>
      <c r="CO52" s="59"/>
      <c r="CP52" s="59"/>
      <c r="CQ52" s="59"/>
      <c r="CR52" s="59"/>
      <c r="CS52" s="59"/>
      <c r="CT52" s="59"/>
      <c r="CU52" s="59"/>
      <c r="CV52" s="59"/>
      <c r="CW52" s="59"/>
      <c r="CX52" s="59"/>
      <c r="CY52" s="59"/>
      <c r="CZ52" s="82"/>
      <c r="DA52" s="59"/>
      <c r="DB52" s="59"/>
      <c r="DC52" s="59"/>
      <c r="DD52" s="59"/>
      <c r="DE52" s="59"/>
      <c r="DF52" s="59"/>
      <c r="DG52" s="59"/>
      <c r="DH52" s="59">
        <v>1</v>
      </c>
      <c r="DI52" s="82"/>
      <c r="DJ52" s="59"/>
      <c r="DK52" s="59"/>
      <c r="DL52" s="59"/>
      <c r="DM52" s="59"/>
      <c r="DN52" s="59"/>
      <c r="DO52" s="59"/>
      <c r="DP52" s="59"/>
      <c r="DQ52" s="82"/>
      <c r="DR52" s="59"/>
      <c r="DS52" s="59"/>
      <c r="DT52" s="59"/>
      <c r="DU52" s="59"/>
      <c r="DV52" s="59"/>
      <c r="DW52" s="59"/>
      <c r="DX52" s="59"/>
      <c r="DY52" s="59"/>
      <c r="DZ52" s="59"/>
      <c r="EA52" s="59"/>
      <c r="EB52" s="59"/>
      <c r="EC52" s="59"/>
      <c r="ED52" s="59"/>
      <c r="EE52" s="59"/>
      <c r="EF52" s="59"/>
      <c r="EG52" s="59"/>
      <c r="EH52" s="59"/>
      <c r="EI52" s="59"/>
      <c r="EJ52" s="59"/>
      <c r="EK52" s="59"/>
      <c r="EL52" s="59"/>
      <c r="EM52" s="59"/>
      <c r="EN52" s="59"/>
      <c r="EO52" s="59"/>
      <c r="EP52" s="59"/>
      <c r="EQ52" s="59"/>
      <c r="ER52" s="59"/>
    </row>
    <row r="53" spans="2:148" ht="15" outlineLevel="1">
      <c r="B53" s="65">
        <v>10</v>
      </c>
      <c r="C53" s="99" t="s">
        <v>127</v>
      </c>
      <c r="D53" s="102" t="s">
        <v>36</v>
      </c>
      <c r="E53" s="66">
        <v>36</v>
      </c>
      <c r="F53" s="298">
        <v>36</v>
      </c>
      <c r="G53" s="90">
        <f t="shared" si="4"/>
        <v>0.38319444444444445</v>
      </c>
      <c r="H53" s="88">
        <f t="shared" si="5"/>
        <v>13.795</v>
      </c>
      <c r="I53" s="87">
        <f t="shared" si="6"/>
        <v>5.0400000000000009</v>
      </c>
      <c r="J53" s="87">
        <f t="shared" si="10"/>
        <v>8.754999999999999</v>
      </c>
      <c r="K53" s="82"/>
      <c r="L53" s="61"/>
      <c r="M53" s="82"/>
      <c r="N53" s="59"/>
      <c r="O53" s="59"/>
      <c r="P53" s="59"/>
      <c r="Q53" s="59"/>
      <c r="R53" s="59"/>
      <c r="S53" s="59">
        <v>1</v>
      </c>
      <c r="T53" s="82"/>
      <c r="U53" s="142"/>
      <c r="V53" s="63"/>
      <c r="W53" s="63"/>
      <c r="X53" s="63"/>
      <c r="Y53" s="63"/>
      <c r="Z53" s="63"/>
      <c r="AA53" s="63"/>
      <c r="AB53" s="63">
        <f t="shared" si="11"/>
        <v>0.01</v>
      </c>
      <c r="AC53" s="82"/>
      <c r="AD53" s="59"/>
      <c r="AE53" s="59"/>
      <c r="AF53" s="59"/>
      <c r="AG53" s="59"/>
      <c r="AH53" s="59"/>
      <c r="AI53" s="82"/>
      <c r="AJ53" s="59"/>
      <c r="AK53" s="59"/>
      <c r="AL53" s="59"/>
      <c r="AM53" s="59"/>
      <c r="AN53" s="82"/>
      <c r="AO53" s="59"/>
      <c r="AP53" s="59"/>
      <c r="AQ53" s="59"/>
      <c r="AR53" s="59"/>
      <c r="AS53" s="59"/>
      <c r="AT53" s="59"/>
      <c r="AU53" s="59"/>
      <c r="AV53" s="59"/>
      <c r="AW53" s="59"/>
      <c r="AX53" s="82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82"/>
      <c r="BJ53" s="60"/>
      <c r="BK53" s="59"/>
      <c r="BL53" s="59"/>
      <c r="BM53" s="59"/>
      <c r="BN53" s="59"/>
      <c r="BO53" s="59"/>
      <c r="BP53" s="59"/>
      <c r="BQ53" s="59"/>
      <c r="BR53" s="59"/>
      <c r="BS53" s="59"/>
      <c r="BT53" s="59"/>
      <c r="BU53" s="59"/>
      <c r="BV53" s="59"/>
      <c r="BW53" s="59"/>
      <c r="BX53" s="59"/>
      <c r="BY53" s="59"/>
      <c r="BZ53" s="59"/>
      <c r="CA53" s="59"/>
      <c r="CB53" s="82"/>
      <c r="CC53" s="59"/>
      <c r="CD53" s="59"/>
      <c r="CE53" s="59"/>
      <c r="CF53" s="59"/>
      <c r="CG53" s="59"/>
      <c r="CH53" s="59"/>
      <c r="CI53" s="59"/>
      <c r="CJ53" s="59">
        <v>1</v>
      </c>
      <c r="CK53" s="59"/>
      <c r="CL53" s="59"/>
      <c r="CM53" s="82"/>
      <c r="CN53" s="59"/>
      <c r="CO53" s="59"/>
      <c r="CP53" s="59"/>
      <c r="CQ53" s="59"/>
      <c r="CR53" s="59"/>
      <c r="CS53" s="59"/>
      <c r="CT53" s="59"/>
      <c r="CU53" s="59"/>
      <c r="CV53" s="59"/>
      <c r="CW53" s="59"/>
      <c r="CX53" s="59"/>
      <c r="CY53" s="59"/>
      <c r="CZ53" s="82"/>
      <c r="DA53" s="59"/>
      <c r="DB53" s="59"/>
      <c r="DC53" s="59"/>
      <c r="DD53" s="59"/>
      <c r="DE53" s="59"/>
      <c r="DF53" s="59"/>
      <c r="DG53" s="59"/>
      <c r="DH53" s="59">
        <v>1</v>
      </c>
      <c r="DI53" s="82"/>
      <c r="DJ53" s="59"/>
      <c r="DK53" s="59"/>
      <c r="DL53" s="59"/>
      <c r="DM53" s="59"/>
      <c r="DN53" s="59"/>
      <c r="DO53" s="59"/>
      <c r="DP53" s="59"/>
      <c r="DQ53" s="82"/>
      <c r="DR53" s="59"/>
      <c r="DS53" s="59"/>
      <c r="DT53" s="59"/>
      <c r="DU53" s="59"/>
      <c r="DV53" s="59"/>
      <c r="DW53" s="59"/>
      <c r="DX53" s="59"/>
      <c r="DY53" s="59"/>
      <c r="DZ53" s="59"/>
      <c r="EA53" s="59"/>
      <c r="EB53" s="59"/>
      <c r="EC53" s="59"/>
      <c r="ED53" s="59"/>
      <c r="EE53" s="59"/>
      <c r="EF53" s="59"/>
      <c r="EG53" s="59"/>
      <c r="EH53" s="59"/>
      <c r="EI53" s="59"/>
      <c r="EJ53" s="59"/>
      <c r="EK53" s="59"/>
      <c r="EL53" s="59"/>
      <c r="EM53" s="59"/>
      <c r="EN53" s="59"/>
      <c r="EO53" s="59"/>
      <c r="EP53" s="59"/>
      <c r="EQ53" s="59"/>
      <c r="ER53" s="59"/>
    </row>
    <row r="54" spans="2:148" ht="15" outlineLevel="1">
      <c r="B54" s="65">
        <v>11</v>
      </c>
      <c r="C54" s="99" t="s">
        <v>127</v>
      </c>
      <c r="D54" s="110" t="s">
        <v>37</v>
      </c>
      <c r="E54" s="66">
        <v>40</v>
      </c>
      <c r="F54" s="298">
        <v>40</v>
      </c>
      <c r="G54" s="90">
        <f t="shared" si="4"/>
        <v>0.37137500000000001</v>
      </c>
      <c r="H54" s="88">
        <f t="shared" si="5"/>
        <v>14.855</v>
      </c>
      <c r="I54" s="87">
        <f t="shared" si="6"/>
        <v>5.6000000000000005</v>
      </c>
      <c r="J54" s="87">
        <f t="shared" si="10"/>
        <v>9.254999999999999</v>
      </c>
      <c r="K54" s="82"/>
      <c r="L54" s="61"/>
      <c r="M54" s="82"/>
      <c r="N54" s="59"/>
      <c r="O54" s="59"/>
      <c r="P54" s="59"/>
      <c r="Q54" s="59"/>
      <c r="R54" s="59"/>
      <c r="S54" s="59">
        <v>1</v>
      </c>
      <c r="T54" s="82"/>
      <c r="U54" s="63"/>
      <c r="V54" s="63"/>
      <c r="W54" s="63"/>
      <c r="X54" s="63"/>
      <c r="Y54" s="63"/>
      <c r="Z54" s="63"/>
      <c r="AA54" s="63"/>
      <c r="AB54" s="63">
        <f t="shared" si="11"/>
        <v>0.01</v>
      </c>
      <c r="AC54" s="82"/>
      <c r="AD54" s="59"/>
      <c r="AE54" s="59"/>
      <c r="AF54" s="59"/>
      <c r="AG54" s="59"/>
      <c r="AH54" s="59"/>
      <c r="AI54" s="82"/>
      <c r="AJ54" s="59"/>
      <c r="AK54" s="59"/>
      <c r="AL54" s="59"/>
      <c r="AM54" s="59"/>
      <c r="AN54" s="82"/>
      <c r="AO54" s="59"/>
      <c r="AP54" s="59"/>
      <c r="AQ54" s="59"/>
      <c r="AR54" s="59"/>
      <c r="AS54" s="59"/>
      <c r="AT54" s="59"/>
      <c r="AU54" s="59"/>
      <c r="AV54" s="59"/>
      <c r="AW54" s="59"/>
      <c r="AX54" s="82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82"/>
      <c r="BJ54" s="60"/>
      <c r="BK54" s="59"/>
      <c r="BL54" s="59"/>
      <c r="BM54" s="59"/>
      <c r="BN54" s="59"/>
      <c r="BO54" s="59"/>
      <c r="BP54" s="59"/>
      <c r="BQ54" s="59"/>
      <c r="BR54" s="59"/>
      <c r="BS54" s="59"/>
      <c r="BT54" s="59"/>
      <c r="BU54" s="59"/>
      <c r="BV54" s="59"/>
      <c r="BW54" s="59"/>
      <c r="BX54" s="59"/>
      <c r="BY54" s="59"/>
      <c r="BZ54" s="59"/>
      <c r="CA54" s="59"/>
      <c r="CB54" s="82"/>
      <c r="CC54" s="59"/>
      <c r="CD54" s="59"/>
      <c r="CE54" s="59"/>
      <c r="CF54" s="59"/>
      <c r="CG54" s="59"/>
      <c r="CH54" s="59"/>
      <c r="CI54" s="59"/>
      <c r="CJ54" s="59"/>
      <c r="CK54" s="59">
        <v>1</v>
      </c>
      <c r="CL54" s="59"/>
      <c r="CM54" s="82"/>
      <c r="CN54" s="59"/>
      <c r="CO54" s="59"/>
      <c r="CP54" s="59"/>
      <c r="CQ54" s="59"/>
      <c r="CR54" s="59"/>
      <c r="CS54" s="59"/>
      <c r="CT54" s="59"/>
      <c r="CU54" s="59"/>
      <c r="CV54" s="59"/>
      <c r="CW54" s="59"/>
      <c r="CX54" s="59"/>
      <c r="CY54" s="59"/>
      <c r="CZ54" s="82"/>
      <c r="DA54" s="59"/>
      <c r="DB54" s="59"/>
      <c r="DC54" s="59"/>
      <c r="DD54" s="59"/>
      <c r="DE54" s="59"/>
      <c r="DF54" s="59"/>
      <c r="DG54" s="59"/>
      <c r="DH54" s="59">
        <v>1</v>
      </c>
      <c r="DI54" s="82"/>
      <c r="DJ54" s="59"/>
      <c r="DK54" s="59"/>
      <c r="DL54" s="59"/>
      <c r="DM54" s="59"/>
      <c r="DN54" s="59"/>
      <c r="DO54" s="59"/>
      <c r="DP54" s="59"/>
      <c r="DQ54" s="82"/>
      <c r="DR54" s="59"/>
      <c r="DS54" s="59"/>
      <c r="DT54" s="59"/>
      <c r="DU54" s="59"/>
      <c r="DV54" s="59"/>
      <c r="DW54" s="59"/>
      <c r="DX54" s="59"/>
      <c r="DY54" s="59"/>
      <c r="DZ54" s="59"/>
      <c r="EA54" s="59"/>
      <c r="EB54" s="59"/>
      <c r="EC54" s="59"/>
      <c r="ED54" s="59"/>
      <c r="EE54" s="59"/>
      <c r="EF54" s="59"/>
      <c r="EG54" s="59"/>
      <c r="EH54" s="59"/>
      <c r="EI54" s="59"/>
      <c r="EJ54" s="59"/>
      <c r="EK54" s="59"/>
      <c r="EL54" s="59"/>
      <c r="EM54" s="59"/>
      <c r="EN54" s="59"/>
      <c r="EO54" s="59"/>
      <c r="EP54" s="59"/>
      <c r="EQ54" s="59"/>
      <c r="ER54" s="59"/>
    </row>
    <row r="55" spans="2:148" ht="15" outlineLevel="1">
      <c r="B55" s="65">
        <v>12</v>
      </c>
      <c r="C55" s="99" t="s">
        <v>127</v>
      </c>
      <c r="D55" s="102" t="s">
        <v>38</v>
      </c>
      <c r="E55" s="66">
        <v>45</v>
      </c>
      <c r="F55" s="298">
        <v>45</v>
      </c>
      <c r="G55" s="90">
        <f t="shared" si="4"/>
        <v>0.46526666666666661</v>
      </c>
      <c r="H55" s="88">
        <f t="shared" si="5"/>
        <v>20.936999999999998</v>
      </c>
      <c r="I55" s="87">
        <f t="shared" si="6"/>
        <v>6.3000000000000007</v>
      </c>
      <c r="J55" s="87">
        <f t="shared" si="10"/>
        <v>14.636999999999999</v>
      </c>
      <c r="K55" s="82"/>
      <c r="L55" s="61"/>
      <c r="M55" s="82"/>
      <c r="N55" s="59"/>
      <c r="O55" s="59"/>
      <c r="P55" s="59"/>
      <c r="Q55" s="59"/>
      <c r="R55" s="59"/>
      <c r="S55" s="59">
        <v>1</v>
      </c>
      <c r="T55" s="82"/>
      <c r="U55" s="142">
        <f>150/1000</f>
        <v>0.15</v>
      </c>
      <c r="V55" s="63"/>
      <c r="W55" s="63"/>
      <c r="X55" s="63"/>
      <c r="Y55" s="63"/>
      <c r="Z55" s="63"/>
      <c r="AA55" s="63"/>
      <c r="AB55" s="63">
        <f t="shared" si="11"/>
        <v>0.01</v>
      </c>
      <c r="AC55" s="82"/>
      <c r="AD55" s="59"/>
      <c r="AE55" s="59"/>
      <c r="AF55" s="59"/>
      <c r="AG55" s="59"/>
      <c r="AH55" s="59"/>
      <c r="AI55" s="82"/>
      <c r="AJ55" s="59"/>
      <c r="AK55" s="59"/>
      <c r="AL55" s="59"/>
      <c r="AM55" s="59"/>
      <c r="AN55" s="82"/>
      <c r="AO55" s="59"/>
      <c r="AP55" s="59"/>
      <c r="AQ55" s="59"/>
      <c r="AR55" s="59"/>
      <c r="AS55" s="59"/>
      <c r="AT55" s="59"/>
      <c r="AU55" s="59"/>
      <c r="AV55" s="59"/>
      <c r="AW55" s="59"/>
      <c r="AX55" s="82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82"/>
      <c r="BJ55" s="60"/>
      <c r="BK55" s="59"/>
      <c r="BL55" s="59"/>
      <c r="BM55" s="59"/>
      <c r="BN55" s="59"/>
      <c r="BO55" s="59"/>
      <c r="BP55" s="59"/>
      <c r="BQ55" s="59"/>
      <c r="BR55" s="59"/>
      <c r="BS55" s="59"/>
      <c r="BT55" s="59"/>
      <c r="BU55" s="59"/>
      <c r="BV55" s="59"/>
      <c r="BW55" s="59"/>
      <c r="BX55" s="59"/>
      <c r="BY55" s="59"/>
      <c r="BZ55" s="59"/>
      <c r="CA55" s="59"/>
      <c r="CB55" s="82"/>
      <c r="CC55" s="59"/>
      <c r="CD55" s="59"/>
      <c r="CE55" s="59"/>
      <c r="CF55" s="59"/>
      <c r="CG55" s="59"/>
      <c r="CH55" s="59"/>
      <c r="CI55" s="59"/>
      <c r="CJ55" s="59"/>
      <c r="CK55" s="59">
        <v>1</v>
      </c>
      <c r="CL55" s="59"/>
      <c r="CM55" s="82"/>
      <c r="CN55" s="59"/>
      <c r="CO55" s="59"/>
      <c r="CP55" s="59"/>
      <c r="CQ55" s="59"/>
      <c r="CR55" s="59"/>
      <c r="CS55" s="59"/>
      <c r="CT55" s="59"/>
      <c r="CU55" s="59"/>
      <c r="CV55" s="59"/>
      <c r="CW55" s="59"/>
      <c r="CX55" s="59"/>
      <c r="CY55" s="59"/>
      <c r="CZ55" s="82"/>
      <c r="DA55" s="59"/>
      <c r="DB55" s="59"/>
      <c r="DC55" s="59"/>
      <c r="DD55" s="59"/>
      <c r="DE55" s="59"/>
      <c r="DF55" s="59"/>
      <c r="DG55" s="59"/>
      <c r="DH55" s="59">
        <v>1</v>
      </c>
      <c r="DI55" s="82"/>
      <c r="DJ55" s="59"/>
      <c r="DK55" s="59"/>
      <c r="DL55" s="59"/>
      <c r="DM55" s="59"/>
      <c r="DN55" s="59"/>
      <c r="DO55" s="59"/>
      <c r="DP55" s="59"/>
      <c r="DQ55" s="82"/>
      <c r="DR55" s="59"/>
      <c r="DS55" s="59"/>
      <c r="DT55" s="59"/>
      <c r="DU55" s="59"/>
      <c r="DV55" s="59"/>
      <c r="DW55" s="59"/>
      <c r="DX55" s="59"/>
      <c r="DY55" s="59"/>
      <c r="DZ55" s="59"/>
      <c r="EA55" s="59"/>
      <c r="EB55" s="59"/>
      <c r="EC55" s="59"/>
      <c r="ED55" s="59"/>
      <c r="EE55" s="59"/>
      <c r="EF55" s="59"/>
      <c r="EG55" s="59"/>
      <c r="EH55" s="59"/>
      <c r="EI55" s="59"/>
      <c r="EJ55" s="59"/>
      <c r="EK55" s="59"/>
      <c r="EL55" s="59"/>
      <c r="EM55" s="59"/>
      <c r="EN55" s="59"/>
      <c r="EO55" s="59"/>
      <c r="EP55" s="59"/>
      <c r="EQ55" s="59"/>
      <c r="ER55" s="59"/>
    </row>
    <row r="56" spans="2:148" ht="15" outlineLevel="1">
      <c r="B56" s="65">
        <v>13</v>
      </c>
      <c r="C56" s="99" t="s">
        <v>127</v>
      </c>
      <c r="D56" s="227" t="s">
        <v>593</v>
      </c>
      <c r="E56" s="66">
        <v>55</v>
      </c>
      <c r="F56" s="298">
        <v>55</v>
      </c>
      <c r="G56" s="90">
        <f t="shared" si="4"/>
        <v>0.36221999999999999</v>
      </c>
      <c r="H56" s="88">
        <f t="shared" si="5"/>
        <v>19.9221</v>
      </c>
      <c r="I56" s="87">
        <f t="shared" si="6"/>
        <v>7.7000000000000011</v>
      </c>
      <c r="J56" s="87">
        <f t="shared" si="10"/>
        <v>12.222099999999999</v>
      </c>
      <c r="K56" s="82"/>
      <c r="L56" s="61"/>
      <c r="M56" s="82"/>
      <c r="N56" s="59"/>
      <c r="O56" s="59"/>
      <c r="P56" s="59"/>
      <c r="Q56" s="59"/>
      <c r="R56" s="59"/>
      <c r="S56" s="59">
        <v>1</v>
      </c>
      <c r="T56" s="82"/>
      <c r="U56" s="63"/>
      <c r="V56" s="63"/>
      <c r="W56" s="63"/>
      <c r="X56" s="63"/>
      <c r="Y56" s="63"/>
      <c r="Z56" s="63"/>
      <c r="AA56" s="63"/>
      <c r="AB56" s="63">
        <f t="shared" si="11"/>
        <v>0.01</v>
      </c>
      <c r="AC56" s="82"/>
      <c r="AD56" s="59"/>
      <c r="AE56" s="59"/>
      <c r="AF56" s="59"/>
      <c r="AG56" s="59"/>
      <c r="AH56" s="59"/>
      <c r="AI56" s="82"/>
      <c r="AJ56" s="59"/>
      <c r="AK56" s="59"/>
      <c r="AL56" s="59"/>
      <c r="AM56" s="59">
        <f>65/1000</f>
        <v>6.5000000000000002E-2</v>
      </c>
      <c r="AN56" s="82"/>
      <c r="AO56" s="59"/>
      <c r="AP56" s="59"/>
      <c r="AQ56" s="59"/>
      <c r="AR56" s="59"/>
      <c r="AS56" s="59"/>
      <c r="AT56" s="59"/>
      <c r="AU56" s="59"/>
      <c r="AV56" s="59"/>
      <c r="AW56" s="59"/>
      <c r="AX56" s="82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82"/>
      <c r="BJ56" s="60"/>
      <c r="BK56" s="59"/>
      <c r="BL56" s="59"/>
      <c r="BM56" s="59"/>
      <c r="BN56" s="59"/>
      <c r="BO56" s="59"/>
      <c r="BP56" s="59"/>
      <c r="BQ56" s="59"/>
      <c r="BR56" s="59"/>
      <c r="BS56" s="59"/>
      <c r="BT56" s="59"/>
      <c r="BU56" s="59"/>
      <c r="BV56" s="59"/>
      <c r="BW56" s="59"/>
      <c r="BX56" s="59"/>
      <c r="BY56" s="59"/>
      <c r="BZ56" s="59"/>
      <c r="CA56" s="59"/>
      <c r="CB56" s="82"/>
      <c r="CC56" s="59"/>
      <c r="CD56" s="59"/>
      <c r="CE56" s="59"/>
      <c r="CF56" s="59"/>
      <c r="CG56" s="59"/>
      <c r="CH56" s="59"/>
      <c r="CI56" s="59"/>
      <c r="CJ56" s="59"/>
      <c r="CK56" s="59"/>
      <c r="CL56" s="59">
        <v>1</v>
      </c>
      <c r="CM56" s="82"/>
      <c r="CN56" s="59"/>
      <c r="CO56" s="59"/>
      <c r="CP56" s="59"/>
      <c r="CQ56" s="59"/>
      <c r="CR56" s="59"/>
      <c r="CS56" s="59"/>
      <c r="CT56" s="59"/>
      <c r="CU56" s="59"/>
      <c r="CV56" s="59"/>
      <c r="CW56" s="59"/>
      <c r="CX56" s="59"/>
      <c r="CY56" s="59"/>
      <c r="CZ56" s="82"/>
      <c r="DA56" s="59"/>
      <c r="DB56" s="59"/>
      <c r="DC56" s="59"/>
      <c r="DD56" s="59"/>
      <c r="DE56" s="59"/>
      <c r="DF56" s="59"/>
      <c r="DG56" s="59"/>
      <c r="DH56" s="59">
        <v>1</v>
      </c>
      <c r="DI56" s="82"/>
      <c r="DJ56" s="59"/>
      <c r="DK56" s="59"/>
      <c r="DL56" s="59"/>
      <c r="DM56" s="59"/>
      <c r="DN56" s="59"/>
      <c r="DO56" s="59"/>
      <c r="DP56" s="59"/>
      <c r="DQ56" s="82"/>
      <c r="DR56" s="59"/>
      <c r="DS56" s="59"/>
      <c r="DT56" s="59"/>
      <c r="DU56" s="59"/>
      <c r="DV56" s="59"/>
      <c r="DW56" s="59"/>
      <c r="DX56" s="59"/>
      <c r="DY56" s="59"/>
      <c r="DZ56" s="59"/>
      <c r="EA56" s="59"/>
      <c r="EB56" s="59"/>
      <c r="EC56" s="59"/>
      <c r="ED56" s="59"/>
      <c r="EE56" s="59"/>
      <c r="EF56" s="59"/>
      <c r="EG56" s="59"/>
      <c r="EH56" s="59"/>
      <c r="EI56" s="59"/>
      <c r="EJ56" s="59"/>
      <c r="EK56" s="59"/>
      <c r="EL56" s="59"/>
      <c r="EM56" s="59"/>
      <c r="EN56" s="59"/>
      <c r="EO56" s="59"/>
      <c r="EP56" s="59"/>
      <c r="EQ56" s="59"/>
      <c r="ER56" s="59"/>
    </row>
    <row r="57" spans="2:148" ht="15" outlineLevel="1">
      <c r="B57" s="65">
        <v>14</v>
      </c>
      <c r="C57" s="99" t="s">
        <v>127</v>
      </c>
      <c r="D57" s="102" t="s">
        <v>309</v>
      </c>
      <c r="E57" s="66">
        <v>35</v>
      </c>
      <c r="F57" s="298">
        <v>35</v>
      </c>
      <c r="G57" s="90">
        <f t="shared" si="4"/>
        <v>0.19014285714285714</v>
      </c>
      <c r="H57" s="88">
        <f t="shared" si="5"/>
        <v>6.6550000000000002</v>
      </c>
      <c r="I57" s="87">
        <f t="shared" si="6"/>
        <v>4.9000000000000004</v>
      </c>
      <c r="J57" s="87">
        <f t="shared" si="10"/>
        <v>1.7549999999999999</v>
      </c>
      <c r="K57" s="82"/>
      <c r="L57" s="61"/>
      <c r="M57" s="82"/>
      <c r="N57" s="59"/>
      <c r="O57" s="59"/>
      <c r="P57" s="59"/>
      <c r="Q57" s="59"/>
      <c r="R57" s="59"/>
      <c r="S57" s="59">
        <v>1</v>
      </c>
      <c r="T57" s="82"/>
      <c r="U57" s="142"/>
      <c r="V57" s="63"/>
      <c r="W57" s="63"/>
      <c r="X57" s="63"/>
      <c r="Y57" s="63"/>
      <c r="Z57" s="63"/>
      <c r="AA57" s="63"/>
      <c r="AB57" s="63">
        <f t="shared" si="11"/>
        <v>0.01</v>
      </c>
      <c r="AC57" s="82"/>
      <c r="AD57" s="59"/>
      <c r="AE57" s="59"/>
      <c r="AF57" s="59"/>
      <c r="AG57" s="59"/>
      <c r="AH57" s="59"/>
      <c r="AI57" s="82"/>
      <c r="AJ57" s="59"/>
      <c r="AK57" s="59"/>
      <c r="AL57" s="59"/>
      <c r="AM57" s="59"/>
      <c r="AN57" s="82"/>
      <c r="AO57" s="59"/>
      <c r="AP57" s="59"/>
      <c r="AQ57" s="59"/>
      <c r="AR57" s="59"/>
      <c r="AS57" s="59"/>
      <c r="AT57" s="59"/>
      <c r="AU57" s="59"/>
      <c r="AV57" s="59"/>
      <c r="AW57" s="59"/>
      <c r="AX57" s="82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82"/>
      <c r="BJ57" s="60"/>
      <c r="BK57" s="59"/>
      <c r="BL57" s="59"/>
      <c r="BM57" s="59"/>
      <c r="BN57" s="59"/>
      <c r="BO57" s="59"/>
      <c r="BP57" s="59"/>
      <c r="BQ57" s="59"/>
      <c r="BR57" s="59"/>
      <c r="BS57" s="59"/>
      <c r="BT57" s="59"/>
      <c r="BU57" s="59"/>
      <c r="BV57" s="59"/>
      <c r="BW57" s="59"/>
      <c r="BX57" s="59"/>
      <c r="BY57" s="59"/>
      <c r="BZ57" s="59"/>
      <c r="CA57" s="59"/>
      <c r="CB57" s="82"/>
      <c r="CC57" s="59"/>
      <c r="CD57" s="59"/>
      <c r="CE57" s="59"/>
      <c r="CF57" s="59"/>
      <c r="CG57" s="59"/>
      <c r="CH57" s="59"/>
      <c r="CI57" s="59"/>
      <c r="CJ57" s="59"/>
      <c r="CK57" s="59"/>
      <c r="CL57" s="59"/>
      <c r="CM57" s="82"/>
      <c r="CN57" s="59"/>
      <c r="CO57" s="59"/>
      <c r="CP57" s="59"/>
      <c r="CQ57" s="59"/>
      <c r="CR57" s="59"/>
      <c r="CS57" s="59"/>
      <c r="CT57" s="59"/>
      <c r="CU57" s="59"/>
      <c r="CV57" s="59"/>
      <c r="CW57" s="59"/>
      <c r="CX57" s="59"/>
      <c r="CY57" s="59"/>
      <c r="CZ57" s="82"/>
      <c r="DA57" s="59"/>
      <c r="DB57" s="59"/>
      <c r="DC57" s="59"/>
      <c r="DD57" s="59"/>
      <c r="DE57" s="59"/>
      <c r="DF57" s="59"/>
      <c r="DG57" s="59"/>
      <c r="DH57" s="59">
        <v>1</v>
      </c>
      <c r="DI57" s="82"/>
      <c r="DJ57" s="59"/>
      <c r="DK57" s="59"/>
      <c r="DL57" s="59"/>
      <c r="DM57" s="59"/>
      <c r="DN57" s="59"/>
      <c r="DO57" s="59"/>
      <c r="DP57" s="59"/>
      <c r="DQ57" s="82"/>
      <c r="DR57" s="59"/>
      <c r="DS57" s="59"/>
      <c r="DT57" s="59"/>
      <c r="DU57" s="59"/>
      <c r="DV57" s="59"/>
      <c r="DW57" s="59"/>
      <c r="DX57" s="59"/>
      <c r="DY57" s="59"/>
      <c r="DZ57" s="59"/>
      <c r="EA57" s="59"/>
      <c r="EB57" s="59"/>
      <c r="EC57" s="59"/>
      <c r="ED57" s="59"/>
      <c r="EE57" s="59"/>
      <c r="EF57" s="59"/>
      <c r="EG57" s="59"/>
      <c r="EH57" s="59"/>
      <c r="EI57" s="59"/>
      <c r="EJ57" s="59"/>
      <c r="EK57" s="59"/>
      <c r="EL57" s="59"/>
      <c r="EM57" s="59"/>
      <c r="EN57" s="59"/>
      <c r="EO57" s="59"/>
      <c r="EP57" s="59"/>
      <c r="EQ57" s="59"/>
      <c r="ER57" s="59"/>
    </row>
    <row r="58" spans="2:148" ht="15">
      <c r="B58" s="67"/>
      <c r="C58" s="100"/>
      <c r="D58" s="109"/>
      <c r="E58" s="67"/>
      <c r="F58" s="67"/>
      <c r="G58" s="117"/>
      <c r="H58" s="118"/>
      <c r="I58" s="119"/>
      <c r="J58" s="119"/>
      <c r="K58" s="82"/>
      <c r="L58" s="120"/>
      <c r="M58" s="82"/>
      <c r="N58" s="59"/>
      <c r="O58" s="59"/>
      <c r="P58" s="59"/>
      <c r="Q58" s="59"/>
      <c r="R58" s="59"/>
      <c r="S58" s="59"/>
      <c r="T58" s="82"/>
      <c r="U58" s="63"/>
      <c r="V58" s="63"/>
      <c r="W58" s="63"/>
      <c r="X58" s="63"/>
      <c r="Y58" s="63"/>
      <c r="Z58" s="63"/>
      <c r="AA58" s="63"/>
      <c r="AB58" s="63"/>
      <c r="AC58" s="82"/>
      <c r="AD58" s="59"/>
      <c r="AE58" s="59"/>
      <c r="AF58" s="59"/>
      <c r="AG58" s="59"/>
      <c r="AH58" s="59"/>
      <c r="AI58" s="82"/>
      <c r="AJ58" s="59"/>
      <c r="AK58" s="59"/>
      <c r="AL58" s="59"/>
      <c r="AM58" s="59"/>
      <c r="AN58" s="82"/>
      <c r="AO58" s="59"/>
      <c r="AP58" s="59"/>
      <c r="AQ58" s="59"/>
      <c r="AR58" s="59"/>
      <c r="AS58" s="59"/>
      <c r="AT58" s="59"/>
      <c r="AU58" s="59"/>
      <c r="AV58" s="59"/>
      <c r="AW58" s="59"/>
      <c r="AX58" s="82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82"/>
      <c r="BJ58" s="60"/>
      <c r="BK58" s="59"/>
      <c r="BL58" s="59"/>
      <c r="BM58" s="59"/>
      <c r="BN58" s="59"/>
      <c r="BO58" s="59"/>
      <c r="BP58" s="59"/>
      <c r="BQ58" s="59"/>
      <c r="BR58" s="59"/>
      <c r="BS58" s="59"/>
      <c r="BT58" s="59"/>
      <c r="BU58" s="59"/>
      <c r="BV58" s="59"/>
      <c r="BW58" s="59"/>
      <c r="BX58" s="59"/>
      <c r="BY58" s="59"/>
      <c r="BZ58" s="59"/>
      <c r="CA58" s="59"/>
      <c r="CB58" s="82"/>
      <c r="CC58" s="59"/>
      <c r="CD58" s="59"/>
      <c r="CE58" s="59"/>
      <c r="CF58" s="59"/>
      <c r="CG58" s="59"/>
      <c r="CH58" s="59"/>
      <c r="CI58" s="59"/>
      <c r="CJ58" s="59"/>
      <c r="CK58" s="59"/>
      <c r="CL58" s="59"/>
      <c r="CM58" s="82"/>
      <c r="CN58" s="59"/>
      <c r="CO58" s="59"/>
      <c r="CP58" s="59"/>
      <c r="CQ58" s="59"/>
      <c r="CR58" s="59"/>
      <c r="CS58" s="59"/>
      <c r="CT58" s="59"/>
      <c r="CU58" s="59"/>
      <c r="CV58" s="59"/>
      <c r="CW58" s="59"/>
      <c r="CX58" s="59"/>
      <c r="CY58" s="59"/>
      <c r="CZ58" s="82"/>
      <c r="DA58" s="59"/>
      <c r="DB58" s="59"/>
      <c r="DC58" s="59"/>
      <c r="DD58" s="59"/>
      <c r="DE58" s="59"/>
      <c r="DF58" s="59"/>
      <c r="DG58" s="59"/>
      <c r="DH58" s="59"/>
      <c r="DI58" s="82"/>
      <c r="DJ58" s="59"/>
      <c r="DK58" s="59"/>
      <c r="DL58" s="59"/>
      <c r="DM58" s="59"/>
      <c r="DN58" s="59"/>
      <c r="DO58" s="59"/>
      <c r="DP58" s="59"/>
      <c r="DQ58" s="82"/>
      <c r="DR58" s="59"/>
      <c r="DS58" s="59"/>
      <c r="DT58" s="59"/>
      <c r="DU58" s="59"/>
      <c r="DV58" s="59"/>
      <c r="DW58" s="59"/>
      <c r="DX58" s="59"/>
      <c r="DY58" s="59"/>
      <c r="DZ58" s="59"/>
      <c r="EA58" s="59"/>
      <c r="EB58" s="59"/>
      <c r="EC58" s="59"/>
      <c r="ED58" s="59"/>
      <c r="EE58" s="59"/>
      <c r="EF58" s="59"/>
      <c r="EG58" s="59"/>
      <c r="EH58" s="59"/>
      <c r="EI58" s="59"/>
      <c r="EJ58" s="59"/>
      <c r="EK58" s="59"/>
      <c r="EL58" s="59"/>
      <c r="EM58" s="59"/>
      <c r="EN58" s="59"/>
      <c r="EO58" s="59"/>
      <c r="EP58" s="59"/>
      <c r="EQ58" s="59"/>
      <c r="ER58" s="59"/>
    </row>
    <row r="59" spans="2:148" ht="15" outlineLevel="1">
      <c r="B59" s="65">
        <v>1</v>
      </c>
      <c r="C59" s="99" t="s">
        <v>241</v>
      </c>
      <c r="D59" s="239" t="s">
        <v>242</v>
      </c>
      <c r="E59" s="66">
        <v>49</v>
      </c>
      <c r="F59" s="298">
        <v>49</v>
      </c>
      <c r="G59" s="90">
        <f t="shared" si="4"/>
        <v>0.64351020408163262</v>
      </c>
      <c r="H59" s="88">
        <f t="shared" si="5"/>
        <v>31.532</v>
      </c>
      <c r="I59" s="87">
        <f t="shared" si="6"/>
        <v>6.86</v>
      </c>
      <c r="J59" s="87">
        <f t="shared" ref="J59:J64" si="12">SUMPRODUCT(N59:ES59,$N$6:$ES$6)</f>
        <v>24.672000000000001</v>
      </c>
      <c r="K59" s="82"/>
      <c r="L59" s="61"/>
      <c r="M59" s="82"/>
      <c r="N59" s="59"/>
      <c r="O59" s="59"/>
      <c r="P59" s="59"/>
      <c r="Q59" s="59"/>
      <c r="R59" s="59"/>
      <c r="S59" s="59">
        <v>1</v>
      </c>
      <c r="T59" s="82"/>
      <c r="U59" s="142">
        <f t="shared" ref="U59:U65" si="13">150/1000</f>
        <v>0.15</v>
      </c>
      <c r="V59" s="63"/>
      <c r="W59" s="63"/>
      <c r="X59" s="63"/>
      <c r="Y59" s="63"/>
      <c r="Z59" s="63"/>
      <c r="AA59" s="63"/>
      <c r="AB59" s="63"/>
      <c r="AC59" s="82"/>
      <c r="AD59" s="59"/>
      <c r="AE59" s="59"/>
      <c r="AF59" s="59"/>
      <c r="AG59" s="59"/>
      <c r="AH59" s="59"/>
      <c r="AI59" s="82"/>
      <c r="AJ59" s="59">
        <f>250/1000</f>
        <v>0.25</v>
      </c>
      <c r="AK59" s="59"/>
      <c r="AL59" s="59"/>
      <c r="AM59" s="59"/>
      <c r="AN59" s="82"/>
      <c r="AO59" s="59"/>
      <c r="AP59" s="59"/>
      <c r="AQ59" s="59"/>
      <c r="AR59" s="59"/>
      <c r="AS59" s="59"/>
      <c r="AT59" s="59"/>
      <c r="AU59" s="59"/>
      <c r="AV59" s="59"/>
      <c r="AW59" s="59"/>
      <c r="AX59" s="82"/>
      <c r="AY59" s="59">
        <f>45/1000</f>
        <v>4.4999999999999998E-2</v>
      </c>
      <c r="AZ59" s="59"/>
      <c r="BA59" s="59"/>
      <c r="BB59" s="59"/>
      <c r="BC59" s="59"/>
      <c r="BD59" s="59"/>
      <c r="BE59" s="59"/>
      <c r="BF59" s="59"/>
      <c r="BG59" s="59"/>
      <c r="BH59" s="59"/>
      <c r="BI59" s="82"/>
      <c r="BJ59" s="60"/>
      <c r="BK59" s="59"/>
      <c r="BL59" s="59"/>
      <c r="BM59" s="59"/>
      <c r="BN59" s="59"/>
      <c r="BO59" s="59"/>
      <c r="BP59" s="59"/>
      <c r="BQ59" s="59"/>
      <c r="BR59" s="59"/>
      <c r="BS59" s="59"/>
      <c r="BT59" s="59"/>
      <c r="BU59" s="59"/>
      <c r="BV59" s="59"/>
      <c r="BW59" s="59"/>
      <c r="BX59" s="59"/>
      <c r="BY59" s="59"/>
      <c r="BZ59" s="59"/>
      <c r="CA59" s="59"/>
      <c r="CB59" s="82"/>
      <c r="CC59" s="59"/>
      <c r="CD59" s="59"/>
      <c r="CE59" s="59"/>
      <c r="CF59" s="59"/>
      <c r="CG59" s="59"/>
      <c r="CH59" s="59"/>
      <c r="CI59" s="59"/>
      <c r="CJ59" s="59"/>
      <c r="CK59" s="59"/>
      <c r="CL59" s="59"/>
      <c r="CM59" s="82"/>
      <c r="CN59" s="59"/>
      <c r="CO59" s="59"/>
      <c r="CP59" s="59"/>
      <c r="CQ59" s="59"/>
      <c r="CR59" s="59"/>
      <c r="CS59" s="59"/>
      <c r="CT59" s="59"/>
      <c r="CU59" s="59"/>
      <c r="CV59" s="59"/>
      <c r="CW59" s="59"/>
      <c r="CX59" s="59"/>
      <c r="CY59" s="59"/>
      <c r="CZ59" s="82"/>
      <c r="DA59" s="59"/>
      <c r="DB59" s="59"/>
      <c r="DC59" s="59"/>
      <c r="DD59" s="59"/>
      <c r="DE59" s="59"/>
      <c r="DF59" s="59"/>
      <c r="DG59" s="59"/>
      <c r="DH59" s="59">
        <v>1</v>
      </c>
      <c r="DI59" s="82"/>
      <c r="DJ59" s="59"/>
      <c r="DK59" s="59"/>
      <c r="DL59" s="59"/>
      <c r="DM59" s="59"/>
      <c r="DN59" s="59"/>
      <c r="DO59" s="59"/>
      <c r="DP59" s="59"/>
      <c r="DQ59" s="82"/>
      <c r="DR59" s="59"/>
      <c r="DS59" s="59"/>
      <c r="DT59" s="59"/>
      <c r="DU59" s="59"/>
      <c r="DV59" s="59"/>
      <c r="DW59" s="59"/>
      <c r="DX59" s="59"/>
      <c r="DY59" s="59"/>
      <c r="DZ59" s="59"/>
      <c r="EA59" s="59"/>
      <c r="EB59" s="59"/>
      <c r="EC59" s="59"/>
      <c r="ED59" s="59"/>
      <c r="EE59" s="59"/>
      <c r="EF59" s="59"/>
      <c r="EG59" s="59"/>
      <c r="EH59" s="59"/>
      <c r="EI59" s="59"/>
      <c r="EJ59" s="59"/>
      <c r="EK59" s="59"/>
      <c r="EL59" s="59"/>
      <c r="EM59" s="59"/>
      <c r="EN59" s="59"/>
      <c r="EO59" s="59"/>
      <c r="EP59" s="59"/>
      <c r="EQ59" s="59"/>
      <c r="ER59" s="59"/>
    </row>
    <row r="60" spans="2:148" ht="15" outlineLevel="1">
      <c r="B60" s="65">
        <v>2</v>
      </c>
      <c r="C60" s="99" t="s">
        <v>241</v>
      </c>
      <c r="D60" s="239" t="s">
        <v>243</v>
      </c>
      <c r="E60" s="66">
        <v>49</v>
      </c>
      <c r="F60" s="298">
        <v>49</v>
      </c>
      <c r="G60" s="90">
        <f t="shared" si="4"/>
        <v>0.55167346938775508</v>
      </c>
      <c r="H60" s="88">
        <f t="shared" si="5"/>
        <v>27.032</v>
      </c>
      <c r="I60" s="87">
        <f t="shared" si="6"/>
        <v>6.86</v>
      </c>
      <c r="J60" s="87">
        <f t="shared" si="12"/>
        <v>20.172000000000001</v>
      </c>
      <c r="K60" s="82"/>
      <c r="L60" s="61"/>
      <c r="M60" s="82"/>
      <c r="N60" s="59"/>
      <c r="O60" s="59"/>
      <c r="P60" s="59"/>
      <c r="Q60" s="59"/>
      <c r="R60" s="59"/>
      <c r="S60" s="59">
        <v>1</v>
      </c>
      <c r="T60" s="82"/>
      <c r="U60" s="63">
        <f t="shared" si="13"/>
        <v>0.15</v>
      </c>
      <c r="V60" s="63"/>
      <c r="W60" s="63"/>
      <c r="X60" s="63"/>
      <c r="Y60" s="63"/>
      <c r="Z60" s="63"/>
      <c r="AA60" s="63"/>
      <c r="AB60" s="63"/>
      <c r="AC60" s="82"/>
      <c r="AD60" s="59"/>
      <c r="AE60" s="59"/>
      <c r="AF60" s="59"/>
      <c r="AG60" s="59"/>
      <c r="AH60" s="59"/>
      <c r="AI60" s="82"/>
      <c r="AJ60" s="59"/>
      <c r="AK60" s="59">
        <f>250/1000</f>
        <v>0.25</v>
      </c>
      <c r="AL60" s="59"/>
      <c r="AM60" s="59"/>
      <c r="AN60" s="82"/>
      <c r="AO60" s="59"/>
      <c r="AP60" s="59"/>
      <c r="AQ60" s="59"/>
      <c r="AR60" s="59"/>
      <c r="AS60" s="59"/>
      <c r="AT60" s="59"/>
      <c r="AU60" s="59"/>
      <c r="AV60" s="59"/>
      <c r="AW60" s="59"/>
      <c r="AX60" s="82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82"/>
      <c r="BJ60" s="60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59"/>
      <c r="BW60" s="59"/>
      <c r="BX60" s="59"/>
      <c r="BY60" s="59"/>
      <c r="BZ60" s="59"/>
      <c r="CA60" s="59"/>
      <c r="CB60" s="82"/>
      <c r="CC60" s="59"/>
      <c r="CD60" s="59"/>
      <c r="CE60" s="59"/>
      <c r="CF60" s="59"/>
      <c r="CG60" s="59"/>
      <c r="CH60" s="59"/>
      <c r="CI60" s="59"/>
      <c r="CJ60" s="59"/>
      <c r="CK60" s="59"/>
      <c r="CL60" s="59"/>
      <c r="CM60" s="82"/>
      <c r="CN60" s="59"/>
      <c r="CO60" s="59"/>
      <c r="CP60" s="59"/>
      <c r="CQ60" s="59"/>
      <c r="CR60" s="59"/>
      <c r="CS60" s="59"/>
      <c r="CT60" s="59"/>
      <c r="CU60" s="59"/>
      <c r="CV60" s="59"/>
      <c r="CW60" s="59"/>
      <c r="CX60" s="59"/>
      <c r="CY60" s="59"/>
      <c r="CZ60" s="82"/>
      <c r="DA60" s="59"/>
      <c r="DB60" s="59"/>
      <c r="DC60" s="59"/>
      <c r="DD60" s="59"/>
      <c r="DE60" s="59"/>
      <c r="DF60" s="59"/>
      <c r="DG60" s="59"/>
      <c r="DH60" s="59">
        <v>1</v>
      </c>
      <c r="DI60" s="82"/>
      <c r="DJ60" s="59"/>
      <c r="DK60" s="59"/>
      <c r="DL60" s="59"/>
      <c r="DM60" s="59"/>
      <c r="DN60" s="59"/>
      <c r="DO60" s="59"/>
      <c r="DP60" s="59"/>
      <c r="DQ60" s="82"/>
      <c r="DR60" s="59"/>
      <c r="DS60" s="59"/>
      <c r="DT60" s="59"/>
      <c r="DU60" s="59"/>
      <c r="DV60" s="59"/>
      <c r="DW60" s="59"/>
      <c r="DX60" s="59"/>
      <c r="DY60" s="59"/>
      <c r="DZ60" s="59"/>
      <c r="EA60" s="59"/>
      <c r="EB60" s="59"/>
      <c r="EC60" s="59"/>
      <c r="ED60" s="59"/>
      <c r="EE60" s="59"/>
      <c r="EF60" s="59"/>
      <c r="EG60" s="59"/>
      <c r="EH60" s="59"/>
      <c r="EI60" s="59"/>
      <c r="EJ60" s="59"/>
      <c r="EK60" s="59"/>
      <c r="EL60" s="59"/>
      <c r="EM60" s="59"/>
      <c r="EN60" s="59"/>
      <c r="EO60" s="59"/>
      <c r="EP60" s="59"/>
      <c r="EQ60" s="59"/>
      <c r="ER60" s="59"/>
    </row>
    <row r="61" spans="2:148" ht="15" outlineLevel="1">
      <c r="B61" s="65">
        <v>3</v>
      </c>
      <c r="C61" s="99" t="s">
        <v>241</v>
      </c>
      <c r="D61" s="239" t="s">
        <v>244</v>
      </c>
      <c r="E61" s="66">
        <v>55</v>
      </c>
      <c r="F61" s="298">
        <v>55</v>
      </c>
      <c r="G61" s="90">
        <f t="shared" si="4"/>
        <v>0.64476363636363643</v>
      </c>
      <c r="H61" s="88">
        <f t="shared" si="5"/>
        <v>35.462000000000003</v>
      </c>
      <c r="I61" s="87">
        <f t="shared" si="6"/>
        <v>7.7000000000000011</v>
      </c>
      <c r="J61" s="87">
        <f t="shared" si="12"/>
        <v>27.762000000000004</v>
      </c>
      <c r="K61" s="82"/>
      <c r="L61" s="61"/>
      <c r="M61" s="82"/>
      <c r="N61" s="59"/>
      <c r="O61" s="59"/>
      <c r="P61" s="59"/>
      <c r="Q61" s="59"/>
      <c r="R61" s="59"/>
      <c r="S61" s="59">
        <v>1</v>
      </c>
      <c r="T61" s="82"/>
      <c r="U61" s="142">
        <f t="shared" si="13"/>
        <v>0.15</v>
      </c>
      <c r="V61" s="63"/>
      <c r="W61" s="63"/>
      <c r="X61" s="63"/>
      <c r="Y61" s="63"/>
      <c r="Z61" s="63">
        <f>80/1000</f>
        <v>0.08</v>
      </c>
      <c r="AA61" s="63"/>
      <c r="AB61" s="63"/>
      <c r="AC61" s="82"/>
      <c r="AD61" s="59"/>
      <c r="AE61" s="59"/>
      <c r="AF61" s="59"/>
      <c r="AG61" s="59"/>
      <c r="AH61" s="59"/>
      <c r="AI61" s="82"/>
      <c r="AJ61" s="59"/>
      <c r="AK61" s="59"/>
      <c r="AL61" s="59"/>
      <c r="AM61" s="59">
        <f>250/1000</f>
        <v>0.25</v>
      </c>
      <c r="AN61" s="82"/>
      <c r="AO61" s="59"/>
      <c r="AP61" s="59"/>
      <c r="AQ61" s="59"/>
      <c r="AR61" s="59"/>
      <c r="AS61" s="59"/>
      <c r="AT61" s="59"/>
      <c r="AU61" s="59"/>
      <c r="AV61" s="59"/>
      <c r="AW61" s="59"/>
      <c r="AX61" s="82"/>
      <c r="AY61" s="59"/>
      <c r="AZ61" s="59"/>
      <c r="BA61" s="59"/>
      <c r="BB61" s="59"/>
      <c r="BC61" s="59"/>
      <c r="BD61" s="59"/>
      <c r="BE61" s="59"/>
      <c r="BF61" s="59"/>
      <c r="BG61" s="59"/>
      <c r="BH61" s="59"/>
      <c r="BI61" s="82"/>
      <c r="BJ61" s="60"/>
      <c r="BK61" s="59"/>
      <c r="BL61" s="59"/>
      <c r="BM61" s="59"/>
      <c r="BN61" s="59"/>
      <c r="BO61" s="59"/>
      <c r="BP61" s="59"/>
      <c r="BQ61" s="59"/>
      <c r="BR61" s="59"/>
      <c r="BS61" s="59"/>
      <c r="BT61" s="59"/>
      <c r="BU61" s="59"/>
      <c r="BV61" s="59"/>
      <c r="BW61" s="59"/>
      <c r="BX61" s="59"/>
      <c r="BY61" s="59"/>
      <c r="BZ61" s="59"/>
      <c r="CA61" s="59"/>
      <c r="CB61" s="82"/>
      <c r="CC61" s="59"/>
      <c r="CD61" s="59"/>
      <c r="CE61" s="59"/>
      <c r="CF61" s="59"/>
      <c r="CG61" s="59"/>
      <c r="CH61" s="59"/>
      <c r="CI61" s="59"/>
      <c r="CJ61" s="59"/>
      <c r="CK61" s="59"/>
      <c r="CL61" s="59"/>
      <c r="CM61" s="82"/>
      <c r="CN61" s="59"/>
      <c r="CO61" s="59"/>
      <c r="CP61" s="59"/>
      <c r="CQ61" s="59"/>
      <c r="CR61" s="59"/>
      <c r="CS61" s="59"/>
      <c r="CT61" s="59"/>
      <c r="CU61" s="59"/>
      <c r="CV61" s="59"/>
      <c r="CW61" s="59"/>
      <c r="CX61" s="59"/>
      <c r="CY61" s="59"/>
      <c r="CZ61" s="82"/>
      <c r="DA61" s="59"/>
      <c r="DB61" s="59"/>
      <c r="DC61" s="59"/>
      <c r="DD61" s="59"/>
      <c r="DE61" s="59"/>
      <c r="DF61" s="59"/>
      <c r="DG61" s="59"/>
      <c r="DH61" s="59">
        <v>1</v>
      </c>
      <c r="DI61" s="82"/>
      <c r="DJ61" s="59"/>
      <c r="DK61" s="59"/>
      <c r="DL61" s="59"/>
      <c r="DM61" s="59"/>
      <c r="DN61" s="59"/>
      <c r="DO61" s="59"/>
      <c r="DP61" s="59"/>
      <c r="DQ61" s="82"/>
      <c r="DR61" s="59"/>
      <c r="DS61" s="59"/>
      <c r="DT61" s="59"/>
      <c r="DU61" s="59"/>
      <c r="DV61" s="59"/>
      <c r="DW61" s="59"/>
      <c r="DX61" s="59"/>
      <c r="DY61" s="59"/>
      <c r="DZ61" s="59"/>
      <c r="EA61" s="59"/>
      <c r="EB61" s="59"/>
      <c r="EC61" s="59"/>
      <c r="ED61" s="59"/>
      <c r="EE61" s="59"/>
      <c r="EF61" s="59"/>
      <c r="EG61" s="59"/>
      <c r="EH61" s="59"/>
      <c r="EI61" s="59"/>
      <c r="EJ61" s="59"/>
      <c r="EK61" s="59"/>
      <c r="EL61" s="59"/>
      <c r="EM61" s="59"/>
      <c r="EN61" s="59"/>
      <c r="EO61" s="59"/>
      <c r="EP61" s="59"/>
      <c r="EQ61" s="59"/>
      <c r="ER61" s="59"/>
    </row>
    <row r="62" spans="2:148" ht="15" outlineLevel="1">
      <c r="B62" s="65">
        <v>4</v>
      </c>
      <c r="C62" s="99" t="s">
        <v>241</v>
      </c>
      <c r="D62" s="102" t="s">
        <v>245</v>
      </c>
      <c r="E62" s="66">
        <v>55</v>
      </c>
      <c r="F62" s="298">
        <v>55</v>
      </c>
      <c r="G62" s="90">
        <f t="shared" si="4"/>
        <v>0.68603636363636367</v>
      </c>
      <c r="H62" s="88">
        <f t="shared" si="5"/>
        <v>37.731999999999999</v>
      </c>
      <c r="I62" s="87">
        <f t="shared" si="6"/>
        <v>7.7000000000000011</v>
      </c>
      <c r="J62" s="87">
        <f t="shared" si="12"/>
        <v>30.032</v>
      </c>
      <c r="K62" s="82"/>
      <c r="L62" s="61"/>
      <c r="M62" s="82"/>
      <c r="N62" s="59"/>
      <c r="O62" s="59"/>
      <c r="P62" s="59"/>
      <c r="Q62" s="59"/>
      <c r="R62" s="59"/>
      <c r="S62" s="59">
        <v>1</v>
      </c>
      <c r="T62" s="82"/>
      <c r="U62" s="63">
        <f t="shared" si="13"/>
        <v>0.15</v>
      </c>
      <c r="V62" s="63"/>
      <c r="W62" s="63"/>
      <c r="X62" s="63"/>
      <c r="Y62" s="63"/>
      <c r="Z62" s="63"/>
      <c r="AA62" s="63"/>
      <c r="AB62" s="63"/>
      <c r="AC62" s="82"/>
      <c r="AD62" s="59"/>
      <c r="AE62" s="59"/>
      <c r="AF62" s="59"/>
      <c r="AG62" s="59"/>
      <c r="AH62" s="59"/>
      <c r="AI62" s="82"/>
      <c r="AJ62" s="59"/>
      <c r="AK62" s="59"/>
      <c r="AL62" s="59"/>
      <c r="AM62" s="59">
        <f>250/1000</f>
        <v>0.25</v>
      </c>
      <c r="AN62" s="82"/>
      <c r="AO62" s="59"/>
      <c r="AP62" s="59"/>
      <c r="AQ62" s="59"/>
      <c r="AR62" s="59"/>
      <c r="AS62" s="59"/>
      <c r="AT62" s="59"/>
      <c r="AU62" s="59"/>
      <c r="AV62" s="59"/>
      <c r="AW62" s="59"/>
      <c r="AX62" s="82"/>
      <c r="AY62" s="59">
        <f>30/1000</f>
        <v>0.03</v>
      </c>
      <c r="AZ62" s="59"/>
      <c r="BA62" s="59"/>
      <c r="BB62" s="59"/>
      <c r="BC62" s="59"/>
      <c r="BD62" s="59"/>
      <c r="BE62" s="59"/>
      <c r="BF62" s="59"/>
      <c r="BG62" s="59"/>
      <c r="BH62" s="59"/>
      <c r="BI62" s="82"/>
      <c r="BJ62" s="60"/>
      <c r="BK62" s="59"/>
      <c r="BL62" s="59"/>
      <c r="BM62" s="59"/>
      <c r="BN62" s="59"/>
      <c r="BO62" s="59"/>
      <c r="BP62" s="59"/>
      <c r="BQ62" s="59"/>
      <c r="BR62" s="59"/>
      <c r="BS62" s="59"/>
      <c r="BT62" s="59"/>
      <c r="BU62" s="59"/>
      <c r="BV62" s="59"/>
      <c r="BW62" s="59"/>
      <c r="BX62" s="59"/>
      <c r="BY62" s="59"/>
      <c r="BZ62" s="59"/>
      <c r="CA62" s="59"/>
      <c r="CB62" s="82"/>
      <c r="CC62" s="59"/>
      <c r="CD62" s="59"/>
      <c r="CE62" s="59"/>
      <c r="CF62" s="59"/>
      <c r="CG62" s="59"/>
      <c r="CH62" s="59"/>
      <c r="CI62" s="59"/>
      <c r="CJ62" s="59"/>
      <c r="CK62" s="59"/>
      <c r="CL62" s="59"/>
      <c r="CM62" s="82"/>
      <c r="CN62" s="59">
        <v>1</v>
      </c>
      <c r="CO62" s="59"/>
      <c r="CP62" s="59"/>
      <c r="CQ62" s="59"/>
      <c r="CR62" s="59"/>
      <c r="CS62" s="59"/>
      <c r="CT62" s="59"/>
      <c r="CU62" s="59"/>
      <c r="CV62" s="59"/>
      <c r="CW62" s="59"/>
      <c r="CX62" s="59"/>
      <c r="CY62" s="59"/>
      <c r="CZ62" s="82"/>
      <c r="DA62" s="59"/>
      <c r="DB62" s="59"/>
      <c r="DC62" s="59"/>
      <c r="DD62" s="59"/>
      <c r="DE62" s="59"/>
      <c r="DF62" s="59"/>
      <c r="DG62" s="59"/>
      <c r="DH62" s="59">
        <v>1</v>
      </c>
      <c r="DI62" s="82"/>
      <c r="DJ62" s="59"/>
      <c r="DK62" s="59"/>
      <c r="DL62" s="59"/>
      <c r="DM62" s="59"/>
      <c r="DN62" s="59"/>
      <c r="DO62" s="59"/>
      <c r="DP62" s="59"/>
      <c r="DQ62" s="82"/>
      <c r="DR62" s="59"/>
      <c r="DS62" s="59"/>
      <c r="DT62" s="59"/>
      <c r="DU62" s="59"/>
      <c r="DV62" s="59"/>
      <c r="DW62" s="59"/>
      <c r="DX62" s="59"/>
      <c r="DY62" s="59"/>
      <c r="DZ62" s="59"/>
      <c r="EA62" s="59"/>
      <c r="EB62" s="59"/>
      <c r="EC62" s="59"/>
      <c r="ED62" s="59"/>
      <c r="EE62" s="59"/>
      <c r="EF62" s="59"/>
      <c r="EG62" s="59"/>
      <c r="EH62" s="59"/>
      <c r="EI62" s="59"/>
      <c r="EJ62" s="59"/>
      <c r="EK62" s="59"/>
      <c r="EL62" s="59"/>
      <c r="EM62" s="59"/>
      <c r="EN62" s="59"/>
      <c r="EO62" s="59"/>
      <c r="EP62" s="59"/>
      <c r="EQ62" s="59"/>
      <c r="ER62" s="59"/>
    </row>
    <row r="63" spans="2:148" ht="15" outlineLevel="1">
      <c r="B63" s="65">
        <v>5</v>
      </c>
      <c r="C63" s="99" t="s">
        <v>241</v>
      </c>
      <c r="D63" s="239" t="s">
        <v>246</v>
      </c>
      <c r="E63" s="66">
        <v>49</v>
      </c>
      <c r="F63" s="298">
        <v>49</v>
      </c>
      <c r="G63" s="90">
        <f t="shared" si="4"/>
        <v>0.66187755102040824</v>
      </c>
      <c r="H63" s="88">
        <f t="shared" si="5"/>
        <v>32.432000000000002</v>
      </c>
      <c r="I63" s="87">
        <f t="shared" si="6"/>
        <v>6.86</v>
      </c>
      <c r="J63" s="87">
        <f t="shared" si="12"/>
        <v>25.571999999999999</v>
      </c>
      <c r="K63" s="82"/>
      <c r="L63" s="61"/>
      <c r="M63" s="82"/>
      <c r="N63" s="59"/>
      <c r="O63" s="59"/>
      <c r="P63" s="59"/>
      <c r="Q63" s="59"/>
      <c r="R63" s="59"/>
      <c r="S63" s="59">
        <v>1</v>
      </c>
      <c r="T63" s="82"/>
      <c r="U63" s="142">
        <f t="shared" si="13"/>
        <v>0.15</v>
      </c>
      <c r="V63" s="63"/>
      <c r="W63" s="63"/>
      <c r="X63" s="63"/>
      <c r="Y63" s="63"/>
      <c r="Z63" s="63"/>
      <c r="AA63" s="63"/>
      <c r="AB63" s="63"/>
      <c r="AC63" s="82"/>
      <c r="AD63" s="59"/>
      <c r="AE63" s="59"/>
      <c r="AF63" s="59"/>
      <c r="AG63" s="59"/>
      <c r="AH63" s="59"/>
      <c r="AI63" s="82"/>
      <c r="AJ63" s="59"/>
      <c r="AK63" s="59"/>
      <c r="AL63" s="59">
        <f>250/1000</f>
        <v>0.25</v>
      </c>
      <c r="AM63" s="59"/>
      <c r="AN63" s="82"/>
      <c r="AO63" s="59"/>
      <c r="AP63" s="59"/>
      <c r="AQ63" s="59"/>
      <c r="AR63" s="59"/>
      <c r="AS63" s="59"/>
      <c r="AT63" s="59"/>
      <c r="AU63" s="59"/>
      <c r="AV63" s="59"/>
      <c r="AW63" s="59"/>
      <c r="AX63" s="82"/>
      <c r="AY63" s="59"/>
      <c r="AZ63" s="59"/>
      <c r="BA63" s="59"/>
      <c r="BB63" s="59"/>
      <c r="BC63" s="59"/>
      <c r="BD63" s="59"/>
      <c r="BE63" s="59"/>
      <c r="BF63" s="59">
        <f>45/1000</f>
        <v>4.4999999999999998E-2</v>
      </c>
      <c r="BG63" s="59"/>
      <c r="BH63" s="59"/>
      <c r="BI63" s="82"/>
      <c r="BJ63" s="60"/>
      <c r="BK63" s="59"/>
      <c r="BL63" s="59"/>
      <c r="BM63" s="59"/>
      <c r="BN63" s="59"/>
      <c r="BO63" s="59"/>
      <c r="BP63" s="59"/>
      <c r="BQ63" s="59"/>
      <c r="BR63" s="59"/>
      <c r="BS63" s="59"/>
      <c r="BT63" s="59"/>
      <c r="BU63" s="59"/>
      <c r="BV63" s="59"/>
      <c r="BW63" s="59"/>
      <c r="BX63" s="59"/>
      <c r="BY63" s="59"/>
      <c r="BZ63" s="59"/>
      <c r="CA63" s="59"/>
      <c r="CB63" s="82"/>
      <c r="CC63" s="59"/>
      <c r="CD63" s="59"/>
      <c r="CE63" s="59"/>
      <c r="CF63" s="59"/>
      <c r="CG63" s="59"/>
      <c r="CH63" s="59"/>
      <c r="CI63" s="59"/>
      <c r="CJ63" s="59"/>
      <c r="CK63" s="59"/>
      <c r="CL63" s="59"/>
      <c r="CM63" s="82"/>
      <c r="CN63" s="59"/>
      <c r="CO63" s="59"/>
      <c r="CP63" s="59"/>
      <c r="CQ63" s="59"/>
      <c r="CR63" s="59"/>
      <c r="CS63" s="59"/>
      <c r="CT63" s="59"/>
      <c r="CU63" s="59"/>
      <c r="CV63" s="59"/>
      <c r="CW63" s="59"/>
      <c r="CX63" s="59"/>
      <c r="CY63" s="59"/>
      <c r="CZ63" s="82"/>
      <c r="DA63" s="59"/>
      <c r="DB63" s="59"/>
      <c r="DC63" s="59"/>
      <c r="DD63" s="59"/>
      <c r="DE63" s="59"/>
      <c r="DF63" s="59"/>
      <c r="DG63" s="59"/>
      <c r="DH63" s="59">
        <v>1</v>
      </c>
      <c r="DI63" s="82"/>
      <c r="DJ63" s="59"/>
      <c r="DK63" s="59"/>
      <c r="DL63" s="59"/>
      <c r="DM63" s="59"/>
      <c r="DN63" s="59"/>
      <c r="DO63" s="59"/>
      <c r="DP63" s="59"/>
      <c r="DQ63" s="82"/>
      <c r="DR63" s="59"/>
      <c r="DS63" s="59"/>
      <c r="DT63" s="59"/>
      <c r="DU63" s="59"/>
      <c r="DV63" s="59"/>
      <c r="DW63" s="59"/>
      <c r="DX63" s="59"/>
      <c r="DY63" s="59"/>
      <c r="DZ63" s="59"/>
      <c r="EA63" s="59"/>
      <c r="EB63" s="59"/>
      <c r="EC63" s="59"/>
      <c r="ED63" s="59"/>
      <c r="EE63" s="59"/>
      <c r="EF63" s="59"/>
      <c r="EG63" s="59"/>
      <c r="EH63" s="59"/>
      <c r="EI63" s="59"/>
      <c r="EJ63" s="59"/>
      <c r="EK63" s="59"/>
      <c r="EL63" s="59"/>
      <c r="EM63" s="59"/>
      <c r="EN63" s="59"/>
      <c r="EO63" s="59"/>
      <c r="EP63" s="59"/>
      <c r="EQ63" s="59"/>
      <c r="ER63" s="59"/>
    </row>
    <row r="64" spans="2:148" ht="15" outlineLevel="1">
      <c r="B64" s="65">
        <v>6</v>
      </c>
      <c r="C64" s="99" t="s">
        <v>241</v>
      </c>
      <c r="D64" s="239" t="s">
        <v>247</v>
      </c>
      <c r="E64" s="66">
        <v>49</v>
      </c>
      <c r="F64" s="298">
        <v>49</v>
      </c>
      <c r="G64" s="90">
        <f t="shared" si="4"/>
        <v>0.55167346938775508</v>
      </c>
      <c r="H64" s="88">
        <f t="shared" si="5"/>
        <v>27.032</v>
      </c>
      <c r="I64" s="87">
        <f t="shared" si="6"/>
        <v>6.86</v>
      </c>
      <c r="J64" s="87">
        <f t="shared" si="12"/>
        <v>20.172000000000001</v>
      </c>
      <c r="K64" s="82"/>
      <c r="L64" s="61"/>
      <c r="M64" s="82"/>
      <c r="N64" s="59"/>
      <c r="O64" s="59"/>
      <c r="P64" s="59"/>
      <c r="Q64" s="59"/>
      <c r="R64" s="59"/>
      <c r="S64" s="59">
        <v>1</v>
      </c>
      <c r="T64" s="82"/>
      <c r="U64" s="63">
        <f t="shared" si="13"/>
        <v>0.15</v>
      </c>
      <c r="V64" s="63"/>
      <c r="W64" s="63"/>
      <c r="X64" s="63"/>
      <c r="Y64" s="63"/>
      <c r="Z64" s="63"/>
      <c r="AA64" s="63"/>
      <c r="AB64" s="63"/>
      <c r="AC64" s="82"/>
      <c r="AD64" s="59"/>
      <c r="AE64" s="59"/>
      <c r="AF64" s="59"/>
      <c r="AG64" s="59"/>
      <c r="AH64" s="59"/>
      <c r="AI64" s="82"/>
      <c r="AJ64" s="59"/>
      <c r="AK64" s="59"/>
      <c r="AL64" s="59"/>
      <c r="AM64" s="59">
        <f>250/1000</f>
        <v>0.25</v>
      </c>
      <c r="AN64" s="82"/>
      <c r="AO64" s="59"/>
      <c r="AP64" s="59"/>
      <c r="AQ64" s="59"/>
      <c r="AR64" s="59"/>
      <c r="AS64" s="59"/>
      <c r="AT64" s="59"/>
      <c r="AU64" s="59"/>
      <c r="AV64" s="59"/>
      <c r="AW64" s="59"/>
      <c r="AX64" s="82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82"/>
      <c r="BJ64" s="60"/>
      <c r="BK64" s="59"/>
      <c r="BL64" s="59"/>
      <c r="BM64" s="59"/>
      <c r="BN64" s="59"/>
      <c r="BO64" s="59"/>
      <c r="BP64" s="59"/>
      <c r="BQ64" s="59"/>
      <c r="BR64" s="59"/>
      <c r="BS64" s="59"/>
      <c r="BT64" s="59"/>
      <c r="BU64" s="59"/>
      <c r="BV64" s="59"/>
      <c r="BW64" s="59"/>
      <c r="BX64" s="59"/>
      <c r="BY64" s="59"/>
      <c r="BZ64" s="59"/>
      <c r="CA64" s="59"/>
      <c r="CB64" s="82"/>
      <c r="CC64" s="59"/>
      <c r="CD64" s="59"/>
      <c r="CE64" s="59"/>
      <c r="CF64" s="59"/>
      <c r="CG64" s="59"/>
      <c r="CH64" s="59"/>
      <c r="CI64" s="59"/>
      <c r="CJ64" s="59"/>
      <c r="CK64" s="59"/>
      <c r="CL64" s="59"/>
      <c r="CM64" s="82"/>
      <c r="CN64" s="59"/>
      <c r="CO64" s="59"/>
      <c r="CP64" s="59"/>
      <c r="CQ64" s="59"/>
      <c r="CR64" s="59"/>
      <c r="CS64" s="59"/>
      <c r="CT64" s="59"/>
      <c r="CU64" s="59"/>
      <c r="CV64" s="59"/>
      <c r="CW64" s="59"/>
      <c r="CX64" s="59"/>
      <c r="CY64" s="59"/>
      <c r="CZ64" s="82"/>
      <c r="DA64" s="59"/>
      <c r="DB64" s="59"/>
      <c r="DC64" s="59"/>
      <c r="DD64" s="59"/>
      <c r="DE64" s="59"/>
      <c r="DF64" s="59"/>
      <c r="DG64" s="59"/>
      <c r="DH64" s="59">
        <v>1</v>
      </c>
      <c r="DI64" s="82"/>
      <c r="DJ64" s="59"/>
      <c r="DK64" s="59"/>
      <c r="DL64" s="59"/>
      <c r="DM64" s="59"/>
      <c r="DN64" s="59"/>
      <c r="DO64" s="59"/>
      <c r="DP64" s="59"/>
      <c r="DQ64" s="82"/>
      <c r="DR64" s="59"/>
      <c r="DS64" s="59"/>
      <c r="DT64" s="59"/>
      <c r="DU64" s="59"/>
      <c r="DV64" s="59"/>
      <c r="DW64" s="59"/>
      <c r="DX64" s="59"/>
      <c r="DY64" s="59"/>
      <c r="DZ64" s="59"/>
      <c r="EA64" s="59"/>
      <c r="EB64" s="59"/>
      <c r="EC64" s="59"/>
      <c r="ED64" s="59"/>
      <c r="EE64" s="59"/>
      <c r="EF64" s="59"/>
      <c r="EG64" s="59"/>
      <c r="EH64" s="59"/>
      <c r="EI64" s="59"/>
      <c r="EJ64" s="59"/>
      <c r="EK64" s="59"/>
      <c r="EL64" s="59"/>
      <c r="EM64" s="59"/>
      <c r="EN64" s="59"/>
      <c r="EO64" s="59"/>
      <c r="EP64" s="59"/>
      <c r="EQ64" s="59"/>
      <c r="ER64" s="59"/>
    </row>
    <row r="65" spans="2:148" ht="15" outlineLevel="1">
      <c r="B65" s="65">
        <v>7</v>
      </c>
      <c r="C65" s="99" t="s">
        <v>241</v>
      </c>
      <c r="D65" s="278" t="s">
        <v>827</v>
      </c>
      <c r="E65" s="66">
        <v>49</v>
      </c>
      <c r="F65" s="298">
        <v>49</v>
      </c>
      <c r="G65" s="90">
        <f t="shared" ref="G65" si="14">H65/E65</f>
        <v>0.91902040816326525</v>
      </c>
      <c r="H65" s="88">
        <f t="shared" ref="H65" si="15">(I65+J65)*$H$5</f>
        <v>45.031999999999996</v>
      </c>
      <c r="I65" s="87">
        <f t="shared" ref="I65" si="16">E65*$I$5</f>
        <v>6.86</v>
      </c>
      <c r="J65" s="87">
        <f t="shared" ref="J65" si="17">SUMPRODUCT(N65:ES65,$N$6:$ES$6)</f>
        <v>38.171999999999997</v>
      </c>
      <c r="K65" s="82"/>
      <c r="L65" s="61"/>
      <c r="M65" s="82"/>
      <c r="N65" s="59"/>
      <c r="O65" s="59"/>
      <c r="P65" s="59"/>
      <c r="Q65" s="59"/>
      <c r="R65" s="59"/>
      <c r="S65" s="59">
        <v>1</v>
      </c>
      <c r="T65" s="82"/>
      <c r="U65" s="63">
        <f t="shared" si="13"/>
        <v>0.15</v>
      </c>
      <c r="V65" s="63"/>
      <c r="W65" s="63"/>
      <c r="X65" s="63"/>
      <c r="Y65" s="63"/>
      <c r="Z65" s="63"/>
      <c r="AA65" s="63"/>
      <c r="AB65" s="63"/>
      <c r="AC65" s="82"/>
      <c r="AD65" s="59"/>
      <c r="AE65" s="59"/>
      <c r="AF65" s="59"/>
      <c r="AG65" s="59"/>
      <c r="AH65" s="59"/>
      <c r="AI65" s="82"/>
      <c r="AJ65" s="59"/>
      <c r="AK65" s="59"/>
      <c r="AL65" s="59"/>
      <c r="AM65" s="59">
        <f>250/1000</f>
        <v>0.25</v>
      </c>
      <c r="AN65" s="82"/>
      <c r="AO65" s="59"/>
      <c r="AP65" s="59"/>
      <c r="AQ65" s="59"/>
      <c r="AR65" s="59"/>
      <c r="AS65" s="59"/>
      <c r="AT65" s="59"/>
      <c r="AU65" s="59"/>
      <c r="AV65" s="59"/>
      <c r="AW65" s="59"/>
      <c r="AX65" s="82"/>
      <c r="AY65" s="59"/>
      <c r="AZ65" s="59"/>
      <c r="BA65" s="59">
        <f>45/1000</f>
        <v>4.4999999999999998E-2</v>
      </c>
      <c r="BB65" s="59"/>
      <c r="BC65" s="59"/>
      <c r="BD65" s="59"/>
      <c r="BE65" s="59"/>
      <c r="BF65" s="59"/>
      <c r="BG65" s="59"/>
      <c r="BH65" s="59"/>
      <c r="BI65" s="82"/>
      <c r="BJ65" s="60"/>
      <c r="BK65" s="59"/>
      <c r="BL65" s="59"/>
      <c r="BM65" s="59"/>
      <c r="BN65" s="59"/>
      <c r="BO65" s="59"/>
      <c r="BP65" s="59"/>
      <c r="BQ65" s="59"/>
      <c r="BR65" s="59"/>
      <c r="BS65" s="59"/>
      <c r="BT65" s="59"/>
      <c r="BU65" s="59"/>
      <c r="BV65" s="59"/>
      <c r="BW65" s="59"/>
      <c r="BX65" s="59"/>
      <c r="BY65" s="59"/>
      <c r="BZ65" s="59"/>
      <c r="CA65" s="59"/>
      <c r="CB65" s="82"/>
      <c r="CC65" s="59"/>
      <c r="CD65" s="59"/>
      <c r="CE65" s="59"/>
      <c r="CF65" s="59"/>
      <c r="CG65" s="59"/>
      <c r="CH65" s="59"/>
      <c r="CI65" s="59"/>
      <c r="CJ65" s="59"/>
      <c r="CK65" s="59"/>
      <c r="CL65" s="59"/>
      <c r="CM65" s="82"/>
      <c r="CN65" s="59"/>
      <c r="CO65" s="59"/>
      <c r="CP65" s="59"/>
      <c r="CQ65" s="59"/>
      <c r="CR65" s="59"/>
      <c r="CS65" s="59"/>
      <c r="CT65" s="59"/>
      <c r="CU65" s="59"/>
      <c r="CV65" s="59"/>
      <c r="CW65" s="59"/>
      <c r="CX65" s="59"/>
      <c r="CY65" s="59"/>
      <c r="CZ65" s="82"/>
      <c r="DA65" s="59"/>
      <c r="DB65" s="59"/>
      <c r="DC65" s="59"/>
      <c r="DD65" s="59"/>
      <c r="DE65" s="59"/>
      <c r="DF65" s="59"/>
      <c r="DG65" s="59"/>
      <c r="DH65" s="59">
        <v>1</v>
      </c>
      <c r="DI65" s="82"/>
      <c r="DJ65" s="59"/>
      <c r="DK65" s="59"/>
      <c r="DL65" s="59"/>
      <c r="DM65" s="59"/>
      <c r="DN65" s="59"/>
      <c r="DO65" s="59"/>
      <c r="DP65" s="59"/>
      <c r="DQ65" s="82"/>
      <c r="DR65" s="59"/>
      <c r="DS65" s="59"/>
      <c r="DT65" s="59"/>
      <c r="DU65" s="59"/>
      <c r="DV65" s="59"/>
      <c r="DW65" s="59"/>
      <c r="DX65" s="59"/>
      <c r="DY65" s="59"/>
      <c r="DZ65" s="59"/>
      <c r="EA65" s="59"/>
      <c r="EB65" s="59"/>
      <c r="EC65" s="59"/>
      <c r="ED65" s="59"/>
      <c r="EE65" s="59"/>
      <c r="EF65" s="59"/>
      <c r="EG65" s="59"/>
      <c r="EH65" s="59"/>
      <c r="EI65" s="59"/>
      <c r="EJ65" s="59"/>
      <c r="EK65" s="59"/>
      <c r="EL65" s="59"/>
      <c r="EM65" s="59"/>
      <c r="EN65" s="59"/>
      <c r="EO65" s="59"/>
      <c r="EP65" s="59"/>
      <c r="EQ65" s="59"/>
      <c r="ER65" s="59"/>
    </row>
    <row r="66" spans="2:148" ht="15">
      <c r="B66" s="67"/>
      <c r="C66" s="100"/>
      <c r="D66" s="109"/>
      <c r="E66" s="67"/>
      <c r="F66" s="67"/>
      <c r="G66" s="117"/>
      <c r="H66" s="118"/>
      <c r="I66" s="119"/>
      <c r="J66" s="119"/>
      <c r="K66" s="82"/>
      <c r="L66" s="120"/>
      <c r="M66" s="82"/>
      <c r="N66" s="59"/>
      <c r="O66" s="59"/>
      <c r="P66" s="59"/>
      <c r="Q66" s="59"/>
      <c r="R66" s="59"/>
      <c r="S66" s="59"/>
      <c r="T66" s="82"/>
      <c r="U66" s="142"/>
      <c r="V66" s="63"/>
      <c r="W66" s="63"/>
      <c r="X66" s="63"/>
      <c r="Y66" s="63"/>
      <c r="Z66" s="63"/>
      <c r="AA66" s="63"/>
      <c r="AB66" s="63"/>
      <c r="AC66" s="82"/>
      <c r="AD66" s="59"/>
      <c r="AE66" s="59"/>
      <c r="AF66" s="59"/>
      <c r="AG66" s="59"/>
      <c r="AH66" s="59"/>
      <c r="AI66" s="82"/>
      <c r="AJ66" s="59"/>
      <c r="AK66" s="59"/>
      <c r="AL66" s="59"/>
      <c r="AM66" s="59"/>
      <c r="AN66" s="82"/>
      <c r="AO66" s="59"/>
      <c r="AP66" s="59"/>
      <c r="AQ66" s="59"/>
      <c r="AR66" s="59"/>
      <c r="AS66" s="59"/>
      <c r="AT66" s="59"/>
      <c r="AU66" s="59"/>
      <c r="AV66" s="59"/>
      <c r="AW66" s="59"/>
      <c r="AX66" s="82"/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82"/>
      <c r="BJ66" s="60"/>
      <c r="BK66" s="59"/>
      <c r="BL66" s="59"/>
      <c r="BM66" s="59"/>
      <c r="BN66" s="59"/>
      <c r="BO66" s="59"/>
      <c r="BP66" s="59"/>
      <c r="BQ66" s="59"/>
      <c r="BR66" s="59"/>
      <c r="BS66" s="59"/>
      <c r="BT66" s="59"/>
      <c r="BU66" s="59"/>
      <c r="BV66" s="59"/>
      <c r="BW66" s="59"/>
      <c r="BX66" s="59"/>
      <c r="BY66" s="59"/>
      <c r="BZ66" s="59"/>
      <c r="CA66" s="59"/>
      <c r="CB66" s="82"/>
      <c r="CC66" s="59"/>
      <c r="CD66" s="59"/>
      <c r="CE66" s="59"/>
      <c r="CF66" s="59"/>
      <c r="CG66" s="59"/>
      <c r="CH66" s="59"/>
      <c r="CI66" s="59"/>
      <c r="CJ66" s="59"/>
      <c r="CK66" s="59"/>
      <c r="CL66" s="59"/>
      <c r="CM66" s="82"/>
      <c r="CN66" s="59"/>
      <c r="CO66" s="59"/>
      <c r="CP66" s="59"/>
      <c r="CQ66" s="59"/>
      <c r="CR66" s="59"/>
      <c r="CS66" s="59"/>
      <c r="CT66" s="59"/>
      <c r="CU66" s="59"/>
      <c r="CV66" s="59"/>
      <c r="CW66" s="59"/>
      <c r="CX66" s="59"/>
      <c r="CY66" s="59"/>
      <c r="CZ66" s="82"/>
      <c r="DA66" s="59"/>
      <c r="DB66" s="59"/>
      <c r="DC66" s="59"/>
      <c r="DD66" s="59"/>
      <c r="DE66" s="59"/>
      <c r="DF66" s="59"/>
      <c r="DG66" s="59"/>
      <c r="DH66" s="59"/>
      <c r="DI66" s="82"/>
      <c r="DJ66" s="59"/>
      <c r="DK66" s="59"/>
      <c r="DL66" s="59"/>
      <c r="DM66" s="59"/>
      <c r="DN66" s="59"/>
      <c r="DO66" s="59"/>
      <c r="DP66" s="59"/>
      <c r="DQ66" s="82"/>
      <c r="DR66" s="59"/>
      <c r="DS66" s="59"/>
      <c r="DT66" s="59"/>
      <c r="DU66" s="59"/>
      <c r="DV66" s="59"/>
      <c r="DW66" s="59"/>
      <c r="DX66" s="59"/>
      <c r="DY66" s="59"/>
      <c r="DZ66" s="59"/>
      <c r="EA66" s="59"/>
      <c r="EB66" s="59"/>
      <c r="EC66" s="59"/>
      <c r="ED66" s="59"/>
      <c r="EE66" s="59"/>
      <c r="EF66" s="59"/>
      <c r="EG66" s="59"/>
      <c r="EH66" s="59"/>
      <c r="EI66" s="59"/>
      <c r="EJ66" s="59"/>
      <c r="EK66" s="59"/>
      <c r="EL66" s="59"/>
      <c r="EM66" s="59"/>
      <c r="EN66" s="59"/>
      <c r="EO66" s="59"/>
      <c r="EP66" s="59"/>
      <c r="EQ66" s="59"/>
      <c r="ER66" s="59"/>
    </row>
    <row r="67" spans="2:148" ht="15" outlineLevel="1">
      <c r="B67" s="65">
        <v>1</v>
      </c>
      <c r="C67" s="99" t="s">
        <v>230</v>
      </c>
      <c r="D67" s="102" t="s">
        <v>310</v>
      </c>
      <c r="E67" s="66">
        <v>65</v>
      </c>
      <c r="F67" s="298">
        <v>65</v>
      </c>
      <c r="G67" s="90">
        <f t="shared" si="4"/>
        <v>0.45372307692307695</v>
      </c>
      <c r="H67" s="88">
        <f t="shared" si="5"/>
        <v>29.492000000000001</v>
      </c>
      <c r="I67" s="87">
        <f t="shared" si="6"/>
        <v>9.1000000000000014</v>
      </c>
      <c r="J67" s="87">
        <f t="shared" ref="J67:J78" si="18">SUMPRODUCT(N67:ES67,$N$6:$ES$6)</f>
        <v>20.391999999999999</v>
      </c>
      <c r="K67" s="82"/>
      <c r="L67" s="61"/>
      <c r="M67" s="82"/>
      <c r="N67" s="59"/>
      <c r="O67" s="59"/>
      <c r="P67" s="59"/>
      <c r="Q67" s="59"/>
      <c r="R67" s="59"/>
      <c r="S67" s="59">
        <v>1</v>
      </c>
      <c r="T67" s="82"/>
      <c r="U67" s="63">
        <f t="shared" ref="U67:U73" si="19">150/1000</f>
        <v>0.15</v>
      </c>
      <c r="V67" s="63"/>
      <c r="W67" s="63"/>
      <c r="X67" s="63"/>
      <c r="Y67" s="63"/>
      <c r="Z67" s="63"/>
      <c r="AA67" s="63"/>
      <c r="AB67" s="63"/>
      <c r="AC67" s="82"/>
      <c r="AD67" s="59"/>
      <c r="AE67" s="59"/>
      <c r="AF67" s="59"/>
      <c r="AG67" s="59"/>
      <c r="AH67" s="59"/>
      <c r="AI67" s="82"/>
      <c r="AJ67" s="59"/>
      <c r="AK67" s="59"/>
      <c r="AL67" s="59"/>
      <c r="AM67" s="59"/>
      <c r="AN67" s="82"/>
      <c r="AO67" s="59"/>
      <c r="AP67" s="59">
        <f>60/1000</f>
        <v>0.06</v>
      </c>
      <c r="AQ67" s="59"/>
      <c r="AR67" s="59"/>
      <c r="AS67" s="59"/>
      <c r="AT67" s="59"/>
      <c r="AU67" s="59"/>
      <c r="AV67" s="59"/>
      <c r="AW67" s="59"/>
      <c r="AX67" s="82"/>
      <c r="AY67" s="59"/>
      <c r="AZ67" s="59"/>
      <c r="BA67" s="59"/>
      <c r="BB67" s="59"/>
      <c r="BC67" s="59"/>
      <c r="BD67" s="59"/>
      <c r="BE67" s="59"/>
      <c r="BF67" s="59"/>
      <c r="BG67" s="59"/>
      <c r="BH67" s="59"/>
      <c r="BI67" s="82"/>
      <c r="BJ67" s="60"/>
      <c r="BK67" s="59"/>
      <c r="BL67" s="59"/>
      <c r="BM67" s="59"/>
      <c r="BN67" s="59"/>
      <c r="BO67" s="59"/>
      <c r="BP67" s="59"/>
      <c r="BQ67" s="59"/>
      <c r="BR67" s="59"/>
      <c r="BS67" s="59"/>
      <c r="BT67" s="59"/>
      <c r="BU67" s="59"/>
      <c r="BV67" s="59"/>
      <c r="BW67" s="59"/>
      <c r="BX67" s="59"/>
      <c r="BY67" s="59"/>
      <c r="BZ67" s="59"/>
      <c r="CA67" s="59"/>
      <c r="CB67" s="82"/>
      <c r="CC67" s="59"/>
      <c r="CD67" s="59"/>
      <c r="CE67" s="59"/>
      <c r="CF67" s="59"/>
      <c r="CG67" s="59"/>
      <c r="CH67" s="59"/>
      <c r="CI67" s="59"/>
      <c r="CJ67" s="59"/>
      <c r="CK67" s="59"/>
      <c r="CL67" s="59"/>
      <c r="CM67" s="82"/>
      <c r="CN67" s="59"/>
      <c r="CO67" s="59"/>
      <c r="CP67" s="59"/>
      <c r="CQ67" s="59"/>
      <c r="CR67" s="59"/>
      <c r="CS67" s="59"/>
      <c r="CT67" s="59"/>
      <c r="CU67" s="59"/>
      <c r="CV67" s="59"/>
      <c r="CW67" s="59"/>
      <c r="CX67" s="59"/>
      <c r="CY67" s="59"/>
      <c r="CZ67" s="82"/>
      <c r="DA67" s="59"/>
      <c r="DB67" s="59"/>
      <c r="DC67" s="59"/>
      <c r="DD67" s="59"/>
      <c r="DE67" s="59"/>
      <c r="DF67" s="59"/>
      <c r="DG67" s="59"/>
      <c r="DH67" s="59"/>
      <c r="DI67" s="82"/>
      <c r="DJ67" s="59"/>
      <c r="DK67" s="59"/>
      <c r="DL67" s="59"/>
      <c r="DM67" s="59"/>
      <c r="DN67" s="59"/>
      <c r="DO67" s="59"/>
      <c r="DP67" s="59"/>
      <c r="DQ67" s="82"/>
      <c r="DR67" s="59"/>
      <c r="DS67" s="59"/>
      <c r="DT67" s="59"/>
      <c r="DU67" s="59"/>
      <c r="DV67" s="59"/>
      <c r="DW67" s="59"/>
      <c r="DX67" s="59"/>
      <c r="DY67" s="59"/>
      <c r="DZ67" s="59"/>
      <c r="EA67" s="59"/>
      <c r="EB67" s="59"/>
      <c r="EC67" s="59"/>
      <c r="ED67" s="59"/>
      <c r="EE67" s="59"/>
      <c r="EF67" s="59"/>
      <c r="EG67" s="59"/>
      <c r="EH67" s="59"/>
      <c r="EI67" s="59"/>
      <c r="EJ67" s="59"/>
      <c r="EK67" s="59"/>
      <c r="EL67" s="59"/>
      <c r="EM67" s="59"/>
      <c r="EN67" s="59"/>
      <c r="EO67" s="59"/>
      <c r="EP67" s="59"/>
      <c r="EQ67" s="59"/>
      <c r="ER67" s="59"/>
    </row>
    <row r="68" spans="2:148" ht="15" outlineLevel="1">
      <c r="B68" s="65">
        <v>2</v>
      </c>
      <c r="C68" s="99" t="s">
        <v>230</v>
      </c>
      <c r="D68" s="102" t="s">
        <v>311</v>
      </c>
      <c r="E68" s="66">
        <v>71</v>
      </c>
      <c r="F68" s="298">
        <v>71</v>
      </c>
      <c r="G68" s="90">
        <f t="shared" si="4"/>
        <v>0.50467605633802815</v>
      </c>
      <c r="H68" s="88">
        <f t="shared" si="5"/>
        <v>35.832000000000001</v>
      </c>
      <c r="I68" s="87">
        <f t="shared" si="6"/>
        <v>9.9400000000000013</v>
      </c>
      <c r="J68" s="87">
        <f t="shared" si="18"/>
        <v>25.891999999999999</v>
      </c>
      <c r="K68" s="82"/>
      <c r="L68" s="61"/>
      <c r="M68" s="82"/>
      <c r="N68" s="59"/>
      <c r="O68" s="59"/>
      <c r="P68" s="59"/>
      <c r="Q68" s="59"/>
      <c r="R68" s="59"/>
      <c r="S68" s="59">
        <v>1</v>
      </c>
      <c r="T68" s="82"/>
      <c r="U68" s="142">
        <f t="shared" si="19"/>
        <v>0.15</v>
      </c>
      <c r="V68" s="63"/>
      <c r="W68" s="63"/>
      <c r="X68" s="63"/>
      <c r="Y68" s="63"/>
      <c r="Z68" s="63"/>
      <c r="AA68" s="63"/>
      <c r="AB68" s="63"/>
      <c r="AC68" s="82"/>
      <c r="AD68" s="59"/>
      <c r="AE68" s="59"/>
      <c r="AF68" s="59"/>
      <c r="AG68" s="59"/>
      <c r="AH68" s="59"/>
      <c r="AI68" s="82"/>
      <c r="AJ68" s="59"/>
      <c r="AK68" s="59"/>
      <c r="AL68" s="59"/>
      <c r="AM68" s="59"/>
      <c r="AN68" s="82"/>
      <c r="AO68" s="59"/>
      <c r="AP68" s="59">
        <f>60/1000</f>
        <v>0.06</v>
      </c>
      <c r="AQ68" s="59"/>
      <c r="AR68" s="59"/>
      <c r="AS68" s="59"/>
      <c r="AT68" s="59"/>
      <c r="AU68" s="59"/>
      <c r="AV68" s="59"/>
      <c r="AW68" s="59"/>
      <c r="AX68" s="82"/>
      <c r="AY68" s="59"/>
      <c r="AZ68" s="59">
        <f>55/1000</f>
        <v>5.5E-2</v>
      </c>
      <c r="BA68" s="59"/>
      <c r="BB68" s="59"/>
      <c r="BC68" s="59"/>
      <c r="BD68" s="59"/>
      <c r="BE68" s="59"/>
      <c r="BF68" s="59"/>
      <c r="BG68" s="59"/>
      <c r="BH68" s="59"/>
      <c r="BI68" s="82"/>
      <c r="BJ68" s="60"/>
      <c r="BK68" s="59"/>
      <c r="BL68" s="59"/>
      <c r="BM68" s="59"/>
      <c r="BN68" s="59"/>
      <c r="BO68" s="59"/>
      <c r="BP68" s="59"/>
      <c r="BQ68" s="59"/>
      <c r="BR68" s="59"/>
      <c r="BS68" s="59"/>
      <c r="BT68" s="59"/>
      <c r="BU68" s="59"/>
      <c r="BV68" s="59"/>
      <c r="BW68" s="59"/>
      <c r="BX68" s="59"/>
      <c r="BY68" s="59"/>
      <c r="BZ68" s="59"/>
      <c r="CA68" s="59"/>
      <c r="CB68" s="82"/>
      <c r="CC68" s="59"/>
      <c r="CD68" s="59"/>
      <c r="CE68" s="59"/>
      <c r="CF68" s="59"/>
      <c r="CG68" s="59"/>
      <c r="CH68" s="59"/>
      <c r="CI68" s="59"/>
      <c r="CJ68" s="59"/>
      <c r="CK68" s="59"/>
      <c r="CL68" s="59"/>
      <c r="CM68" s="82"/>
      <c r="CN68" s="59"/>
      <c r="CO68" s="59"/>
      <c r="CP68" s="59"/>
      <c r="CQ68" s="59"/>
      <c r="CR68" s="59"/>
      <c r="CS68" s="59"/>
      <c r="CT68" s="59"/>
      <c r="CU68" s="59"/>
      <c r="CV68" s="59"/>
      <c r="CW68" s="59"/>
      <c r="CX68" s="59"/>
      <c r="CY68" s="59"/>
      <c r="CZ68" s="82"/>
      <c r="DA68" s="59"/>
      <c r="DB68" s="59"/>
      <c r="DC68" s="59"/>
      <c r="DD68" s="59"/>
      <c r="DE68" s="59"/>
      <c r="DF68" s="59"/>
      <c r="DG68" s="59"/>
      <c r="DH68" s="59"/>
      <c r="DI68" s="82"/>
      <c r="DJ68" s="59"/>
      <c r="DK68" s="59"/>
      <c r="DL68" s="59"/>
      <c r="DM68" s="59"/>
      <c r="DN68" s="59"/>
      <c r="DO68" s="59"/>
      <c r="DP68" s="59"/>
      <c r="DQ68" s="82"/>
      <c r="DR68" s="59"/>
      <c r="DS68" s="59"/>
      <c r="DT68" s="59"/>
      <c r="DU68" s="59"/>
      <c r="DV68" s="59"/>
      <c r="DW68" s="59"/>
      <c r="DX68" s="59"/>
      <c r="DY68" s="59"/>
      <c r="DZ68" s="59"/>
      <c r="EA68" s="59"/>
      <c r="EB68" s="59"/>
      <c r="EC68" s="59"/>
      <c r="ED68" s="59"/>
      <c r="EE68" s="59"/>
      <c r="EF68" s="59"/>
      <c r="EG68" s="59"/>
      <c r="EH68" s="59"/>
      <c r="EI68" s="59"/>
      <c r="EJ68" s="59"/>
      <c r="EK68" s="59"/>
      <c r="EL68" s="59"/>
      <c r="EM68" s="59"/>
      <c r="EN68" s="59"/>
      <c r="EO68" s="59"/>
      <c r="EP68" s="59"/>
      <c r="EQ68" s="59"/>
      <c r="ER68" s="59"/>
    </row>
    <row r="69" spans="2:148" ht="15" outlineLevel="1">
      <c r="B69" s="65">
        <v>3</v>
      </c>
      <c r="C69" s="99" t="s">
        <v>230</v>
      </c>
      <c r="D69" s="239" t="s">
        <v>231</v>
      </c>
      <c r="E69" s="66">
        <v>71</v>
      </c>
      <c r="F69" s="298">
        <v>71</v>
      </c>
      <c r="G69" s="90">
        <f t="shared" si="4"/>
        <v>0.55397183098591551</v>
      </c>
      <c r="H69" s="88">
        <f t="shared" si="5"/>
        <v>39.332000000000001</v>
      </c>
      <c r="I69" s="87">
        <f t="shared" si="6"/>
        <v>9.9400000000000013</v>
      </c>
      <c r="J69" s="87">
        <f t="shared" si="18"/>
        <v>29.391999999999999</v>
      </c>
      <c r="K69" s="82"/>
      <c r="L69" s="61"/>
      <c r="M69" s="82"/>
      <c r="N69" s="59"/>
      <c r="O69" s="59"/>
      <c r="P69" s="59"/>
      <c r="Q69" s="59"/>
      <c r="R69" s="59"/>
      <c r="S69" s="59">
        <v>1</v>
      </c>
      <c r="T69" s="82"/>
      <c r="U69" s="63">
        <f t="shared" si="19"/>
        <v>0.15</v>
      </c>
      <c r="V69" s="63"/>
      <c r="W69" s="63"/>
      <c r="X69" s="63"/>
      <c r="Y69" s="63"/>
      <c r="Z69" s="63"/>
      <c r="AA69" s="63"/>
      <c r="AB69" s="63"/>
      <c r="AC69" s="82"/>
      <c r="AD69" s="59"/>
      <c r="AE69" s="59"/>
      <c r="AF69" s="59"/>
      <c r="AG69" s="59"/>
      <c r="AH69" s="59"/>
      <c r="AI69" s="82"/>
      <c r="AJ69" s="59"/>
      <c r="AK69" s="59"/>
      <c r="AL69" s="59"/>
      <c r="AM69" s="59"/>
      <c r="AN69" s="82"/>
      <c r="AO69" s="59"/>
      <c r="AP69" s="59">
        <f>60/1000</f>
        <v>0.06</v>
      </c>
      <c r="AQ69" s="59"/>
      <c r="AR69" s="59"/>
      <c r="AS69" s="59"/>
      <c r="AT69" s="59"/>
      <c r="AU69" s="59"/>
      <c r="AV69" s="59"/>
      <c r="AW69" s="59"/>
      <c r="AX69" s="82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82"/>
      <c r="BJ69" s="60"/>
      <c r="BK69" s="59"/>
      <c r="BL69" s="59"/>
      <c r="BM69" s="59"/>
      <c r="BN69" s="59"/>
      <c r="BO69" s="59"/>
      <c r="BP69" s="59"/>
      <c r="BQ69" s="59">
        <f>30/1000</f>
        <v>0.03</v>
      </c>
      <c r="BR69" s="59"/>
      <c r="BS69" s="59"/>
      <c r="BT69" s="59"/>
      <c r="BU69" s="59"/>
      <c r="BV69" s="59"/>
      <c r="BW69" s="59"/>
      <c r="BX69" s="59"/>
      <c r="BY69" s="59"/>
      <c r="BZ69" s="59"/>
      <c r="CA69" s="59"/>
      <c r="CB69" s="82"/>
      <c r="CC69" s="59"/>
      <c r="CD69" s="59"/>
      <c r="CE69" s="59"/>
      <c r="CF69" s="59"/>
      <c r="CG69" s="59"/>
      <c r="CH69" s="59"/>
      <c r="CI69" s="59"/>
      <c r="CJ69" s="59"/>
      <c r="CK69" s="59"/>
      <c r="CL69" s="59"/>
      <c r="CM69" s="82"/>
      <c r="CN69" s="59"/>
      <c r="CO69" s="59"/>
      <c r="CP69" s="59"/>
      <c r="CQ69" s="59"/>
      <c r="CR69" s="59"/>
      <c r="CS69" s="59"/>
      <c r="CT69" s="59"/>
      <c r="CU69" s="59"/>
      <c r="CV69" s="59"/>
      <c r="CW69" s="59"/>
      <c r="CX69" s="59"/>
      <c r="CY69" s="59"/>
      <c r="CZ69" s="82"/>
      <c r="DA69" s="59"/>
      <c r="DB69" s="59"/>
      <c r="DC69" s="59"/>
      <c r="DD69" s="59"/>
      <c r="DE69" s="59"/>
      <c r="DF69" s="59"/>
      <c r="DG69" s="59"/>
      <c r="DH69" s="59"/>
      <c r="DI69" s="82"/>
      <c r="DJ69" s="59"/>
      <c r="DK69" s="59"/>
      <c r="DL69" s="59"/>
      <c r="DM69" s="59"/>
      <c r="DN69" s="59"/>
      <c r="DO69" s="59"/>
      <c r="DP69" s="59"/>
      <c r="DQ69" s="82"/>
      <c r="DR69" s="59"/>
      <c r="DS69" s="59"/>
      <c r="DT69" s="59"/>
      <c r="DU69" s="59"/>
      <c r="DV69" s="59"/>
      <c r="DW69" s="59"/>
      <c r="DX69" s="59"/>
      <c r="DY69" s="59"/>
      <c r="DZ69" s="59"/>
      <c r="EA69" s="59"/>
      <c r="EB69" s="59"/>
      <c r="EC69" s="59"/>
      <c r="ED69" s="59"/>
      <c r="EE69" s="59"/>
      <c r="EF69" s="59"/>
      <c r="EG69" s="59"/>
      <c r="EH69" s="59"/>
      <c r="EI69" s="59"/>
      <c r="EJ69" s="59"/>
      <c r="EK69" s="59"/>
      <c r="EL69" s="59"/>
      <c r="EM69" s="59"/>
      <c r="EN69" s="59"/>
      <c r="EO69" s="59"/>
      <c r="EP69" s="59"/>
      <c r="EQ69" s="59"/>
      <c r="ER69" s="59"/>
    </row>
    <row r="70" spans="2:148" ht="15" outlineLevel="1">
      <c r="B70" s="65">
        <v>4</v>
      </c>
      <c r="C70" s="99" t="s">
        <v>230</v>
      </c>
      <c r="D70" s="102" t="s">
        <v>232</v>
      </c>
      <c r="E70" s="66">
        <v>71</v>
      </c>
      <c r="F70" s="298">
        <v>71</v>
      </c>
      <c r="G70" s="90">
        <f t="shared" si="4"/>
        <v>0.51856197183098585</v>
      </c>
      <c r="H70" s="88">
        <f t="shared" si="5"/>
        <v>36.817899999999995</v>
      </c>
      <c r="I70" s="87">
        <f t="shared" si="6"/>
        <v>9.9400000000000013</v>
      </c>
      <c r="J70" s="87">
        <f t="shared" si="18"/>
        <v>26.877899999999997</v>
      </c>
      <c r="K70" s="82"/>
      <c r="L70" s="61"/>
      <c r="M70" s="82"/>
      <c r="N70" s="59"/>
      <c r="O70" s="59"/>
      <c r="P70" s="59"/>
      <c r="Q70" s="59"/>
      <c r="R70" s="59"/>
      <c r="S70" s="59">
        <v>1</v>
      </c>
      <c r="T70" s="82"/>
      <c r="U70" s="142">
        <f t="shared" si="19"/>
        <v>0.15</v>
      </c>
      <c r="V70" s="63"/>
      <c r="W70" s="63"/>
      <c r="X70" s="63"/>
      <c r="Y70" s="63"/>
      <c r="Z70" s="63">
        <f>60/1000</f>
        <v>0.06</v>
      </c>
      <c r="AA70" s="63"/>
      <c r="AB70" s="63"/>
      <c r="AC70" s="82"/>
      <c r="AD70" s="59"/>
      <c r="AE70" s="59"/>
      <c r="AF70" s="59"/>
      <c r="AG70" s="59"/>
      <c r="AH70" s="59"/>
      <c r="AI70" s="82"/>
      <c r="AJ70" s="59"/>
      <c r="AK70" s="59"/>
      <c r="AL70" s="59"/>
      <c r="AM70" s="59"/>
      <c r="AN70" s="82"/>
      <c r="AO70" s="59"/>
      <c r="AP70" s="59">
        <f>60/1000</f>
        <v>0.06</v>
      </c>
      <c r="AQ70" s="59"/>
      <c r="AR70" s="59"/>
      <c r="AS70" s="59"/>
      <c r="AT70" s="59"/>
      <c r="AU70" s="59"/>
      <c r="AV70" s="59"/>
      <c r="AW70" s="59"/>
      <c r="AX70" s="82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82"/>
      <c r="BJ70" s="60"/>
      <c r="BK70" s="59"/>
      <c r="BL70" s="59"/>
      <c r="BM70" s="59"/>
      <c r="BN70" s="59"/>
      <c r="BO70" s="59"/>
      <c r="BP70" s="59"/>
      <c r="BQ70" s="59"/>
      <c r="BR70" s="59"/>
      <c r="BS70" s="59"/>
      <c r="BT70" s="59"/>
      <c r="BU70" s="59"/>
      <c r="BV70" s="59"/>
      <c r="BW70" s="59"/>
      <c r="BX70" s="59"/>
      <c r="BY70" s="59"/>
      <c r="BZ70" s="59"/>
      <c r="CA70" s="59"/>
      <c r="CB70" s="82"/>
      <c r="CC70" s="59"/>
      <c r="CD70" s="59"/>
      <c r="CE70" s="59"/>
      <c r="CF70" s="59"/>
      <c r="CG70" s="59"/>
      <c r="CH70" s="59"/>
      <c r="CI70" s="59"/>
      <c r="CJ70" s="59"/>
      <c r="CK70" s="59"/>
      <c r="CL70" s="59"/>
      <c r="CM70" s="82"/>
      <c r="CN70" s="59"/>
      <c r="CO70" s="59"/>
      <c r="CP70" s="59"/>
      <c r="CQ70" s="59"/>
      <c r="CR70" s="59"/>
      <c r="CS70" s="59"/>
      <c r="CT70" s="59"/>
      <c r="CU70" s="59"/>
      <c r="CV70" s="59"/>
      <c r="CW70" s="59"/>
      <c r="CX70" s="59"/>
      <c r="CY70" s="59"/>
      <c r="CZ70" s="82"/>
      <c r="DA70" s="59">
        <v>2</v>
      </c>
      <c r="DB70" s="59"/>
      <c r="DC70" s="59"/>
      <c r="DD70" s="59"/>
      <c r="DE70" s="59"/>
      <c r="DF70" s="59"/>
      <c r="DG70" s="59"/>
      <c r="DH70" s="59"/>
      <c r="DI70" s="82"/>
      <c r="DJ70" s="59"/>
      <c r="DK70" s="59"/>
      <c r="DL70" s="59"/>
      <c r="DM70" s="59"/>
      <c r="DN70" s="59"/>
      <c r="DO70" s="59"/>
      <c r="DP70" s="59"/>
      <c r="DQ70" s="82"/>
      <c r="DR70" s="59"/>
      <c r="DS70" s="59"/>
      <c r="DT70" s="59"/>
      <c r="DU70" s="59"/>
      <c r="DV70" s="59"/>
      <c r="DW70" s="59"/>
      <c r="DX70" s="59"/>
      <c r="DY70" s="59"/>
      <c r="DZ70" s="59"/>
      <c r="EA70" s="59"/>
      <c r="EB70" s="59"/>
      <c r="EC70" s="59"/>
      <c r="ED70" s="59"/>
      <c r="EE70" s="59"/>
      <c r="EF70" s="59"/>
      <c r="EG70" s="59"/>
      <c r="EH70" s="59"/>
      <c r="EI70" s="59"/>
      <c r="EJ70" s="59"/>
      <c r="EK70" s="59"/>
      <c r="EL70" s="59"/>
      <c r="EM70" s="59"/>
      <c r="EN70" s="59"/>
      <c r="EO70" s="59"/>
      <c r="EP70" s="59"/>
      <c r="EQ70" s="59"/>
      <c r="ER70" s="59"/>
    </row>
    <row r="71" spans="2:148" ht="15" outlineLevel="1">
      <c r="B71" s="65">
        <v>5</v>
      </c>
      <c r="C71" s="99" t="s">
        <v>230</v>
      </c>
      <c r="D71" s="239" t="s">
        <v>879</v>
      </c>
      <c r="E71" s="66">
        <v>71</v>
      </c>
      <c r="F71" s="298">
        <v>71</v>
      </c>
      <c r="G71" s="90">
        <f t="shared" si="4"/>
        <v>0.52228169014084502</v>
      </c>
      <c r="H71" s="88">
        <f t="shared" si="5"/>
        <v>37.081999999999994</v>
      </c>
      <c r="I71" s="87">
        <f t="shared" si="6"/>
        <v>9.9400000000000013</v>
      </c>
      <c r="J71" s="87">
        <f t="shared" si="18"/>
        <v>27.141999999999996</v>
      </c>
      <c r="K71" s="82"/>
      <c r="L71" s="61"/>
      <c r="M71" s="82"/>
      <c r="N71" s="59"/>
      <c r="O71" s="59"/>
      <c r="P71" s="59"/>
      <c r="Q71" s="59"/>
      <c r="R71" s="59"/>
      <c r="S71" s="59">
        <v>1</v>
      </c>
      <c r="T71" s="82"/>
      <c r="U71" s="63">
        <f t="shared" si="19"/>
        <v>0.15</v>
      </c>
      <c r="V71" s="63"/>
      <c r="W71" s="63"/>
      <c r="X71" s="63"/>
      <c r="Y71" s="63"/>
      <c r="Z71" s="63"/>
      <c r="AA71" s="63"/>
      <c r="AB71" s="63"/>
      <c r="AC71" s="82"/>
      <c r="AD71" s="59"/>
      <c r="AE71" s="59"/>
      <c r="AF71" s="59"/>
      <c r="AG71" s="59"/>
      <c r="AH71" s="59"/>
      <c r="AI71" s="82"/>
      <c r="AJ71" s="59"/>
      <c r="AK71" s="59"/>
      <c r="AL71" s="59"/>
      <c r="AM71" s="59"/>
      <c r="AN71" s="82"/>
      <c r="AO71" s="59"/>
      <c r="AP71" s="59">
        <f>60/1000</f>
        <v>0.06</v>
      </c>
      <c r="AQ71" s="59"/>
      <c r="AR71" s="59"/>
      <c r="AS71" s="59"/>
      <c r="AT71" s="59"/>
      <c r="AU71" s="59"/>
      <c r="AV71" s="59"/>
      <c r="AW71" s="59"/>
      <c r="AX71" s="82"/>
      <c r="AY71" s="59"/>
      <c r="AZ71" s="59"/>
      <c r="BA71" s="59"/>
      <c r="BB71" s="59">
        <f>30/1000</f>
        <v>0.03</v>
      </c>
      <c r="BC71" s="59"/>
      <c r="BD71" s="59"/>
      <c r="BE71" s="59">
        <f>30/1000</f>
        <v>0.03</v>
      </c>
      <c r="BF71" s="59"/>
      <c r="BG71" s="59"/>
      <c r="BH71" s="59"/>
      <c r="BI71" s="82"/>
      <c r="BJ71" s="60"/>
      <c r="BK71" s="59"/>
      <c r="BL71" s="59"/>
      <c r="BM71" s="59"/>
      <c r="BN71" s="59"/>
      <c r="BO71" s="59"/>
      <c r="BP71" s="59"/>
      <c r="BQ71" s="59"/>
      <c r="BR71" s="59"/>
      <c r="BS71" s="59"/>
      <c r="BT71" s="59"/>
      <c r="BU71" s="59"/>
      <c r="BV71" s="59"/>
      <c r="BW71" s="59"/>
      <c r="BX71" s="59"/>
      <c r="BY71" s="59"/>
      <c r="BZ71" s="59"/>
      <c r="CA71" s="59"/>
      <c r="CB71" s="82"/>
      <c r="CC71" s="59"/>
      <c r="CD71" s="59"/>
      <c r="CE71" s="59"/>
      <c r="CF71" s="59"/>
      <c r="CG71" s="59"/>
      <c r="CH71" s="59"/>
      <c r="CI71" s="59"/>
      <c r="CJ71" s="59"/>
      <c r="CK71" s="59"/>
      <c r="CL71" s="59"/>
      <c r="CM71" s="82"/>
      <c r="CN71" s="59"/>
      <c r="CO71" s="59"/>
      <c r="CP71" s="59"/>
      <c r="CQ71" s="59"/>
      <c r="CR71" s="59"/>
      <c r="CS71" s="59"/>
      <c r="CT71" s="59"/>
      <c r="CU71" s="59"/>
      <c r="CV71" s="59"/>
      <c r="CW71" s="59"/>
      <c r="CX71" s="59"/>
      <c r="CY71" s="59"/>
      <c r="CZ71" s="82"/>
      <c r="DA71" s="59"/>
      <c r="DB71" s="59"/>
      <c r="DC71" s="59"/>
      <c r="DD71" s="59"/>
      <c r="DE71" s="59"/>
      <c r="DF71" s="59"/>
      <c r="DG71" s="59"/>
      <c r="DH71" s="59"/>
      <c r="DI71" s="82"/>
      <c r="DJ71" s="59"/>
      <c r="DK71" s="59"/>
      <c r="DL71" s="59"/>
      <c r="DM71" s="59"/>
      <c r="DN71" s="59"/>
      <c r="DO71" s="59"/>
      <c r="DP71" s="59"/>
      <c r="DQ71" s="82"/>
      <c r="DR71" s="59"/>
      <c r="DS71" s="59"/>
      <c r="DT71" s="59"/>
      <c r="DU71" s="59"/>
      <c r="DV71" s="59"/>
      <c r="DW71" s="59"/>
      <c r="DX71" s="59"/>
      <c r="DY71" s="59"/>
      <c r="DZ71" s="59"/>
      <c r="EA71" s="59"/>
      <c r="EB71" s="59"/>
      <c r="EC71" s="59"/>
      <c r="ED71" s="59"/>
      <c r="EE71" s="59"/>
      <c r="EF71" s="59"/>
      <c r="EG71" s="59"/>
      <c r="EH71" s="59"/>
      <c r="EI71" s="59"/>
      <c r="EJ71" s="59"/>
      <c r="EK71" s="59"/>
      <c r="EL71" s="59"/>
      <c r="EM71" s="59"/>
      <c r="EN71" s="59"/>
      <c r="EO71" s="59"/>
      <c r="EP71" s="59"/>
      <c r="EQ71" s="59"/>
      <c r="ER71" s="59"/>
    </row>
    <row r="72" spans="2:148" ht="15" outlineLevel="1">
      <c r="B72" s="65">
        <v>6</v>
      </c>
      <c r="C72" s="99" t="s">
        <v>230</v>
      </c>
      <c r="D72" s="239" t="s">
        <v>234</v>
      </c>
      <c r="E72" s="66">
        <v>52</v>
      </c>
      <c r="F72" s="298">
        <v>52</v>
      </c>
      <c r="G72" s="90">
        <f t="shared" si="4"/>
        <v>0.45850769230769234</v>
      </c>
      <c r="H72" s="88">
        <f t="shared" si="5"/>
        <v>23.842400000000001</v>
      </c>
      <c r="I72" s="87">
        <f t="shared" si="6"/>
        <v>7.2800000000000011</v>
      </c>
      <c r="J72" s="87">
        <f t="shared" si="18"/>
        <v>16.5624</v>
      </c>
      <c r="K72" s="82"/>
      <c r="L72" s="61"/>
      <c r="M72" s="82"/>
      <c r="N72" s="59"/>
      <c r="O72" s="59"/>
      <c r="P72" s="59"/>
      <c r="Q72" s="59"/>
      <c r="R72" s="59"/>
      <c r="S72" s="59">
        <v>1</v>
      </c>
      <c r="T72" s="82"/>
      <c r="U72" s="142">
        <f t="shared" si="19"/>
        <v>0.15</v>
      </c>
      <c r="V72" s="63">
        <f>21/1000</f>
        <v>2.1000000000000001E-2</v>
      </c>
      <c r="W72" s="63"/>
      <c r="X72" s="63"/>
      <c r="Y72" s="63"/>
      <c r="Z72" s="63"/>
      <c r="AA72" s="63"/>
      <c r="AB72" s="63"/>
      <c r="AC72" s="82"/>
      <c r="AD72" s="59"/>
      <c r="AE72" s="59"/>
      <c r="AF72" s="59"/>
      <c r="AG72" s="59"/>
      <c r="AH72" s="59"/>
      <c r="AI72" s="82"/>
      <c r="AJ72" s="59"/>
      <c r="AK72" s="59"/>
      <c r="AL72" s="59"/>
      <c r="AM72" s="59"/>
      <c r="AN72" s="82"/>
      <c r="AO72" s="59"/>
      <c r="AP72" s="59"/>
      <c r="AQ72" s="59"/>
      <c r="AR72" s="59"/>
      <c r="AS72" s="59"/>
      <c r="AT72" s="59"/>
      <c r="AU72" s="59"/>
      <c r="AV72" s="59"/>
      <c r="AW72" s="59"/>
      <c r="AX72" s="82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82"/>
      <c r="BJ72" s="60"/>
      <c r="BK72" s="59"/>
      <c r="BL72" s="59"/>
      <c r="BM72" s="59"/>
      <c r="BN72" s="59"/>
      <c r="BO72" s="59"/>
      <c r="BP72" s="59"/>
      <c r="BQ72" s="59"/>
      <c r="BR72" s="59"/>
      <c r="BS72" s="59"/>
      <c r="BT72" s="59"/>
      <c r="BU72" s="59"/>
      <c r="BV72" s="59"/>
      <c r="BW72" s="59"/>
      <c r="BX72" s="59"/>
      <c r="BY72" s="59"/>
      <c r="BZ72" s="59"/>
      <c r="CA72" s="59"/>
      <c r="CB72" s="82"/>
      <c r="CC72" s="59"/>
      <c r="CD72" s="59"/>
      <c r="CE72" s="59"/>
      <c r="CF72" s="59"/>
      <c r="CG72" s="59"/>
      <c r="CH72" s="59"/>
      <c r="CI72" s="59"/>
      <c r="CJ72" s="59"/>
      <c r="CK72" s="59"/>
      <c r="CL72" s="59"/>
      <c r="CM72" s="82"/>
      <c r="CN72" s="59"/>
      <c r="CO72" s="59"/>
      <c r="CP72" s="59"/>
      <c r="CQ72" s="59"/>
      <c r="CR72" s="59"/>
      <c r="CS72" s="59"/>
      <c r="CT72" s="59"/>
      <c r="CU72" s="59"/>
      <c r="CV72" s="59"/>
      <c r="CW72" s="59"/>
      <c r="CX72" s="59"/>
      <c r="CY72" s="59"/>
      <c r="CZ72" s="82"/>
      <c r="DA72" s="59">
        <v>2</v>
      </c>
      <c r="DB72" s="59"/>
      <c r="DC72" s="59"/>
      <c r="DD72" s="59"/>
      <c r="DE72" s="59"/>
      <c r="DF72" s="59"/>
      <c r="DG72" s="59"/>
      <c r="DH72" s="59"/>
      <c r="DI72" s="82"/>
      <c r="DJ72" s="59"/>
      <c r="DK72" s="59"/>
      <c r="DL72" s="59"/>
      <c r="DM72" s="59"/>
      <c r="DN72" s="59"/>
      <c r="DO72" s="59"/>
      <c r="DP72" s="59"/>
      <c r="DQ72" s="82"/>
      <c r="DR72" s="59"/>
      <c r="DS72" s="59"/>
      <c r="DT72" s="59"/>
      <c r="DU72" s="59"/>
      <c r="DV72" s="59"/>
      <c r="DW72" s="59"/>
      <c r="DX72" s="59"/>
      <c r="DY72" s="59"/>
      <c r="DZ72" s="59"/>
      <c r="EA72" s="59"/>
      <c r="EB72" s="59"/>
      <c r="EC72" s="59"/>
      <c r="ED72" s="59"/>
      <c r="EE72" s="59"/>
      <c r="EF72" s="59"/>
      <c r="EG72" s="59"/>
      <c r="EH72" s="59"/>
      <c r="EI72" s="59"/>
      <c r="EJ72" s="59"/>
      <c r="EK72" s="59"/>
      <c r="EL72" s="59"/>
      <c r="EM72" s="59"/>
      <c r="EN72" s="59"/>
      <c r="EO72" s="59"/>
      <c r="EP72" s="59"/>
      <c r="EQ72" s="59"/>
      <c r="ER72" s="59"/>
    </row>
    <row r="73" spans="2:148" ht="15" outlineLevel="1">
      <c r="B73" s="65">
        <v>7</v>
      </c>
      <c r="C73" s="99" t="s">
        <v>230</v>
      </c>
      <c r="D73" s="239" t="s">
        <v>235</v>
      </c>
      <c r="E73" s="66">
        <v>58</v>
      </c>
      <c r="F73" s="298">
        <v>58</v>
      </c>
      <c r="G73" s="90">
        <f t="shared" si="4"/>
        <v>0.33986206896551729</v>
      </c>
      <c r="H73" s="88">
        <f t="shared" si="5"/>
        <v>19.712000000000003</v>
      </c>
      <c r="I73" s="87">
        <f t="shared" si="6"/>
        <v>8.120000000000001</v>
      </c>
      <c r="J73" s="87">
        <f t="shared" si="18"/>
        <v>11.592000000000001</v>
      </c>
      <c r="K73" s="82"/>
      <c r="L73" s="61"/>
      <c r="M73" s="82"/>
      <c r="N73" s="59"/>
      <c r="O73" s="59"/>
      <c r="P73" s="59"/>
      <c r="Q73" s="59"/>
      <c r="R73" s="59"/>
      <c r="S73" s="59">
        <v>1</v>
      </c>
      <c r="T73" s="82"/>
      <c r="U73" s="63">
        <f t="shared" si="19"/>
        <v>0.15</v>
      </c>
      <c r="V73" s="63"/>
      <c r="W73" s="63"/>
      <c r="X73" s="63"/>
      <c r="Y73" s="63"/>
      <c r="Z73" s="63"/>
      <c r="AA73" s="63"/>
      <c r="AB73" s="63"/>
      <c r="AC73" s="82"/>
      <c r="AD73" s="59"/>
      <c r="AE73" s="59"/>
      <c r="AF73" s="59"/>
      <c r="AG73" s="59"/>
      <c r="AH73" s="59"/>
      <c r="AI73" s="82"/>
      <c r="AJ73" s="59"/>
      <c r="AK73" s="59"/>
      <c r="AL73" s="59"/>
      <c r="AM73" s="59"/>
      <c r="AN73" s="82"/>
      <c r="AO73" s="59">
        <f>10/1000</f>
        <v>0.01</v>
      </c>
      <c r="AP73" s="59"/>
      <c r="AQ73" s="59"/>
      <c r="AR73" s="59"/>
      <c r="AS73" s="59"/>
      <c r="AT73" s="59"/>
      <c r="AU73" s="59"/>
      <c r="AV73" s="59"/>
      <c r="AW73" s="59"/>
      <c r="AX73" s="82"/>
      <c r="AY73" s="59">
        <f>50/1000</f>
        <v>0.05</v>
      </c>
      <c r="AZ73" s="59"/>
      <c r="BA73" s="59"/>
      <c r="BB73" s="59"/>
      <c r="BC73" s="59"/>
      <c r="BD73" s="59"/>
      <c r="BE73" s="59"/>
      <c r="BF73" s="59"/>
      <c r="BG73" s="59"/>
      <c r="BH73" s="59"/>
      <c r="BI73" s="82"/>
      <c r="BJ73" s="60"/>
      <c r="BK73" s="59"/>
      <c r="BL73" s="59"/>
      <c r="BM73" s="59"/>
      <c r="BN73" s="59"/>
      <c r="BO73" s="59"/>
      <c r="BP73" s="59"/>
      <c r="BQ73" s="59"/>
      <c r="BR73" s="59"/>
      <c r="BS73" s="59"/>
      <c r="BT73" s="59"/>
      <c r="BU73" s="59"/>
      <c r="BV73" s="59"/>
      <c r="BW73" s="59"/>
      <c r="BX73" s="59"/>
      <c r="BY73" s="59"/>
      <c r="BZ73" s="59"/>
      <c r="CA73" s="59"/>
      <c r="CB73" s="82"/>
      <c r="CC73" s="59"/>
      <c r="CD73" s="59"/>
      <c r="CE73" s="59"/>
      <c r="CF73" s="59"/>
      <c r="CG73" s="59"/>
      <c r="CH73" s="59"/>
      <c r="CI73" s="59"/>
      <c r="CJ73" s="59"/>
      <c r="CK73" s="59"/>
      <c r="CL73" s="59"/>
      <c r="CM73" s="82"/>
      <c r="CN73" s="59"/>
      <c r="CO73" s="59"/>
      <c r="CP73" s="59"/>
      <c r="CQ73" s="59"/>
      <c r="CR73" s="59"/>
      <c r="CS73" s="59"/>
      <c r="CT73" s="59"/>
      <c r="CU73" s="59"/>
      <c r="CV73" s="59"/>
      <c r="CW73" s="59"/>
      <c r="CX73" s="59"/>
      <c r="CY73" s="59"/>
      <c r="CZ73" s="82"/>
      <c r="DA73" s="59"/>
      <c r="DB73" s="59"/>
      <c r="DC73" s="59"/>
      <c r="DD73" s="59"/>
      <c r="DE73" s="59"/>
      <c r="DF73" s="59"/>
      <c r="DG73" s="59"/>
      <c r="DH73" s="59"/>
      <c r="DI73" s="82"/>
      <c r="DJ73" s="59"/>
      <c r="DK73" s="59"/>
      <c r="DL73" s="59"/>
      <c r="DM73" s="59"/>
      <c r="DN73" s="59"/>
      <c r="DO73" s="59"/>
      <c r="DP73" s="59"/>
      <c r="DQ73" s="82"/>
      <c r="DR73" s="59"/>
      <c r="DS73" s="59"/>
      <c r="DT73" s="59"/>
      <c r="DU73" s="59"/>
      <c r="DV73" s="59"/>
      <c r="DW73" s="59"/>
      <c r="DX73" s="59"/>
      <c r="DY73" s="59"/>
      <c r="DZ73" s="59"/>
      <c r="EA73" s="59"/>
      <c r="EB73" s="59"/>
      <c r="EC73" s="59"/>
      <c r="ED73" s="59"/>
      <c r="EE73" s="59"/>
      <c r="EF73" s="59"/>
      <c r="EG73" s="59"/>
      <c r="EH73" s="59"/>
      <c r="EI73" s="59"/>
      <c r="EJ73" s="59"/>
      <c r="EK73" s="59"/>
      <c r="EL73" s="59"/>
      <c r="EM73" s="59"/>
      <c r="EN73" s="59"/>
      <c r="EO73" s="59"/>
      <c r="EP73" s="59"/>
      <c r="EQ73" s="59"/>
      <c r="ER73" s="59"/>
    </row>
    <row r="74" spans="2:148" ht="15" outlineLevel="1">
      <c r="B74" s="65">
        <v>8</v>
      </c>
      <c r="C74" s="99" t="s">
        <v>230</v>
      </c>
      <c r="D74" s="239" t="s">
        <v>312</v>
      </c>
      <c r="E74" s="66">
        <v>61</v>
      </c>
      <c r="F74" s="298">
        <v>61</v>
      </c>
      <c r="G74" s="90">
        <f t="shared" si="4"/>
        <v>0.31027868852459017</v>
      </c>
      <c r="H74" s="88">
        <f t="shared" ref="H74:H138" si="20">(I74+J74)*$H$5</f>
        <v>18.927</v>
      </c>
      <c r="I74" s="87">
        <f t="shared" ref="I74:I138" si="21">E74*$I$5</f>
        <v>8.5400000000000009</v>
      </c>
      <c r="J74" s="87">
        <f t="shared" si="18"/>
        <v>10.387</v>
      </c>
      <c r="K74" s="82"/>
      <c r="L74" s="61"/>
      <c r="M74" s="82"/>
      <c r="N74" s="59"/>
      <c r="O74" s="59"/>
      <c r="P74" s="59"/>
      <c r="Q74" s="59"/>
      <c r="R74" s="59"/>
      <c r="S74" s="59">
        <v>1</v>
      </c>
      <c r="T74" s="82"/>
      <c r="U74" s="142"/>
      <c r="V74" s="63">
        <f>21/1000</f>
        <v>2.1000000000000001E-2</v>
      </c>
      <c r="W74" s="63"/>
      <c r="X74" s="63"/>
      <c r="Y74" s="63"/>
      <c r="Z74" s="63"/>
      <c r="AA74" s="63"/>
      <c r="AB74" s="63"/>
      <c r="AC74" s="82"/>
      <c r="AD74" s="59"/>
      <c r="AE74" s="59"/>
      <c r="AF74" s="59"/>
      <c r="AG74" s="59"/>
      <c r="AH74" s="59"/>
      <c r="AI74" s="82"/>
      <c r="AJ74" s="59"/>
      <c r="AK74" s="59"/>
      <c r="AL74" s="59"/>
      <c r="AM74" s="59"/>
      <c r="AN74" s="82"/>
      <c r="AO74" s="59"/>
      <c r="AP74" s="59"/>
      <c r="AQ74" s="59"/>
      <c r="AR74" s="59"/>
      <c r="AS74" s="59"/>
      <c r="AT74" s="59"/>
      <c r="AU74" s="59"/>
      <c r="AV74" s="59"/>
      <c r="AW74" s="59"/>
      <c r="AX74" s="82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82"/>
      <c r="BJ74" s="60"/>
      <c r="BK74" s="59"/>
      <c r="BL74" s="59"/>
      <c r="BM74" s="59"/>
      <c r="BN74" s="59"/>
      <c r="BO74" s="59"/>
      <c r="BP74" s="59"/>
      <c r="BQ74" s="59"/>
      <c r="BR74" s="59"/>
      <c r="BS74" s="59"/>
      <c r="BT74" s="59"/>
      <c r="BU74" s="59"/>
      <c r="BV74" s="59"/>
      <c r="BW74" s="59"/>
      <c r="BX74" s="59"/>
      <c r="BY74" s="59"/>
      <c r="BZ74" s="59"/>
      <c r="CA74" s="59"/>
      <c r="CB74" s="82"/>
      <c r="CC74" s="59"/>
      <c r="CD74" s="59"/>
      <c r="CE74" s="59"/>
      <c r="CF74" s="59"/>
      <c r="CG74" s="59"/>
      <c r="CH74" s="59"/>
      <c r="CI74" s="59"/>
      <c r="CJ74" s="59"/>
      <c r="CK74" s="59"/>
      <c r="CL74" s="59"/>
      <c r="CM74" s="82"/>
      <c r="CN74" s="59"/>
      <c r="CO74" s="59"/>
      <c r="CP74" s="59"/>
      <c r="CQ74" s="59"/>
      <c r="CR74" s="59"/>
      <c r="CS74" s="59"/>
      <c r="CT74" s="59"/>
      <c r="CU74" s="59"/>
      <c r="CV74" s="59"/>
      <c r="CW74" s="59"/>
      <c r="CX74" s="59"/>
      <c r="CY74" s="59"/>
      <c r="CZ74" s="82"/>
      <c r="DA74" s="59"/>
      <c r="DB74" s="59"/>
      <c r="DC74" s="59"/>
      <c r="DD74" s="59"/>
      <c r="DE74" s="59"/>
      <c r="DF74" s="59"/>
      <c r="DG74" s="59"/>
      <c r="DH74" s="59"/>
      <c r="DI74" s="82"/>
      <c r="DJ74" s="59"/>
      <c r="DK74" s="59"/>
      <c r="DL74" s="59"/>
      <c r="DM74" s="59"/>
      <c r="DN74" s="59"/>
      <c r="DO74" s="59"/>
      <c r="DP74" s="59"/>
      <c r="DQ74" s="82"/>
      <c r="DR74" s="59"/>
      <c r="DS74" s="59"/>
      <c r="DT74" s="59"/>
      <c r="DU74" s="59"/>
      <c r="DV74" s="59"/>
      <c r="DW74" s="59"/>
      <c r="DX74" s="59"/>
      <c r="DY74" s="59"/>
      <c r="DZ74" s="59"/>
      <c r="EA74" s="59"/>
      <c r="EB74" s="59"/>
      <c r="EC74" s="59"/>
      <c r="ED74" s="59"/>
      <c r="EE74" s="59"/>
      <c r="EF74" s="59"/>
      <c r="EG74" s="59"/>
      <c r="EH74" s="59"/>
      <c r="EI74" s="59"/>
      <c r="EJ74" s="59"/>
      <c r="EK74" s="59"/>
      <c r="EL74" s="59"/>
      <c r="EM74" s="59"/>
      <c r="EN74" s="59"/>
      <c r="EO74" s="59"/>
      <c r="EP74" s="59"/>
      <c r="EQ74" s="59"/>
      <c r="ER74" s="59"/>
    </row>
    <row r="75" spans="2:148" ht="15" outlineLevel="1">
      <c r="B75" s="65">
        <v>9</v>
      </c>
      <c r="C75" s="99" t="s">
        <v>230</v>
      </c>
      <c r="D75" s="102" t="s">
        <v>236</v>
      </c>
      <c r="E75" s="66">
        <v>58</v>
      </c>
      <c r="F75" s="298">
        <v>58</v>
      </c>
      <c r="G75" s="90">
        <f t="shared" ref="G75:G139" si="22">H75/E75</f>
        <v>0.35913793103448277</v>
      </c>
      <c r="H75" s="88">
        <f t="shared" si="20"/>
        <v>20.830000000000002</v>
      </c>
      <c r="I75" s="87">
        <f t="shared" si="21"/>
        <v>8.120000000000001</v>
      </c>
      <c r="J75" s="87">
        <f t="shared" si="18"/>
        <v>12.71</v>
      </c>
      <c r="K75" s="82"/>
      <c r="L75" s="61"/>
      <c r="M75" s="82"/>
      <c r="N75" s="59"/>
      <c r="O75" s="59"/>
      <c r="P75" s="59"/>
      <c r="Q75" s="59"/>
      <c r="R75" s="59"/>
      <c r="S75" s="59">
        <v>1</v>
      </c>
      <c r="T75" s="82"/>
      <c r="U75" s="63">
        <f>150/1000</f>
        <v>0.15</v>
      </c>
      <c r="V75" s="63">
        <f>14/1000</f>
        <v>1.4E-2</v>
      </c>
      <c r="W75" s="63"/>
      <c r="X75" s="63"/>
      <c r="Y75" s="63"/>
      <c r="Z75" s="63"/>
      <c r="AA75" s="63"/>
      <c r="AB75" s="63"/>
      <c r="AC75" s="82"/>
      <c r="AD75" s="59"/>
      <c r="AE75" s="59"/>
      <c r="AF75" s="59"/>
      <c r="AG75" s="59"/>
      <c r="AH75" s="59"/>
      <c r="AI75" s="82"/>
      <c r="AJ75" s="59"/>
      <c r="AK75" s="59"/>
      <c r="AL75" s="59"/>
      <c r="AM75" s="59"/>
      <c r="AN75" s="82"/>
      <c r="AO75" s="59"/>
      <c r="AP75" s="59"/>
      <c r="AQ75" s="59"/>
      <c r="AR75" s="59"/>
      <c r="AS75" s="59"/>
      <c r="AT75" s="59"/>
      <c r="AU75" s="59"/>
      <c r="AV75" s="59"/>
      <c r="AW75" s="59"/>
      <c r="AX75" s="82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82"/>
      <c r="BJ75" s="60"/>
      <c r="BK75" s="59"/>
      <c r="BL75" s="59"/>
      <c r="BM75" s="59"/>
      <c r="BN75" s="59"/>
      <c r="BO75" s="59"/>
      <c r="BP75" s="59"/>
      <c r="BQ75" s="59"/>
      <c r="BR75" s="59"/>
      <c r="BS75" s="59"/>
      <c r="BT75" s="59"/>
      <c r="BU75" s="59"/>
      <c r="BV75" s="59"/>
      <c r="BW75" s="59"/>
      <c r="BX75" s="59"/>
      <c r="BY75" s="59"/>
      <c r="BZ75" s="59"/>
      <c r="CA75" s="59"/>
      <c r="CB75" s="82"/>
      <c r="CC75" s="59"/>
      <c r="CD75" s="59"/>
      <c r="CE75" s="59"/>
      <c r="CF75" s="59"/>
      <c r="CG75" s="59"/>
      <c r="CH75" s="59"/>
      <c r="CI75" s="59"/>
      <c r="CJ75" s="59"/>
      <c r="CK75" s="59"/>
      <c r="CL75" s="59"/>
      <c r="CM75" s="82"/>
      <c r="CN75" s="59"/>
      <c r="CO75" s="59"/>
      <c r="CP75" s="59"/>
      <c r="CQ75" s="59"/>
      <c r="CR75" s="59"/>
      <c r="CS75" s="59"/>
      <c r="CT75" s="59"/>
      <c r="CU75" s="59"/>
      <c r="CV75" s="59"/>
      <c r="CW75" s="59"/>
      <c r="CX75" s="59"/>
      <c r="CY75" s="59"/>
      <c r="CZ75" s="82"/>
      <c r="DA75" s="59"/>
      <c r="DB75" s="59"/>
      <c r="DC75" s="59"/>
      <c r="DD75" s="59"/>
      <c r="DE75" s="59"/>
      <c r="DF75" s="59"/>
      <c r="DG75" s="59"/>
      <c r="DH75" s="59"/>
      <c r="DI75" s="82"/>
      <c r="DJ75" s="59"/>
      <c r="DK75" s="59"/>
      <c r="DL75" s="59"/>
      <c r="DM75" s="59"/>
      <c r="DN75" s="59"/>
      <c r="DO75" s="59"/>
      <c r="DP75" s="59"/>
      <c r="DQ75" s="82"/>
      <c r="DR75" s="59"/>
      <c r="DS75" s="59"/>
      <c r="DT75" s="59"/>
      <c r="DU75" s="59"/>
      <c r="DV75" s="59"/>
      <c r="DW75" s="59"/>
      <c r="DX75" s="59"/>
      <c r="DY75" s="59"/>
      <c r="DZ75" s="59"/>
      <c r="EA75" s="59"/>
      <c r="EB75" s="59"/>
      <c r="EC75" s="59"/>
      <c r="ED75" s="59"/>
      <c r="EE75" s="59"/>
      <c r="EF75" s="59"/>
      <c r="EG75" s="59"/>
      <c r="EH75" s="59"/>
      <c r="EI75" s="59"/>
      <c r="EJ75" s="59"/>
      <c r="EK75" s="59"/>
      <c r="EL75" s="59"/>
      <c r="EM75" s="59"/>
      <c r="EN75" s="59"/>
      <c r="EO75" s="59"/>
      <c r="EP75" s="59"/>
      <c r="EQ75" s="59"/>
      <c r="ER75" s="59"/>
    </row>
    <row r="76" spans="2:148" ht="15" outlineLevel="1">
      <c r="B76" s="65">
        <v>10</v>
      </c>
      <c r="C76" s="99" t="s">
        <v>230</v>
      </c>
      <c r="D76" s="239" t="s">
        <v>237</v>
      </c>
      <c r="E76" s="66">
        <v>58</v>
      </c>
      <c r="F76" s="298">
        <v>58</v>
      </c>
      <c r="G76" s="90">
        <f t="shared" si="22"/>
        <v>0.60021724137931043</v>
      </c>
      <c r="H76" s="88">
        <f t="shared" si="20"/>
        <v>34.812600000000003</v>
      </c>
      <c r="I76" s="87">
        <f t="shared" si="21"/>
        <v>8.120000000000001</v>
      </c>
      <c r="J76" s="87">
        <f t="shared" si="18"/>
        <v>26.692600000000002</v>
      </c>
      <c r="K76" s="82"/>
      <c r="L76" s="61"/>
      <c r="M76" s="82"/>
      <c r="N76" s="59"/>
      <c r="O76" s="59"/>
      <c r="P76" s="59"/>
      <c r="Q76" s="59"/>
      <c r="R76" s="59"/>
      <c r="S76" s="59">
        <v>1</v>
      </c>
      <c r="T76" s="82"/>
      <c r="U76" s="142">
        <f>120/1000</f>
        <v>0.12</v>
      </c>
      <c r="V76" s="63">
        <f>21/1000</f>
        <v>2.1000000000000001E-2</v>
      </c>
      <c r="W76" s="63"/>
      <c r="X76" s="63"/>
      <c r="Y76" s="63"/>
      <c r="Z76" s="63"/>
      <c r="AA76" s="63"/>
      <c r="AB76" s="63"/>
      <c r="AC76" s="82"/>
      <c r="AD76" s="59"/>
      <c r="AE76" s="59"/>
      <c r="AF76" s="59"/>
      <c r="AG76" s="59"/>
      <c r="AH76" s="59"/>
      <c r="AI76" s="82"/>
      <c r="AJ76" s="59"/>
      <c r="AK76" s="59"/>
      <c r="AL76" s="59"/>
      <c r="AM76" s="59"/>
      <c r="AN76" s="82"/>
      <c r="AO76" s="59"/>
      <c r="AP76" s="59"/>
      <c r="AQ76" s="59"/>
      <c r="AR76" s="59"/>
      <c r="AS76" s="59"/>
      <c r="AT76" s="59"/>
      <c r="AU76" s="59"/>
      <c r="AV76" s="59"/>
      <c r="AW76" s="59"/>
      <c r="AX76" s="82"/>
      <c r="AY76" s="59"/>
      <c r="AZ76" s="59">
        <f>30/1000</f>
        <v>0.03</v>
      </c>
      <c r="BA76" s="59"/>
      <c r="BB76" s="59"/>
      <c r="BC76" s="59"/>
      <c r="BD76" s="59"/>
      <c r="BE76" s="59"/>
      <c r="BF76" s="59"/>
      <c r="BG76" s="59"/>
      <c r="BH76" s="59"/>
      <c r="BI76" s="82"/>
      <c r="BJ76" s="60"/>
      <c r="BK76" s="59"/>
      <c r="BL76" s="59"/>
      <c r="BM76" s="59"/>
      <c r="BN76" s="59"/>
      <c r="BO76" s="59"/>
      <c r="BP76" s="59"/>
      <c r="BQ76" s="59"/>
      <c r="BR76" s="59"/>
      <c r="BS76" s="59"/>
      <c r="BT76" s="59"/>
      <c r="BU76" s="60">
        <f>30/1000</f>
        <v>0.03</v>
      </c>
      <c r="BV76" s="59"/>
      <c r="BW76" s="59"/>
      <c r="BX76" s="59"/>
      <c r="BY76" s="59"/>
      <c r="BZ76" s="59"/>
      <c r="CA76" s="59"/>
      <c r="CB76" s="82"/>
      <c r="CC76" s="59"/>
      <c r="CD76" s="59"/>
      <c r="CE76" s="59"/>
      <c r="CF76" s="59"/>
      <c r="CG76" s="59"/>
      <c r="CH76" s="59"/>
      <c r="CI76" s="59"/>
      <c r="CJ76" s="59"/>
      <c r="CK76" s="59"/>
      <c r="CL76" s="59"/>
      <c r="CM76" s="82"/>
      <c r="CN76" s="59"/>
      <c r="CO76" s="59"/>
      <c r="CP76" s="59"/>
      <c r="CQ76" s="59"/>
      <c r="CR76" s="59"/>
      <c r="CS76" s="59"/>
      <c r="CT76" s="59"/>
      <c r="CU76" s="59"/>
      <c r="CV76" s="59"/>
      <c r="CW76" s="59"/>
      <c r="CX76" s="59"/>
      <c r="CY76" s="59"/>
      <c r="CZ76" s="82"/>
      <c r="DA76" s="59"/>
      <c r="DB76" s="59"/>
      <c r="DC76" s="59"/>
      <c r="DD76" s="59"/>
      <c r="DE76" s="59"/>
      <c r="DF76" s="59"/>
      <c r="DG76" s="59"/>
      <c r="DH76" s="59"/>
      <c r="DI76" s="82"/>
      <c r="DJ76" s="59"/>
      <c r="DK76" s="59"/>
      <c r="DL76" s="59"/>
      <c r="DM76" s="59"/>
      <c r="DN76" s="59"/>
      <c r="DO76" s="59"/>
      <c r="DP76" s="59"/>
      <c r="DQ76" s="82"/>
      <c r="DR76" s="59"/>
      <c r="DS76" s="59"/>
      <c r="DT76" s="59"/>
      <c r="DU76" s="59"/>
      <c r="DV76" s="59"/>
      <c r="DW76" s="59"/>
      <c r="DX76" s="59"/>
      <c r="DY76" s="59"/>
      <c r="DZ76" s="59"/>
      <c r="EA76" s="59"/>
      <c r="EB76" s="59"/>
      <c r="EC76" s="59"/>
      <c r="ED76" s="59"/>
      <c r="EE76" s="59"/>
      <c r="EF76" s="59"/>
      <c r="EG76" s="59"/>
      <c r="EH76" s="59"/>
      <c r="EI76" s="59"/>
      <c r="EJ76" s="59"/>
      <c r="EK76" s="59"/>
      <c r="EL76" s="59"/>
      <c r="EM76" s="59"/>
      <c r="EN76" s="59"/>
      <c r="EO76" s="59"/>
      <c r="EP76" s="59"/>
      <c r="EQ76" s="59"/>
      <c r="ER76" s="59"/>
    </row>
    <row r="77" spans="2:148" ht="15" outlineLevel="1">
      <c r="B77" s="65">
        <v>11</v>
      </c>
      <c r="C77" s="99" t="s">
        <v>230</v>
      </c>
      <c r="D77" s="102" t="s">
        <v>238</v>
      </c>
      <c r="E77" s="66">
        <v>57</v>
      </c>
      <c r="F77" s="298">
        <v>57</v>
      </c>
      <c r="G77" s="90">
        <f t="shared" si="22"/>
        <v>0.44707719298245613</v>
      </c>
      <c r="H77" s="88">
        <f t="shared" si="20"/>
        <v>25.4834</v>
      </c>
      <c r="I77" s="87">
        <f t="shared" si="21"/>
        <v>7.98</v>
      </c>
      <c r="J77" s="87">
        <f t="shared" si="18"/>
        <v>17.503399999999999</v>
      </c>
      <c r="K77" s="82"/>
      <c r="L77" s="61"/>
      <c r="M77" s="82"/>
      <c r="N77" s="59"/>
      <c r="O77" s="59"/>
      <c r="P77" s="59"/>
      <c r="Q77" s="59"/>
      <c r="R77" s="59"/>
      <c r="S77" s="59">
        <v>1</v>
      </c>
      <c r="T77" s="82"/>
      <c r="U77" s="63">
        <f>150/1000</f>
        <v>0.15</v>
      </c>
      <c r="V77" s="63">
        <f>14/1000</f>
        <v>1.4E-2</v>
      </c>
      <c r="W77" s="63"/>
      <c r="X77" s="63"/>
      <c r="Y77" s="63"/>
      <c r="Z77" s="63"/>
      <c r="AA77" s="63"/>
      <c r="AB77" s="63"/>
      <c r="AC77" s="82"/>
      <c r="AD77" s="59"/>
      <c r="AE77" s="59"/>
      <c r="AF77" s="59"/>
      <c r="AG77" s="59"/>
      <c r="AH77" s="59"/>
      <c r="AI77" s="82"/>
      <c r="AJ77" s="59"/>
      <c r="AK77" s="59"/>
      <c r="AL77" s="59"/>
      <c r="AM77" s="59"/>
      <c r="AN77" s="82"/>
      <c r="AO77" s="59"/>
      <c r="AP77" s="59"/>
      <c r="AQ77" s="59"/>
      <c r="AR77" s="59"/>
      <c r="AS77" s="59"/>
      <c r="AT77" s="59"/>
      <c r="AU77" s="59"/>
      <c r="AV77" s="59"/>
      <c r="AW77" s="59"/>
      <c r="AX77" s="82"/>
      <c r="AY77" s="59">
        <f>40/1000</f>
        <v>0.04</v>
      </c>
      <c r="AZ77" s="59"/>
      <c r="BA77" s="59"/>
      <c r="BB77" s="59"/>
      <c r="BC77" s="59"/>
      <c r="BD77" s="59"/>
      <c r="BE77" s="59"/>
      <c r="BF77" s="59"/>
      <c r="BG77" s="59"/>
      <c r="BH77" s="59"/>
      <c r="BI77" s="82"/>
      <c r="BJ77" s="60"/>
      <c r="BK77" s="59"/>
      <c r="BL77" s="59"/>
      <c r="BM77" s="59"/>
      <c r="BN77" s="59"/>
      <c r="BO77" s="59"/>
      <c r="BP77" s="59"/>
      <c r="BQ77" s="59"/>
      <c r="BR77" s="59"/>
      <c r="BS77" s="59"/>
      <c r="BT77" s="59"/>
      <c r="BU77" s="59"/>
      <c r="BV77" s="59"/>
      <c r="BW77" s="59"/>
      <c r="BX77" s="59"/>
      <c r="BY77" s="59"/>
      <c r="BZ77" s="59"/>
      <c r="CA77" s="59"/>
      <c r="CB77" s="82"/>
      <c r="CC77" s="59"/>
      <c r="CD77" s="59"/>
      <c r="CE77" s="59"/>
      <c r="CF77" s="59"/>
      <c r="CG77" s="59"/>
      <c r="CH77" s="59"/>
      <c r="CI77" s="59"/>
      <c r="CJ77" s="59"/>
      <c r="CK77" s="59"/>
      <c r="CL77" s="59"/>
      <c r="CM77" s="82"/>
      <c r="CN77" s="59"/>
      <c r="CO77" s="59"/>
      <c r="CP77" s="59"/>
      <c r="CQ77" s="59"/>
      <c r="CR77" s="59"/>
      <c r="CS77" s="59"/>
      <c r="CT77" s="59"/>
      <c r="CU77" s="59"/>
      <c r="CV77" s="59"/>
      <c r="CW77" s="59"/>
      <c r="CX77" s="59"/>
      <c r="CY77" s="59"/>
      <c r="CZ77" s="82"/>
      <c r="DA77" s="59">
        <v>2</v>
      </c>
      <c r="DB77" s="59"/>
      <c r="DC77" s="59"/>
      <c r="DD77" s="59"/>
      <c r="DE77" s="59"/>
      <c r="DF77" s="59"/>
      <c r="DG77" s="59"/>
      <c r="DH77" s="59"/>
      <c r="DI77" s="82"/>
      <c r="DJ77" s="59"/>
      <c r="DK77" s="59"/>
      <c r="DL77" s="59"/>
      <c r="DM77" s="59"/>
      <c r="DN77" s="59"/>
      <c r="DO77" s="59"/>
      <c r="DP77" s="59"/>
      <c r="DQ77" s="82"/>
      <c r="DR77" s="59"/>
      <c r="DS77" s="59"/>
      <c r="DT77" s="59"/>
      <c r="DU77" s="59"/>
      <c r="DV77" s="59"/>
      <c r="DW77" s="59"/>
      <c r="DX77" s="59"/>
      <c r="DY77" s="59"/>
      <c r="DZ77" s="59"/>
      <c r="EA77" s="59"/>
      <c r="EB77" s="59"/>
      <c r="EC77" s="59"/>
      <c r="ED77" s="59"/>
      <c r="EE77" s="59"/>
      <c r="EF77" s="59"/>
      <c r="EG77" s="59"/>
      <c r="EH77" s="59"/>
      <c r="EI77" s="59"/>
      <c r="EJ77" s="59"/>
      <c r="EK77" s="59"/>
      <c r="EL77" s="59"/>
      <c r="EM77" s="59"/>
      <c r="EN77" s="59"/>
      <c r="EO77" s="59"/>
      <c r="EP77" s="59"/>
      <c r="EQ77" s="59"/>
      <c r="ER77" s="59"/>
    </row>
    <row r="78" spans="2:148" ht="15" outlineLevel="1">
      <c r="B78" s="65">
        <v>12</v>
      </c>
      <c r="C78" s="99" t="s">
        <v>230</v>
      </c>
      <c r="D78" s="102" t="s">
        <v>239</v>
      </c>
      <c r="E78" s="66">
        <v>52</v>
      </c>
      <c r="F78" s="298">
        <v>52</v>
      </c>
      <c r="G78" s="90">
        <f t="shared" si="22"/>
        <v>0.40041730769230777</v>
      </c>
      <c r="H78" s="88">
        <f t="shared" si="20"/>
        <v>20.821700000000003</v>
      </c>
      <c r="I78" s="87">
        <f t="shared" si="21"/>
        <v>7.2800000000000011</v>
      </c>
      <c r="J78" s="87">
        <f t="shared" si="18"/>
        <v>13.541700000000002</v>
      </c>
      <c r="K78" s="82"/>
      <c r="L78" s="61"/>
      <c r="M78" s="82"/>
      <c r="N78" s="59"/>
      <c r="O78" s="59"/>
      <c r="P78" s="59"/>
      <c r="Q78" s="59"/>
      <c r="R78" s="59"/>
      <c r="S78" s="59">
        <v>1</v>
      </c>
      <c r="T78" s="82"/>
      <c r="U78" s="142">
        <f>200/1000</f>
        <v>0.2</v>
      </c>
      <c r="V78" s="63"/>
      <c r="W78" s="63"/>
      <c r="X78" s="63"/>
      <c r="Y78" s="63">
        <f>5/1000</f>
        <v>5.0000000000000001E-3</v>
      </c>
      <c r="Z78" s="63"/>
      <c r="AA78" s="63"/>
      <c r="AB78" s="63"/>
      <c r="AC78" s="82"/>
      <c r="AD78" s="59"/>
      <c r="AE78" s="59"/>
      <c r="AF78" s="59"/>
      <c r="AG78" s="59"/>
      <c r="AH78" s="59"/>
      <c r="AI78" s="82"/>
      <c r="AJ78" s="59"/>
      <c r="AK78" s="59"/>
      <c r="AL78" s="59"/>
      <c r="AM78" s="59"/>
      <c r="AN78" s="82"/>
      <c r="AO78" s="59"/>
      <c r="AP78" s="59"/>
      <c r="AQ78" s="59"/>
      <c r="AR78" s="59"/>
      <c r="AS78" s="59"/>
      <c r="AT78" s="59"/>
      <c r="AU78" s="59"/>
      <c r="AV78" s="59"/>
      <c r="AW78" s="59"/>
      <c r="AX78" s="82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82"/>
      <c r="BJ78" s="60"/>
      <c r="BK78" s="59"/>
      <c r="BL78" s="59"/>
      <c r="BM78" s="59"/>
      <c r="BN78" s="59"/>
      <c r="BO78" s="59"/>
      <c r="BP78" s="59"/>
      <c r="BQ78" s="59"/>
      <c r="BR78" s="59"/>
      <c r="BS78" s="59"/>
      <c r="BT78" s="59"/>
      <c r="BU78" s="59"/>
      <c r="BV78" s="59"/>
      <c r="BW78" s="59"/>
      <c r="BX78" s="59"/>
      <c r="BY78" s="59"/>
      <c r="BZ78" s="59"/>
      <c r="CA78" s="59"/>
      <c r="CB78" s="82"/>
      <c r="CC78" s="59"/>
      <c r="CD78" s="59"/>
      <c r="CE78" s="59"/>
      <c r="CF78" s="59"/>
      <c r="CG78" s="59"/>
      <c r="CH78" s="59"/>
      <c r="CI78" s="59"/>
      <c r="CJ78" s="59"/>
      <c r="CK78" s="59"/>
      <c r="CL78" s="59"/>
      <c r="CM78" s="82"/>
      <c r="CN78" s="59"/>
      <c r="CO78" s="59"/>
      <c r="CP78" s="59"/>
      <c r="CQ78" s="59"/>
      <c r="CR78" s="59"/>
      <c r="CS78" s="59"/>
      <c r="CT78" s="59"/>
      <c r="CU78" s="59"/>
      <c r="CV78" s="59"/>
      <c r="CW78" s="59"/>
      <c r="CX78" s="59"/>
      <c r="CY78" s="59"/>
      <c r="CZ78" s="82"/>
      <c r="DA78" s="59"/>
      <c r="DB78" s="59"/>
      <c r="DC78" s="59"/>
      <c r="DD78" s="59"/>
      <c r="DE78" s="59"/>
      <c r="DF78" s="59"/>
      <c r="DG78" s="59"/>
      <c r="DH78" s="59"/>
      <c r="DI78" s="82"/>
      <c r="DJ78" s="59"/>
      <c r="DK78" s="59"/>
      <c r="DL78" s="59"/>
      <c r="DM78" s="59"/>
      <c r="DN78" s="59"/>
      <c r="DO78" s="59"/>
      <c r="DP78" s="59"/>
      <c r="DQ78" s="82"/>
      <c r="DR78" s="59"/>
      <c r="DS78" s="59"/>
      <c r="DT78" s="59"/>
      <c r="DU78" s="59"/>
      <c r="DV78" s="59"/>
      <c r="DW78" s="59"/>
      <c r="DX78" s="59"/>
      <c r="DY78" s="59"/>
      <c r="DZ78" s="59"/>
      <c r="EA78" s="59"/>
      <c r="EB78" s="59"/>
      <c r="EC78" s="59"/>
      <c r="ED78" s="59"/>
      <c r="EE78" s="59"/>
      <c r="EF78" s="59"/>
      <c r="EG78" s="59"/>
      <c r="EH78" s="59"/>
      <c r="EI78" s="59"/>
      <c r="EJ78" s="59"/>
      <c r="EK78" s="59"/>
      <c r="EL78" s="59"/>
      <c r="EM78" s="59"/>
      <c r="EN78" s="59"/>
      <c r="EO78" s="59"/>
      <c r="EP78" s="59"/>
      <c r="EQ78" s="59"/>
      <c r="ER78" s="59"/>
    </row>
    <row r="79" spans="2:148" ht="15">
      <c r="B79" s="67"/>
      <c r="C79" s="100"/>
      <c r="D79" s="109"/>
      <c r="E79" s="67"/>
      <c r="F79" s="67"/>
      <c r="G79" s="117"/>
      <c r="H79" s="118"/>
      <c r="I79" s="119"/>
      <c r="J79" s="119"/>
      <c r="K79" s="82"/>
      <c r="L79" s="120"/>
      <c r="M79" s="82"/>
      <c r="N79" s="59"/>
      <c r="O79" s="59"/>
      <c r="P79" s="59"/>
      <c r="Q79" s="59"/>
      <c r="R79" s="59"/>
      <c r="S79" s="59"/>
      <c r="T79" s="82"/>
      <c r="U79" s="63"/>
      <c r="V79" s="63"/>
      <c r="W79" s="63"/>
      <c r="X79" s="63"/>
      <c r="Y79" s="63"/>
      <c r="Z79" s="63"/>
      <c r="AA79" s="63"/>
      <c r="AB79" s="63"/>
      <c r="AC79" s="82"/>
      <c r="AD79" s="59"/>
      <c r="AE79" s="59"/>
      <c r="AF79" s="59"/>
      <c r="AG79" s="59"/>
      <c r="AH79" s="59"/>
      <c r="AI79" s="82"/>
      <c r="AJ79" s="59"/>
      <c r="AK79" s="59"/>
      <c r="AL79" s="59"/>
      <c r="AM79" s="59"/>
      <c r="AN79" s="82"/>
      <c r="AO79" s="59"/>
      <c r="AP79" s="59"/>
      <c r="AQ79" s="59"/>
      <c r="AR79" s="59"/>
      <c r="AS79" s="59"/>
      <c r="AT79" s="59"/>
      <c r="AU79" s="59"/>
      <c r="AV79" s="59"/>
      <c r="AW79" s="59"/>
      <c r="AX79" s="82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82"/>
      <c r="BJ79" s="60"/>
      <c r="BK79" s="59"/>
      <c r="BL79" s="59"/>
      <c r="BM79" s="59"/>
      <c r="BN79" s="59"/>
      <c r="BO79" s="59"/>
      <c r="BP79" s="59"/>
      <c r="BQ79" s="59"/>
      <c r="BR79" s="59"/>
      <c r="BS79" s="59"/>
      <c r="BT79" s="59"/>
      <c r="BU79" s="59"/>
      <c r="BV79" s="59"/>
      <c r="BW79" s="59"/>
      <c r="BX79" s="59"/>
      <c r="BY79" s="59"/>
      <c r="BZ79" s="59"/>
      <c r="CA79" s="59"/>
      <c r="CB79" s="82"/>
      <c r="CC79" s="59"/>
      <c r="CD79" s="59"/>
      <c r="CE79" s="59"/>
      <c r="CF79" s="59"/>
      <c r="CG79" s="59"/>
      <c r="CH79" s="59"/>
      <c r="CI79" s="59"/>
      <c r="CJ79" s="59"/>
      <c r="CK79" s="59"/>
      <c r="CL79" s="59"/>
      <c r="CM79" s="82"/>
      <c r="CN79" s="59"/>
      <c r="CO79" s="59"/>
      <c r="CP79" s="59"/>
      <c r="CQ79" s="59"/>
      <c r="CR79" s="59"/>
      <c r="CS79" s="59"/>
      <c r="CT79" s="59"/>
      <c r="CU79" s="59"/>
      <c r="CV79" s="59"/>
      <c r="CW79" s="59"/>
      <c r="CX79" s="59"/>
      <c r="CY79" s="59"/>
      <c r="CZ79" s="82"/>
      <c r="DA79" s="59"/>
      <c r="DB79" s="59"/>
      <c r="DC79" s="59"/>
      <c r="DD79" s="59"/>
      <c r="DE79" s="59"/>
      <c r="DF79" s="59"/>
      <c r="DG79" s="59"/>
      <c r="DH79" s="59"/>
      <c r="DI79" s="82"/>
      <c r="DJ79" s="59"/>
      <c r="DK79" s="59"/>
      <c r="DL79" s="59"/>
      <c r="DM79" s="59"/>
      <c r="DN79" s="59"/>
      <c r="DO79" s="59"/>
      <c r="DP79" s="59"/>
      <c r="DQ79" s="82"/>
      <c r="DR79" s="59"/>
      <c r="DS79" s="59"/>
      <c r="DT79" s="59"/>
      <c r="DU79" s="59"/>
      <c r="DV79" s="59"/>
      <c r="DW79" s="59"/>
      <c r="DX79" s="59"/>
      <c r="DY79" s="59"/>
      <c r="DZ79" s="59"/>
      <c r="EA79" s="59"/>
      <c r="EB79" s="59"/>
      <c r="EC79" s="59"/>
      <c r="ED79" s="59"/>
      <c r="EE79" s="59"/>
      <c r="EF79" s="59"/>
      <c r="EG79" s="59"/>
      <c r="EH79" s="59"/>
      <c r="EI79" s="59"/>
      <c r="EJ79" s="59"/>
      <c r="EK79" s="59"/>
      <c r="EL79" s="59"/>
      <c r="EM79" s="59"/>
      <c r="EN79" s="59"/>
      <c r="EO79" s="59"/>
      <c r="EP79" s="59"/>
      <c r="EQ79" s="59"/>
      <c r="ER79" s="59"/>
    </row>
    <row r="80" spans="2:148" ht="15" outlineLevel="1">
      <c r="B80" s="65">
        <v>1</v>
      </c>
      <c r="C80" s="99" t="s">
        <v>193</v>
      </c>
      <c r="D80" s="102" t="s">
        <v>194</v>
      </c>
      <c r="E80" s="66">
        <v>42</v>
      </c>
      <c r="F80" s="298">
        <v>42</v>
      </c>
      <c r="G80" s="90">
        <f t="shared" si="22"/>
        <v>0.44066666666666671</v>
      </c>
      <c r="H80" s="88">
        <f t="shared" si="20"/>
        <v>18.508000000000003</v>
      </c>
      <c r="I80" s="87">
        <f t="shared" si="21"/>
        <v>5.8800000000000008</v>
      </c>
      <c r="J80" s="87">
        <f t="shared" ref="J80:J107" si="23">SUMPRODUCT(N80:ES80,$N$6:$ES$6)</f>
        <v>12.628</v>
      </c>
      <c r="K80" s="82"/>
      <c r="L80" s="61"/>
      <c r="M80" s="82"/>
      <c r="N80" s="59"/>
      <c r="O80" s="59"/>
      <c r="P80" s="59"/>
      <c r="Q80" s="59">
        <v>1</v>
      </c>
      <c r="R80" s="59"/>
      <c r="S80" s="59"/>
      <c r="T80" s="82"/>
      <c r="U80" s="142">
        <f>240/1000</f>
        <v>0.24</v>
      </c>
      <c r="V80" s="63"/>
      <c r="W80" s="63"/>
      <c r="X80" s="63"/>
      <c r="Y80" s="63"/>
      <c r="Z80" s="63"/>
      <c r="AA80" s="63"/>
      <c r="AB80" s="63"/>
      <c r="AC80" s="82"/>
      <c r="AD80" s="59"/>
      <c r="AE80" s="59"/>
      <c r="AF80" s="59"/>
      <c r="AG80" s="59"/>
      <c r="AH80" s="59"/>
      <c r="AI80" s="82"/>
      <c r="AJ80" s="59"/>
      <c r="AK80" s="59"/>
      <c r="AL80" s="59"/>
      <c r="AM80" s="59"/>
      <c r="AN80" s="82"/>
      <c r="AO80" s="63">
        <f>40/1000</f>
        <v>0.04</v>
      </c>
      <c r="AP80" s="59"/>
      <c r="AQ80" s="59"/>
      <c r="AR80" s="59"/>
      <c r="AS80" s="59"/>
      <c r="AT80" s="59"/>
      <c r="AU80" s="59"/>
      <c r="AV80" s="59"/>
      <c r="AW80" s="59"/>
      <c r="AX80" s="82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82"/>
      <c r="BJ80" s="60"/>
      <c r="BK80" s="59"/>
      <c r="BL80" s="59"/>
      <c r="BM80" s="59"/>
      <c r="BN80" s="59"/>
      <c r="BO80" s="59"/>
      <c r="BP80" s="59"/>
      <c r="BQ80" s="59"/>
      <c r="BR80" s="59"/>
      <c r="BS80" s="59"/>
      <c r="BT80" s="59"/>
      <c r="BU80" s="59"/>
      <c r="BV80" s="59"/>
      <c r="BW80" s="59"/>
      <c r="BX80" s="59"/>
      <c r="BY80" s="59"/>
      <c r="BZ80" s="59"/>
      <c r="CA80" s="59"/>
      <c r="CB80" s="82"/>
      <c r="CC80" s="59"/>
      <c r="CD80" s="59"/>
      <c r="CE80" s="59"/>
      <c r="CF80" s="59"/>
      <c r="CG80" s="59"/>
      <c r="CH80" s="59"/>
      <c r="CI80" s="59"/>
      <c r="CJ80" s="59"/>
      <c r="CK80" s="59"/>
      <c r="CL80" s="59"/>
      <c r="CM80" s="82"/>
      <c r="CN80" s="59"/>
      <c r="CO80" s="59"/>
      <c r="CP80" s="59"/>
      <c r="CQ80" s="59"/>
      <c r="CR80" s="59"/>
      <c r="CS80" s="59"/>
      <c r="CT80" s="59"/>
      <c r="CU80" s="59"/>
      <c r="CV80" s="59"/>
      <c r="CW80" s="59"/>
      <c r="CX80" s="59"/>
      <c r="CY80" s="59"/>
      <c r="CZ80" s="82"/>
      <c r="DA80" s="59">
        <v>4</v>
      </c>
      <c r="DB80" s="59"/>
      <c r="DC80" s="59"/>
      <c r="DD80" s="59"/>
      <c r="DE80" s="59"/>
      <c r="DF80" s="59"/>
      <c r="DG80" s="59"/>
      <c r="DH80" s="59"/>
      <c r="DI80" s="82"/>
      <c r="DJ80" s="59"/>
      <c r="DK80" s="59"/>
      <c r="DL80" s="59"/>
      <c r="DM80" s="59"/>
      <c r="DN80" s="59"/>
      <c r="DO80" s="59"/>
      <c r="DP80" s="59"/>
      <c r="DQ80" s="82"/>
      <c r="DR80" s="59"/>
      <c r="DS80" s="59"/>
      <c r="DT80" s="59"/>
      <c r="DU80" s="59"/>
      <c r="DV80" s="59"/>
      <c r="DW80" s="59"/>
      <c r="DX80" s="59"/>
      <c r="DY80" s="59"/>
      <c r="DZ80" s="59"/>
      <c r="EA80" s="59"/>
      <c r="EB80" s="59"/>
      <c r="EC80" s="59"/>
      <c r="ED80" s="59"/>
      <c r="EE80" s="59"/>
      <c r="EF80" s="59"/>
      <c r="EG80" s="59"/>
      <c r="EH80" s="59"/>
      <c r="EI80" s="59"/>
      <c r="EJ80" s="59"/>
      <c r="EK80" s="59"/>
      <c r="EL80" s="59"/>
      <c r="EM80" s="59"/>
      <c r="EN80" s="59"/>
      <c r="EO80" s="59"/>
      <c r="EP80" s="59"/>
      <c r="EQ80" s="59"/>
      <c r="ER80" s="59"/>
    </row>
    <row r="81" spans="2:148" ht="15" outlineLevel="1">
      <c r="B81" s="65">
        <v>2</v>
      </c>
      <c r="C81" s="99" t="s">
        <v>193</v>
      </c>
      <c r="D81" s="102" t="s">
        <v>195</v>
      </c>
      <c r="E81" s="66">
        <v>35</v>
      </c>
      <c r="F81" s="298">
        <v>35</v>
      </c>
      <c r="G81" s="90">
        <f t="shared" si="22"/>
        <v>0.37532000000000004</v>
      </c>
      <c r="H81" s="88">
        <f t="shared" si="20"/>
        <v>13.136200000000001</v>
      </c>
      <c r="I81" s="87">
        <f t="shared" si="21"/>
        <v>4.9000000000000004</v>
      </c>
      <c r="J81" s="87">
        <f t="shared" si="23"/>
        <v>8.2362000000000002</v>
      </c>
      <c r="K81" s="82"/>
      <c r="L81" s="61"/>
      <c r="M81" s="82"/>
      <c r="N81" s="59"/>
      <c r="O81" s="59"/>
      <c r="P81" s="59">
        <v>1</v>
      </c>
      <c r="Q81" s="59"/>
      <c r="R81" s="59"/>
      <c r="S81" s="59"/>
      <c r="T81" s="82"/>
      <c r="U81" s="63">
        <f>160/1000</f>
        <v>0.16</v>
      </c>
      <c r="V81" s="63"/>
      <c r="W81" s="63"/>
      <c r="X81" s="63"/>
      <c r="Y81" s="63"/>
      <c r="Z81" s="63"/>
      <c r="AA81" s="63"/>
      <c r="AB81" s="63"/>
      <c r="AC81" s="82"/>
      <c r="AD81" s="59"/>
      <c r="AE81" s="59"/>
      <c r="AF81" s="59"/>
      <c r="AG81" s="59"/>
      <c r="AH81" s="59"/>
      <c r="AI81" s="82"/>
      <c r="AJ81" s="59"/>
      <c r="AK81" s="59"/>
      <c r="AL81" s="59"/>
      <c r="AM81" s="59"/>
      <c r="AN81" s="82"/>
      <c r="AO81" s="63">
        <f>20/1000</f>
        <v>0.02</v>
      </c>
      <c r="AP81" s="59"/>
      <c r="AQ81" s="59"/>
      <c r="AR81" s="59"/>
      <c r="AS81" s="59"/>
      <c r="AT81" s="59"/>
      <c r="AU81" s="59"/>
      <c r="AV81" s="59"/>
      <c r="AW81" s="59"/>
      <c r="AX81" s="82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82"/>
      <c r="BJ81" s="60"/>
      <c r="BK81" s="59"/>
      <c r="BL81" s="59"/>
      <c r="BM81" s="59"/>
      <c r="BN81" s="59"/>
      <c r="BO81" s="59"/>
      <c r="BP81" s="59"/>
      <c r="BQ81" s="59"/>
      <c r="BR81" s="59"/>
      <c r="BS81" s="59"/>
      <c r="BT81" s="59"/>
      <c r="BU81" s="59"/>
      <c r="BV81" s="59"/>
      <c r="BW81" s="59"/>
      <c r="BX81" s="59"/>
      <c r="BY81" s="59"/>
      <c r="BZ81" s="59"/>
      <c r="CA81" s="59"/>
      <c r="CB81" s="82"/>
      <c r="CC81" s="59"/>
      <c r="CD81" s="59"/>
      <c r="CE81" s="59"/>
      <c r="CF81" s="59"/>
      <c r="CG81" s="59"/>
      <c r="CH81" s="59"/>
      <c r="CI81" s="59"/>
      <c r="CJ81" s="59"/>
      <c r="CK81" s="59"/>
      <c r="CL81" s="59"/>
      <c r="CM81" s="82"/>
      <c r="CN81" s="59"/>
      <c r="CO81" s="59"/>
      <c r="CP81" s="59"/>
      <c r="CQ81" s="59"/>
      <c r="CR81" s="59"/>
      <c r="CS81" s="59"/>
      <c r="CT81" s="59"/>
      <c r="CU81" s="59"/>
      <c r="CV81" s="59"/>
      <c r="CW81" s="59"/>
      <c r="CX81" s="59"/>
      <c r="CY81" s="59"/>
      <c r="CZ81" s="82"/>
      <c r="DA81" s="59">
        <v>2</v>
      </c>
      <c r="DB81" s="59"/>
      <c r="DC81" s="59"/>
      <c r="DD81" s="59"/>
      <c r="DE81" s="59"/>
      <c r="DF81" s="59"/>
      <c r="DG81" s="59"/>
      <c r="DH81" s="59"/>
      <c r="DI81" s="82"/>
      <c r="DJ81" s="59"/>
      <c r="DK81" s="59"/>
      <c r="DL81" s="59"/>
      <c r="DM81" s="59"/>
      <c r="DN81" s="59"/>
      <c r="DO81" s="59"/>
      <c r="DP81" s="59"/>
      <c r="DQ81" s="82"/>
      <c r="DR81" s="59"/>
      <c r="DS81" s="59"/>
      <c r="DT81" s="59"/>
      <c r="DU81" s="59"/>
      <c r="DV81" s="59"/>
      <c r="DW81" s="59"/>
      <c r="DX81" s="59"/>
      <c r="DY81" s="59"/>
      <c r="DZ81" s="59"/>
      <c r="EA81" s="59"/>
      <c r="EB81" s="59"/>
      <c r="EC81" s="59"/>
      <c r="ED81" s="59"/>
      <c r="EE81" s="59"/>
      <c r="EF81" s="59"/>
      <c r="EG81" s="59"/>
      <c r="EH81" s="59"/>
      <c r="EI81" s="59"/>
      <c r="EJ81" s="59"/>
      <c r="EK81" s="59"/>
      <c r="EL81" s="59"/>
      <c r="EM81" s="59"/>
      <c r="EN81" s="59"/>
      <c r="EO81" s="59"/>
      <c r="EP81" s="59"/>
      <c r="EQ81" s="59"/>
      <c r="ER81" s="59"/>
    </row>
    <row r="82" spans="2:148" ht="15" outlineLevel="1">
      <c r="B82" s="65">
        <v>3</v>
      </c>
      <c r="C82" s="99" t="s">
        <v>193</v>
      </c>
      <c r="D82" s="102" t="s">
        <v>196</v>
      </c>
      <c r="E82" s="66">
        <v>27</v>
      </c>
      <c r="F82" s="298">
        <v>27</v>
      </c>
      <c r="G82" s="90">
        <f t="shared" si="22"/>
        <v>0.36284444444444447</v>
      </c>
      <c r="H82" s="88">
        <f t="shared" si="20"/>
        <v>9.7968000000000011</v>
      </c>
      <c r="I82" s="87">
        <f t="shared" si="21"/>
        <v>3.7800000000000002</v>
      </c>
      <c r="J82" s="87">
        <f t="shared" si="23"/>
        <v>6.0167999999999999</v>
      </c>
      <c r="K82" s="82"/>
      <c r="L82" s="61"/>
      <c r="M82" s="82"/>
      <c r="N82" s="59"/>
      <c r="O82" s="59"/>
      <c r="P82" s="59"/>
      <c r="Q82" s="59">
        <v>1</v>
      </c>
      <c r="R82" s="59"/>
      <c r="S82" s="59"/>
      <c r="T82" s="82"/>
      <c r="U82" s="142"/>
      <c r="V82" s="63"/>
      <c r="W82" s="63"/>
      <c r="X82" s="63"/>
      <c r="Y82" s="63"/>
      <c r="Z82" s="63"/>
      <c r="AA82" s="63"/>
      <c r="AB82" s="63"/>
      <c r="AC82" s="82"/>
      <c r="AD82" s="59"/>
      <c r="AE82" s="59"/>
      <c r="AF82" s="59"/>
      <c r="AG82" s="59"/>
      <c r="AH82" s="59"/>
      <c r="AI82" s="82"/>
      <c r="AJ82" s="59"/>
      <c r="AK82" s="59"/>
      <c r="AL82" s="59"/>
      <c r="AM82" s="59"/>
      <c r="AN82" s="82"/>
      <c r="AO82" s="59"/>
      <c r="AP82" s="59"/>
      <c r="AQ82" s="59"/>
      <c r="AR82" s="59"/>
      <c r="AS82" s="59"/>
      <c r="AT82" s="59"/>
      <c r="AU82" s="59"/>
      <c r="AV82" s="59"/>
      <c r="AW82" s="59"/>
      <c r="AX82" s="82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82"/>
      <c r="BJ82" s="60"/>
      <c r="BK82" s="59"/>
      <c r="BL82" s="59"/>
      <c r="BM82" s="59"/>
      <c r="BN82" s="59"/>
      <c r="BO82" s="59"/>
      <c r="BP82" s="59"/>
      <c r="BQ82" s="59"/>
      <c r="BR82" s="59"/>
      <c r="BS82" s="59"/>
      <c r="BT82" s="59"/>
      <c r="BU82" s="59"/>
      <c r="BV82" s="59"/>
      <c r="BW82" s="59"/>
      <c r="BX82" s="59"/>
      <c r="BY82" s="59"/>
      <c r="BZ82" s="59"/>
      <c r="CA82" s="59"/>
      <c r="CB82" s="82"/>
      <c r="CC82" s="59"/>
      <c r="CD82" s="59"/>
      <c r="CE82" s="59"/>
      <c r="CF82" s="59"/>
      <c r="CG82" s="59"/>
      <c r="CH82" s="59"/>
      <c r="CI82" s="59"/>
      <c r="CJ82" s="59"/>
      <c r="CK82" s="59"/>
      <c r="CL82" s="59"/>
      <c r="CM82" s="82"/>
      <c r="CN82" s="59"/>
      <c r="CO82" s="59"/>
      <c r="CP82" s="59"/>
      <c r="CQ82" s="59"/>
      <c r="CR82" s="59"/>
      <c r="CS82" s="59"/>
      <c r="CT82" s="59">
        <v>2</v>
      </c>
      <c r="CU82" s="59"/>
      <c r="CV82" s="59"/>
      <c r="CW82" s="59"/>
      <c r="CX82" s="59"/>
      <c r="CY82" s="59"/>
      <c r="CZ82" s="82"/>
      <c r="DA82" s="59">
        <v>4</v>
      </c>
      <c r="DB82" s="59"/>
      <c r="DC82" s="59"/>
      <c r="DD82" s="59"/>
      <c r="DE82" s="59"/>
      <c r="DF82" s="59"/>
      <c r="DG82" s="59"/>
      <c r="DH82" s="59"/>
      <c r="DI82" s="82"/>
      <c r="DJ82" s="59"/>
      <c r="DK82" s="59"/>
      <c r="DL82" s="59"/>
      <c r="DM82" s="59"/>
      <c r="DN82" s="59"/>
      <c r="DO82" s="59"/>
      <c r="DP82" s="59"/>
      <c r="DQ82" s="82"/>
      <c r="DR82" s="59"/>
      <c r="DS82" s="59"/>
      <c r="DT82" s="59"/>
      <c r="DU82" s="59"/>
      <c r="DV82" s="59"/>
      <c r="DW82" s="59"/>
      <c r="DX82" s="59"/>
      <c r="DY82" s="59"/>
      <c r="DZ82" s="59"/>
      <c r="EA82" s="59"/>
      <c r="EB82" s="59"/>
      <c r="EC82" s="59"/>
      <c r="ED82" s="59"/>
      <c r="EE82" s="59"/>
      <c r="EF82" s="59"/>
      <c r="EG82" s="59"/>
      <c r="EH82" s="59"/>
      <c r="EI82" s="59"/>
      <c r="EJ82" s="59"/>
      <c r="EK82" s="59"/>
      <c r="EL82" s="59"/>
      <c r="EM82" s="59"/>
      <c r="EN82" s="59"/>
      <c r="EO82" s="59"/>
      <c r="EP82" s="59"/>
      <c r="EQ82" s="59"/>
      <c r="ER82" s="59"/>
    </row>
    <row r="83" spans="2:148" ht="15" outlineLevel="1">
      <c r="B83" s="65">
        <v>4</v>
      </c>
      <c r="C83" s="99" t="s">
        <v>193</v>
      </c>
      <c r="D83" s="102" t="s">
        <v>197</v>
      </c>
      <c r="E83" s="66">
        <v>22</v>
      </c>
      <c r="F83" s="298">
        <v>22</v>
      </c>
      <c r="G83" s="90">
        <f t="shared" si="22"/>
        <v>0.29888181818181819</v>
      </c>
      <c r="H83" s="88">
        <f t="shared" si="20"/>
        <v>6.5754000000000001</v>
      </c>
      <c r="I83" s="87">
        <f t="shared" si="21"/>
        <v>3.08</v>
      </c>
      <c r="J83" s="87">
        <f t="shared" si="23"/>
        <v>3.4954000000000001</v>
      </c>
      <c r="K83" s="82"/>
      <c r="L83" s="61"/>
      <c r="M83" s="82"/>
      <c r="N83" s="59"/>
      <c r="O83" s="59"/>
      <c r="P83" s="59">
        <v>1</v>
      </c>
      <c r="Q83" s="59"/>
      <c r="R83" s="59"/>
      <c r="S83" s="59"/>
      <c r="T83" s="82"/>
      <c r="U83" s="63"/>
      <c r="V83" s="63"/>
      <c r="W83" s="63"/>
      <c r="X83" s="63"/>
      <c r="Y83" s="63"/>
      <c r="Z83" s="63"/>
      <c r="AA83" s="63"/>
      <c r="AB83" s="63"/>
      <c r="AC83" s="82"/>
      <c r="AD83" s="59"/>
      <c r="AE83" s="59"/>
      <c r="AF83" s="59"/>
      <c r="AG83" s="59"/>
      <c r="AH83" s="59"/>
      <c r="AI83" s="82"/>
      <c r="AJ83" s="59"/>
      <c r="AK83" s="59"/>
      <c r="AL83" s="59"/>
      <c r="AM83" s="59"/>
      <c r="AN83" s="82"/>
      <c r="AO83" s="59"/>
      <c r="AP83" s="59"/>
      <c r="AQ83" s="59"/>
      <c r="AR83" s="59"/>
      <c r="AS83" s="59"/>
      <c r="AT83" s="59"/>
      <c r="AU83" s="59"/>
      <c r="AV83" s="59"/>
      <c r="AW83" s="59"/>
      <c r="AX83" s="82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82"/>
      <c r="BJ83" s="60"/>
      <c r="BK83" s="59"/>
      <c r="BL83" s="59"/>
      <c r="BM83" s="59"/>
      <c r="BN83" s="59"/>
      <c r="BO83" s="59"/>
      <c r="BP83" s="59"/>
      <c r="BQ83" s="59"/>
      <c r="BR83" s="59"/>
      <c r="BS83" s="59"/>
      <c r="BT83" s="59"/>
      <c r="BU83" s="59"/>
      <c r="BV83" s="59"/>
      <c r="BW83" s="59"/>
      <c r="BX83" s="59"/>
      <c r="BY83" s="59"/>
      <c r="BZ83" s="59"/>
      <c r="CA83" s="59"/>
      <c r="CB83" s="82"/>
      <c r="CC83" s="59"/>
      <c r="CD83" s="59"/>
      <c r="CE83" s="59"/>
      <c r="CF83" s="59"/>
      <c r="CG83" s="59"/>
      <c r="CH83" s="59"/>
      <c r="CI83" s="59"/>
      <c r="CJ83" s="59"/>
      <c r="CK83" s="59"/>
      <c r="CL83" s="59"/>
      <c r="CM83" s="82"/>
      <c r="CN83" s="59"/>
      <c r="CO83" s="59"/>
      <c r="CP83" s="59"/>
      <c r="CQ83" s="59"/>
      <c r="CR83" s="59"/>
      <c r="CS83" s="59"/>
      <c r="CT83" s="59">
        <v>1</v>
      </c>
      <c r="CU83" s="59"/>
      <c r="CV83" s="59"/>
      <c r="CW83" s="59"/>
      <c r="CX83" s="59"/>
      <c r="CY83" s="59"/>
      <c r="CZ83" s="82"/>
      <c r="DA83" s="59">
        <v>2</v>
      </c>
      <c r="DB83" s="59"/>
      <c r="DC83" s="59"/>
      <c r="DD83" s="59"/>
      <c r="DE83" s="59"/>
      <c r="DF83" s="59"/>
      <c r="DG83" s="59"/>
      <c r="DH83" s="59"/>
      <c r="DI83" s="82"/>
      <c r="DJ83" s="59"/>
      <c r="DK83" s="59"/>
      <c r="DL83" s="59"/>
      <c r="DM83" s="59"/>
      <c r="DN83" s="59"/>
      <c r="DO83" s="59"/>
      <c r="DP83" s="59"/>
      <c r="DQ83" s="82"/>
      <c r="DR83" s="59"/>
      <c r="DS83" s="59"/>
      <c r="DT83" s="59"/>
      <c r="DU83" s="59"/>
      <c r="DV83" s="59"/>
      <c r="DW83" s="59"/>
      <c r="DX83" s="59"/>
      <c r="DY83" s="59"/>
      <c r="DZ83" s="59"/>
      <c r="EA83" s="59"/>
      <c r="EB83" s="59"/>
      <c r="EC83" s="59"/>
      <c r="ED83" s="59"/>
      <c r="EE83" s="59"/>
      <c r="EF83" s="59"/>
      <c r="EG83" s="59"/>
      <c r="EH83" s="59"/>
      <c r="EI83" s="59"/>
      <c r="EJ83" s="59"/>
      <c r="EK83" s="59"/>
      <c r="EL83" s="59"/>
      <c r="EM83" s="59"/>
      <c r="EN83" s="59"/>
      <c r="EO83" s="59"/>
      <c r="EP83" s="59"/>
      <c r="EQ83" s="59"/>
      <c r="ER83" s="59"/>
    </row>
    <row r="84" spans="2:148" ht="15" outlineLevel="1">
      <c r="B84" s="65">
        <v>5</v>
      </c>
      <c r="C84" s="99" t="s">
        <v>193</v>
      </c>
      <c r="D84" s="102" t="s">
        <v>198</v>
      </c>
      <c r="E84" s="66">
        <v>27</v>
      </c>
      <c r="F84" s="298">
        <v>27</v>
      </c>
      <c r="G84" s="90">
        <f t="shared" si="22"/>
        <v>0.2887703703703704</v>
      </c>
      <c r="H84" s="88">
        <f t="shared" si="20"/>
        <v>7.7968000000000002</v>
      </c>
      <c r="I84" s="87">
        <f t="shared" si="21"/>
        <v>3.7800000000000002</v>
      </c>
      <c r="J84" s="87">
        <f t="shared" si="23"/>
        <v>4.0167999999999999</v>
      </c>
      <c r="K84" s="82"/>
      <c r="L84" s="61"/>
      <c r="M84" s="82"/>
      <c r="N84" s="59"/>
      <c r="O84" s="59"/>
      <c r="P84" s="59"/>
      <c r="Q84" s="59">
        <v>1</v>
      </c>
      <c r="R84" s="59"/>
      <c r="S84" s="59"/>
      <c r="T84" s="82"/>
      <c r="U84" s="142"/>
      <c r="V84" s="63"/>
      <c r="W84" s="63"/>
      <c r="X84" s="63"/>
      <c r="Y84" s="63"/>
      <c r="Z84" s="63"/>
      <c r="AA84" s="63"/>
      <c r="AB84" s="63"/>
      <c r="AC84" s="82"/>
      <c r="AD84" s="59"/>
      <c r="AE84" s="59"/>
      <c r="AF84" s="59"/>
      <c r="AG84" s="59"/>
      <c r="AH84" s="59"/>
      <c r="AI84" s="82"/>
      <c r="AJ84" s="59"/>
      <c r="AK84" s="59"/>
      <c r="AL84" s="59"/>
      <c r="AM84" s="59"/>
      <c r="AN84" s="82"/>
      <c r="AO84" s="59"/>
      <c r="AP84" s="59"/>
      <c r="AQ84" s="59"/>
      <c r="AR84" s="59"/>
      <c r="AS84" s="59"/>
      <c r="AT84" s="59"/>
      <c r="AU84" s="59"/>
      <c r="AV84" s="59"/>
      <c r="AW84" s="59"/>
      <c r="AX84" s="82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82"/>
      <c r="BJ84" s="60"/>
      <c r="BK84" s="59"/>
      <c r="BL84" s="59"/>
      <c r="BM84" s="59"/>
      <c r="BN84" s="59"/>
      <c r="BO84" s="59"/>
      <c r="BP84" s="59"/>
      <c r="BQ84" s="59"/>
      <c r="BR84" s="59"/>
      <c r="BS84" s="59"/>
      <c r="BT84" s="59"/>
      <c r="BU84" s="59"/>
      <c r="BV84" s="59"/>
      <c r="BW84" s="59"/>
      <c r="BX84" s="59"/>
      <c r="BY84" s="59"/>
      <c r="BZ84" s="59"/>
      <c r="CA84" s="59"/>
      <c r="CB84" s="82"/>
      <c r="CC84" s="59"/>
      <c r="CD84" s="59"/>
      <c r="CE84" s="59"/>
      <c r="CF84" s="59"/>
      <c r="CG84" s="59"/>
      <c r="CH84" s="59"/>
      <c r="CI84" s="59"/>
      <c r="CJ84" s="59"/>
      <c r="CK84" s="59"/>
      <c r="CL84" s="59"/>
      <c r="CM84" s="82"/>
      <c r="CN84" s="59"/>
      <c r="CO84" s="59"/>
      <c r="CP84" s="59"/>
      <c r="CQ84" s="59"/>
      <c r="CR84" s="59"/>
      <c r="CS84" s="59"/>
      <c r="CT84" s="59"/>
      <c r="CU84" s="59">
        <v>2</v>
      </c>
      <c r="CV84" s="59"/>
      <c r="CW84" s="59"/>
      <c r="CX84" s="59"/>
      <c r="CY84" s="59"/>
      <c r="CZ84" s="82"/>
      <c r="DA84" s="59">
        <v>4</v>
      </c>
      <c r="DB84" s="59"/>
      <c r="DC84" s="59"/>
      <c r="DD84" s="59"/>
      <c r="DE84" s="59"/>
      <c r="DF84" s="59"/>
      <c r="DG84" s="59"/>
      <c r="DH84" s="59"/>
      <c r="DI84" s="82"/>
      <c r="DJ84" s="59"/>
      <c r="DK84" s="59"/>
      <c r="DL84" s="59"/>
      <c r="DM84" s="59"/>
      <c r="DN84" s="59"/>
      <c r="DO84" s="59"/>
      <c r="DP84" s="59"/>
      <c r="DQ84" s="82"/>
      <c r="DR84" s="59"/>
      <c r="DS84" s="59"/>
      <c r="DT84" s="59"/>
      <c r="DU84" s="59"/>
      <c r="DV84" s="59"/>
      <c r="DW84" s="59"/>
      <c r="DX84" s="59"/>
      <c r="DY84" s="59"/>
      <c r="DZ84" s="59"/>
      <c r="EA84" s="59"/>
      <c r="EB84" s="59"/>
      <c r="EC84" s="59"/>
      <c r="ED84" s="59"/>
      <c r="EE84" s="59"/>
      <c r="EF84" s="59"/>
      <c r="EG84" s="59"/>
      <c r="EH84" s="59"/>
      <c r="EI84" s="59"/>
      <c r="EJ84" s="59"/>
      <c r="EK84" s="59"/>
      <c r="EL84" s="59"/>
      <c r="EM84" s="59"/>
      <c r="EN84" s="59"/>
      <c r="EO84" s="59"/>
      <c r="EP84" s="59"/>
      <c r="EQ84" s="59"/>
      <c r="ER84" s="59"/>
    </row>
    <row r="85" spans="2:148" ht="15" outlineLevel="1">
      <c r="B85" s="65">
        <v>6</v>
      </c>
      <c r="C85" s="99" t="s">
        <v>193</v>
      </c>
      <c r="D85" s="102" t="s">
        <v>199</v>
      </c>
      <c r="E85" s="66">
        <v>22</v>
      </c>
      <c r="F85" s="298">
        <v>22</v>
      </c>
      <c r="G85" s="90">
        <f t="shared" si="22"/>
        <v>0.17606363636363637</v>
      </c>
      <c r="H85" s="88">
        <f t="shared" si="20"/>
        <v>3.8734000000000002</v>
      </c>
      <c r="I85" s="87">
        <f t="shared" si="21"/>
        <v>3.08</v>
      </c>
      <c r="J85" s="87">
        <f t="shared" si="23"/>
        <v>0.79339999999999999</v>
      </c>
      <c r="K85" s="82"/>
      <c r="L85" s="61"/>
      <c r="M85" s="82"/>
      <c r="N85" s="59"/>
      <c r="O85" s="59"/>
      <c r="P85" s="59"/>
      <c r="Q85" s="59"/>
      <c r="R85" s="59"/>
      <c r="S85" s="59"/>
      <c r="T85" s="82"/>
      <c r="U85" s="63"/>
      <c r="V85" s="63"/>
      <c r="W85" s="63"/>
      <c r="X85" s="63"/>
      <c r="Y85" s="63"/>
      <c r="Z85" s="63"/>
      <c r="AA85" s="63"/>
      <c r="AB85" s="63"/>
      <c r="AC85" s="82"/>
      <c r="AD85" s="59"/>
      <c r="AE85" s="59"/>
      <c r="AF85" s="59"/>
      <c r="AG85" s="59"/>
      <c r="AH85" s="59"/>
      <c r="AI85" s="82"/>
      <c r="AJ85" s="59"/>
      <c r="AK85" s="59"/>
      <c r="AL85" s="59"/>
      <c r="AM85" s="59"/>
      <c r="AN85" s="82"/>
      <c r="AO85" s="59"/>
      <c r="AP85" s="59"/>
      <c r="AQ85" s="59"/>
      <c r="AR85" s="59"/>
      <c r="AS85" s="59"/>
      <c r="AT85" s="59"/>
      <c r="AU85" s="59"/>
      <c r="AV85" s="59"/>
      <c r="AW85" s="59"/>
      <c r="AX85" s="82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82"/>
      <c r="BJ85" s="60"/>
      <c r="BK85" s="59"/>
      <c r="BL85" s="59"/>
      <c r="BM85" s="59"/>
      <c r="BN85" s="59"/>
      <c r="BO85" s="59"/>
      <c r="BP85" s="59"/>
      <c r="BQ85" s="59"/>
      <c r="BR85" s="59"/>
      <c r="BS85" s="59"/>
      <c r="BT85" s="59"/>
      <c r="BU85" s="59"/>
      <c r="BV85" s="59"/>
      <c r="BW85" s="59"/>
      <c r="BX85" s="59"/>
      <c r="BY85" s="59"/>
      <c r="BZ85" s="59"/>
      <c r="CA85" s="59"/>
      <c r="CB85" s="82"/>
      <c r="CC85" s="59"/>
      <c r="CD85" s="59"/>
      <c r="CE85" s="59"/>
      <c r="CF85" s="59"/>
      <c r="CG85" s="59"/>
      <c r="CH85" s="59"/>
      <c r="CI85" s="59"/>
      <c r="CJ85" s="59"/>
      <c r="CK85" s="59"/>
      <c r="CL85" s="59"/>
      <c r="CM85" s="82"/>
      <c r="CN85" s="59"/>
      <c r="CO85" s="59"/>
      <c r="CP85" s="59"/>
      <c r="CQ85" s="59"/>
      <c r="CR85" s="59"/>
      <c r="CS85" s="59"/>
      <c r="CT85" s="59"/>
      <c r="CU85" s="59">
        <v>1</v>
      </c>
      <c r="CV85" s="59"/>
      <c r="CW85" s="59"/>
      <c r="CX85" s="59"/>
      <c r="CY85" s="59"/>
      <c r="CZ85" s="82"/>
      <c r="DA85" s="59">
        <v>2</v>
      </c>
      <c r="DB85" s="59"/>
      <c r="DC85" s="59"/>
      <c r="DD85" s="59"/>
      <c r="DE85" s="59"/>
      <c r="DF85" s="59"/>
      <c r="DG85" s="59"/>
      <c r="DH85" s="59"/>
      <c r="DI85" s="82"/>
      <c r="DJ85" s="59"/>
      <c r="DK85" s="59"/>
      <c r="DL85" s="59"/>
      <c r="DM85" s="59"/>
      <c r="DN85" s="59"/>
      <c r="DO85" s="59"/>
      <c r="DP85" s="59"/>
      <c r="DQ85" s="82"/>
      <c r="DR85" s="59"/>
      <c r="DS85" s="59"/>
      <c r="DT85" s="59"/>
      <c r="DU85" s="59"/>
      <c r="DV85" s="59"/>
      <c r="DW85" s="59"/>
      <c r="DX85" s="59"/>
      <c r="DY85" s="59"/>
      <c r="DZ85" s="59"/>
      <c r="EA85" s="59"/>
      <c r="EB85" s="59"/>
      <c r="EC85" s="59"/>
      <c r="ED85" s="59"/>
      <c r="EE85" s="59"/>
      <c r="EF85" s="59"/>
      <c r="EG85" s="59"/>
      <c r="EH85" s="59"/>
      <c r="EI85" s="59"/>
      <c r="EJ85" s="59"/>
      <c r="EK85" s="59"/>
      <c r="EL85" s="59"/>
      <c r="EM85" s="59"/>
      <c r="EN85" s="59"/>
      <c r="EO85" s="59"/>
      <c r="EP85" s="59"/>
      <c r="EQ85" s="59"/>
      <c r="ER85" s="59"/>
    </row>
    <row r="86" spans="2:148" ht="15" outlineLevel="1">
      <c r="B86" s="65">
        <v>7</v>
      </c>
      <c r="C86" s="99" t="s">
        <v>193</v>
      </c>
      <c r="D86" s="102" t="s">
        <v>313</v>
      </c>
      <c r="E86" s="66">
        <v>53</v>
      </c>
      <c r="F86" s="298">
        <v>53</v>
      </c>
      <c r="G86" s="90">
        <f t="shared" si="22"/>
        <v>0.53937264150943398</v>
      </c>
      <c r="H86" s="88">
        <f t="shared" si="20"/>
        <v>28.586750000000002</v>
      </c>
      <c r="I86" s="87">
        <f t="shared" si="21"/>
        <v>7.4200000000000008</v>
      </c>
      <c r="J86" s="87">
        <f t="shared" si="23"/>
        <v>21.16675</v>
      </c>
      <c r="K86" s="82"/>
      <c r="L86" s="61"/>
      <c r="M86" s="82"/>
      <c r="N86" s="59"/>
      <c r="O86" s="59"/>
      <c r="P86" s="59"/>
      <c r="Q86" s="59">
        <v>1</v>
      </c>
      <c r="R86" s="59"/>
      <c r="S86" s="59"/>
      <c r="T86" s="82"/>
      <c r="U86" s="142">
        <f>240/1000</f>
        <v>0.24</v>
      </c>
      <c r="V86" s="63"/>
      <c r="W86" s="63"/>
      <c r="X86" s="63"/>
      <c r="Y86" s="63"/>
      <c r="Z86" s="63">
        <f>90/1000</f>
        <v>0.09</v>
      </c>
      <c r="AA86" s="63"/>
      <c r="AB86" s="63"/>
      <c r="AC86" s="82"/>
      <c r="AD86" s="59"/>
      <c r="AE86" s="59"/>
      <c r="AF86" s="59"/>
      <c r="AG86" s="59"/>
      <c r="AH86" s="59"/>
      <c r="AI86" s="82"/>
      <c r="AJ86" s="59"/>
      <c r="AK86" s="59"/>
      <c r="AL86" s="59"/>
      <c r="AM86" s="59"/>
      <c r="AN86" s="82"/>
      <c r="AO86" s="59"/>
      <c r="AP86" s="59"/>
      <c r="AQ86" s="59"/>
      <c r="AR86" s="59"/>
      <c r="AS86" s="59"/>
      <c r="AT86" s="59"/>
      <c r="AU86" s="59"/>
      <c r="AV86" s="59"/>
      <c r="AW86" s="59"/>
      <c r="AX86" s="82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82"/>
      <c r="BJ86" s="60"/>
      <c r="BK86" s="59"/>
      <c r="BL86" s="59"/>
      <c r="BM86" s="59"/>
      <c r="BN86" s="59"/>
      <c r="BO86" s="59"/>
      <c r="BP86" s="59"/>
      <c r="BQ86" s="59"/>
      <c r="BR86" s="59"/>
      <c r="BS86" s="59"/>
      <c r="BT86" s="59"/>
      <c r="BU86" s="59"/>
      <c r="BV86" s="59"/>
      <c r="BW86" s="59"/>
      <c r="BX86" s="59"/>
      <c r="BY86" s="59"/>
      <c r="BZ86" s="59"/>
      <c r="CA86" s="59"/>
      <c r="CB86" s="82"/>
      <c r="CC86" s="59"/>
      <c r="CD86" s="59"/>
      <c r="CE86" s="59"/>
      <c r="CF86" s="59"/>
      <c r="CG86" s="59"/>
      <c r="CH86" s="59"/>
      <c r="CI86" s="59"/>
      <c r="CJ86" s="59"/>
      <c r="CK86" s="59"/>
      <c r="CL86" s="59"/>
      <c r="CM86" s="82"/>
      <c r="CN86" s="59"/>
      <c r="CO86" s="59"/>
      <c r="CP86" s="59"/>
      <c r="CQ86" s="59"/>
      <c r="CR86" s="59"/>
      <c r="CS86" s="59"/>
      <c r="CT86" s="59"/>
      <c r="CU86" s="59"/>
      <c r="CV86" s="59"/>
      <c r="CW86" s="59"/>
      <c r="CX86" s="59"/>
      <c r="CY86" s="59"/>
      <c r="CZ86" s="82"/>
      <c r="DA86" s="59">
        <v>4</v>
      </c>
      <c r="DB86" s="59"/>
      <c r="DC86" s="59"/>
      <c r="DD86" s="59"/>
      <c r="DE86" s="59"/>
      <c r="DF86" s="59"/>
      <c r="DG86" s="59"/>
      <c r="DH86" s="59"/>
      <c r="DI86" s="82"/>
      <c r="DJ86" s="59"/>
      <c r="DK86" s="59"/>
      <c r="DL86" s="59"/>
      <c r="DM86" s="59"/>
      <c r="DN86" s="59"/>
      <c r="DO86" s="59"/>
      <c r="DP86" s="59"/>
      <c r="DQ86" s="82"/>
      <c r="DR86" s="59"/>
      <c r="DS86" s="59"/>
      <c r="DT86" s="59"/>
      <c r="DU86" s="59"/>
      <c r="DV86" s="59"/>
      <c r="DW86" s="59"/>
      <c r="DX86" s="59"/>
      <c r="DY86" s="59"/>
      <c r="DZ86" s="59"/>
      <c r="EA86" s="59"/>
      <c r="EB86" s="59"/>
      <c r="EC86" s="59"/>
      <c r="ED86" s="59"/>
      <c r="EE86" s="59"/>
      <c r="EF86" s="59"/>
      <c r="EG86" s="59"/>
      <c r="EH86" s="59"/>
      <c r="EI86" s="59"/>
      <c r="EJ86" s="59"/>
      <c r="EK86" s="59"/>
      <c r="EL86" s="59"/>
      <c r="EM86" s="59"/>
      <c r="EN86" s="59"/>
      <c r="EO86" s="59"/>
      <c r="EP86" s="59"/>
      <c r="EQ86" s="59"/>
      <c r="ER86" s="59"/>
    </row>
    <row r="87" spans="2:148" ht="15" outlineLevel="1">
      <c r="B87" s="65">
        <v>8</v>
      </c>
      <c r="C87" s="99" t="s">
        <v>193</v>
      </c>
      <c r="D87" s="102" t="s">
        <v>314</v>
      </c>
      <c r="E87" s="66">
        <v>46</v>
      </c>
      <c r="F87" s="298">
        <v>46</v>
      </c>
      <c r="G87" s="90">
        <f t="shared" si="22"/>
        <v>0.44279782608695656</v>
      </c>
      <c r="H87" s="88">
        <f t="shared" si="20"/>
        <v>20.3687</v>
      </c>
      <c r="I87" s="87">
        <f t="shared" si="21"/>
        <v>6.44</v>
      </c>
      <c r="J87" s="87">
        <f t="shared" si="23"/>
        <v>13.928700000000001</v>
      </c>
      <c r="K87" s="82"/>
      <c r="L87" s="61"/>
      <c r="M87" s="82"/>
      <c r="N87" s="59"/>
      <c r="O87" s="59"/>
      <c r="P87" s="59">
        <v>1</v>
      </c>
      <c r="Q87" s="59"/>
      <c r="R87" s="59"/>
      <c r="S87" s="59"/>
      <c r="T87" s="82"/>
      <c r="U87" s="63">
        <f>160/1000</f>
        <v>0.16</v>
      </c>
      <c r="V87" s="63"/>
      <c r="W87" s="63"/>
      <c r="X87" s="63"/>
      <c r="Y87" s="63"/>
      <c r="Z87" s="63">
        <f>60/1000</f>
        <v>0.06</v>
      </c>
      <c r="AA87" s="63"/>
      <c r="AB87" s="63"/>
      <c r="AC87" s="82"/>
      <c r="AD87" s="59"/>
      <c r="AE87" s="59"/>
      <c r="AF87" s="59"/>
      <c r="AG87" s="59"/>
      <c r="AH87" s="59"/>
      <c r="AI87" s="82"/>
      <c r="AJ87" s="59"/>
      <c r="AK87" s="59"/>
      <c r="AL87" s="59"/>
      <c r="AM87" s="59"/>
      <c r="AN87" s="82"/>
      <c r="AO87" s="59"/>
      <c r="AP87" s="59"/>
      <c r="AQ87" s="59"/>
      <c r="AR87" s="59"/>
      <c r="AS87" s="59"/>
      <c r="AT87" s="59"/>
      <c r="AU87" s="59"/>
      <c r="AV87" s="59"/>
      <c r="AW87" s="59"/>
      <c r="AX87" s="82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82"/>
      <c r="BJ87" s="60"/>
      <c r="BK87" s="59"/>
      <c r="BL87" s="59"/>
      <c r="BM87" s="59"/>
      <c r="BN87" s="59"/>
      <c r="BO87" s="59"/>
      <c r="BP87" s="59"/>
      <c r="BQ87" s="59"/>
      <c r="BR87" s="59"/>
      <c r="BS87" s="59"/>
      <c r="BT87" s="59"/>
      <c r="BU87" s="59"/>
      <c r="BV87" s="59"/>
      <c r="BW87" s="59"/>
      <c r="BX87" s="59"/>
      <c r="BY87" s="59"/>
      <c r="BZ87" s="59"/>
      <c r="CA87" s="59"/>
      <c r="CB87" s="82"/>
      <c r="CC87" s="59"/>
      <c r="CD87" s="59"/>
      <c r="CE87" s="59"/>
      <c r="CF87" s="59"/>
      <c r="CG87" s="59"/>
      <c r="CH87" s="59"/>
      <c r="CI87" s="59"/>
      <c r="CJ87" s="59"/>
      <c r="CK87" s="59"/>
      <c r="CL87" s="59"/>
      <c r="CM87" s="82"/>
      <c r="CN87" s="59"/>
      <c r="CO87" s="59"/>
      <c r="CP87" s="59"/>
      <c r="CQ87" s="59"/>
      <c r="CR87" s="59"/>
      <c r="CS87" s="59"/>
      <c r="CT87" s="59"/>
      <c r="CU87" s="59"/>
      <c r="CV87" s="59"/>
      <c r="CW87" s="59"/>
      <c r="CX87" s="59"/>
      <c r="CY87" s="59"/>
      <c r="CZ87" s="82"/>
      <c r="DA87" s="59">
        <v>2</v>
      </c>
      <c r="DB87" s="59"/>
      <c r="DC87" s="59"/>
      <c r="DD87" s="59"/>
      <c r="DE87" s="59"/>
      <c r="DF87" s="59"/>
      <c r="DG87" s="59"/>
      <c r="DH87" s="59"/>
      <c r="DI87" s="82"/>
      <c r="DJ87" s="59"/>
      <c r="DK87" s="59"/>
      <c r="DL87" s="59"/>
      <c r="DM87" s="59"/>
      <c r="DN87" s="59"/>
      <c r="DO87" s="59"/>
      <c r="DP87" s="59"/>
      <c r="DQ87" s="82"/>
      <c r="DR87" s="59"/>
      <c r="DS87" s="59"/>
      <c r="DT87" s="59"/>
      <c r="DU87" s="59"/>
      <c r="DV87" s="59"/>
      <c r="DW87" s="59"/>
      <c r="DX87" s="59"/>
      <c r="DY87" s="59"/>
      <c r="DZ87" s="59"/>
      <c r="EA87" s="59"/>
      <c r="EB87" s="59"/>
      <c r="EC87" s="59"/>
      <c r="ED87" s="59"/>
      <c r="EE87" s="59"/>
      <c r="EF87" s="59"/>
      <c r="EG87" s="59"/>
      <c r="EH87" s="59"/>
      <c r="EI87" s="59"/>
      <c r="EJ87" s="59"/>
      <c r="EK87" s="59"/>
      <c r="EL87" s="59"/>
      <c r="EM87" s="59"/>
      <c r="EN87" s="59"/>
      <c r="EO87" s="59"/>
      <c r="EP87" s="59"/>
      <c r="EQ87" s="59"/>
      <c r="ER87" s="59"/>
    </row>
    <row r="88" spans="2:148" ht="15" outlineLevel="1">
      <c r="B88" s="65">
        <v>9</v>
      </c>
      <c r="C88" s="99" t="s">
        <v>193</v>
      </c>
      <c r="D88" s="102" t="s">
        <v>200</v>
      </c>
      <c r="E88" s="66">
        <v>53</v>
      </c>
      <c r="F88" s="298">
        <v>53</v>
      </c>
      <c r="G88" s="90">
        <f t="shared" si="22"/>
        <v>0.34031698113207548</v>
      </c>
      <c r="H88" s="88">
        <f t="shared" si="20"/>
        <v>18.036799999999999</v>
      </c>
      <c r="I88" s="87">
        <f t="shared" si="21"/>
        <v>7.4200000000000008</v>
      </c>
      <c r="J88" s="87">
        <f t="shared" si="23"/>
        <v>10.6168</v>
      </c>
      <c r="K88" s="82"/>
      <c r="L88" s="61"/>
      <c r="M88" s="82"/>
      <c r="N88" s="59"/>
      <c r="O88" s="59"/>
      <c r="P88" s="59"/>
      <c r="Q88" s="59">
        <v>1</v>
      </c>
      <c r="R88" s="59"/>
      <c r="S88" s="59"/>
      <c r="T88" s="82"/>
      <c r="U88" s="142"/>
      <c r="V88" s="63"/>
      <c r="W88" s="63"/>
      <c r="X88" s="63"/>
      <c r="Y88" s="63"/>
      <c r="Z88" s="63"/>
      <c r="AA88" s="63"/>
      <c r="AB88" s="63"/>
      <c r="AC88" s="82"/>
      <c r="AD88" s="59"/>
      <c r="AE88" s="59"/>
      <c r="AF88" s="59"/>
      <c r="AG88" s="59"/>
      <c r="AH88" s="59"/>
      <c r="AI88" s="82"/>
      <c r="AJ88" s="59"/>
      <c r="AK88" s="59"/>
      <c r="AL88" s="59"/>
      <c r="AM88" s="59"/>
      <c r="AN88" s="82"/>
      <c r="AO88" s="59"/>
      <c r="AP88" s="59"/>
      <c r="AQ88" s="59"/>
      <c r="AR88" s="59"/>
      <c r="AS88" s="59"/>
      <c r="AT88" s="59"/>
      <c r="AU88" s="59"/>
      <c r="AV88" s="59"/>
      <c r="AW88" s="59"/>
      <c r="AX88" s="82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82"/>
      <c r="BJ88" s="60"/>
      <c r="BK88" s="59"/>
      <c r="BL88" s="59"/>
      <c r="BM88" s="59"/>
      <c r="BN88" s="59"/>
      <c r="BO88" s="59"/>
      <c r="BP88" s="59"/>
      <c r="BQ88" s="59"/>
      <c r="BR88" s="59"/>
      <c r="BS88" s="59"/>
      <c r="BT88" s="59"/>
      <c r="BU88" s="59"/>
      <c r="BV88" s="59"/>
      <c r="BW88" s="59"/>
      <c r="BX88" s="59"/>
      <c r="BY88" s="59"/>
      <c r="BZ88" s="59"/>
      <c r="CA88" s="59"/>
      <c r="CB88" s="82"/>
      <c r="CC88" s="59"/>
      <c r="CD88" s="59"/>
      <c r="CE88" s="59"/>
      <c r="CF88" s="59"/>
      <c r="CG88" s="59"/>
      <c r="CH88" s="59"/>
      <c r="CI88" s="59"/>
      <c r="CJ88" s="59"/>
      <c r="CK88" s="59"/>
      <c r="CL88" s="59"/>
      <c r="CM88" s="82"/>
      <c r="CN88" s="59"/>
      <c r="CO88" s="63">
        <f>300/1000</f>
        <v>0.3</v>
      </c>
      <c r="CP88" s="59"/>
      <c r="CQ88" s="59"/>
      <c r="CR88" s="59"/>
      <c r="CS88" s="59"/>
      <c r="CT88" s="59"/>
      <c r="CU88" s="59"/>
      <c r="CV88" s="59">
        <f>10/1000</f>
        <v>0.01</v>
      </c>
      <c r="CW88" s="59"/>
      <c r="CX88" s="59"/>
      <c r="CY88" s="59"/>
      <c r="CZ88" s="82"/>
      <c r="DA88" s="59">
        <v>4</v>
      </c>
      <c r="DB88" s="59"/>
      <c r="DC88" s="59"/>
      <c r="DD88" s="59"/>
      <c r="DE88" s="59"/>
      <c r="DF88" s="59"/>
      <c r="DG88" s="59"/>
      <c r="DH88" s="59"/>
      <c r="DI88" s="82"/>
      <c r="DJ88" s="59"/>
      <c r="DK88" s="59"/>
      <c r="DL88" s="59"/>
      <c r="DM88" s="59"/>
      <c r="DN88" s="59"/>
      <c r="DO88" s="59"/>
      <c r="DP88" s="59"/>
      <c r="DQ88" s="82"/>
      <c r="DR88" s="59"/>
      <c r="DS88" s="59"/>
      <c r="DT88" s="59"/>
      <c r="DU88" s="59"/>
      <c r="DV88" s="59"/>
      <c r="DW88" s="59"/>
      <c r="DX88" s="59"/>
      <c r="DY88" s="59"/>
      <c r="DZ88" s="59"/>
      <c r="EA88" s="59"/>
      <c r="EB88" s="59"/>
      <c r="EC88" s="59"/>
      <c r="ED88" s="59"/>
      <c r="EE88" s="59"/>
      <c r="EF88" s="59"/>
      <c r="EG88" s="59"/>
      <c r="EH88" s="59"/>
      <c r="EI88" s="59"/>
      <c r="EJ88" s="59"/>
      <c r="EK88" s="59"/>
      <c r="EL88" s="59"/>
      <c r="EM88" s="59"/>
      <c r="EN88" s="59"/>
      <c r="EO88" s="59"/>
      <c r="EP88" s="59"/>
      <c r="EQ88" s="59"/>
      <c r="ER88" s="59"/>
    </row>
    <row r="89" spans="2:148" ht="15" outlineLevel="1">
      <c r="B89" s="65">
        <v>10</v>
      </c>
      <c r="C89" s="99" t="s">
        <v>193</v>
      </c>
      <c r="D89" s="102" t="s">
        <v>201</v>
      </c>
      <c r="E89" s="66">
        <v>46</v>
      </c>
      <c r="F89" s="298">
        <v>46</v>
      </c>
      <c r="G89" s="90">
        <f t="shared" si="22"/>
        <v>0.28989999999999999</v>
      </c>
      <c r="H89" s="88">
        <f t="shared" si="20"/>
        <v>13.3354</v>
      </c>
      <c r="I89" s="87">
        <f t="shared" si="21"/>
        <v>6.44</v>
      </c>
      <c r="J89" s="87">
        <f t="shared" si="23"/>
        <v>6.8954000000000004</v>
      </c>
      <c r="K89" s="82"/>
      <c r="L89" s="61"/>
      <c r="M89" s="82"/>
      <c r="N89" s="59"/>
      <c r="O89" s="59"/>
      <c r="P89" s="59">
        <v>1</v>
      </c>
      <c r="Q89" s="59"/>
      <c r="R89" s="59"/>
      <c r="S89" s="59"/>
      <c r="T89" s="82"/>
      <c r="U89" s="63"/>
      <c r="V89" s="63"/>
      <c r="W89" s="63"/>
      <c r="X89" s="63"/>
      <c r="Y89" s="63"/>
      <c r="Z89" s="63"/>
      <c r="AA89" s="63"/>
      <c r="AB89" s="63"/>
      <c r="AC89" s="82"/>
      <c r="AD89" s="59"/>
      <c r="AE89" s="59"/>
      <c r="AF89" s="59"/>
      <c r="AG89" s="59"/>
      <c r="AH89" s="59"/>
      <c r="AI89" s="82"/>
      <c r="AJ89" s="59"/>
      <c r="AK89" s="59"/>
      <c r="AL89" s="59"/>
      <c r="AM89" s="59"/>
      <c r="AN89" s="82"/>
      <c r="AO89" s="59"/>
      <c r="AP89" s="59"/>
      <c r="AQ89" s="59"/>
      <c r="AR89" s="59"/>
      <c r="AS89" s="59"/>
      <c r="AT89" s="59"/>
      <c r="AU89" s="59"/>
      <c r="AV89" s="59"/>
      <c r="AW89" s="59"/>
      <c r="AX89" s="82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82"/>
      <c r="BJ89" s="60"/>
      <c r="BK89" s="59"/>
      <c r="BL89" s="59"/>
      <c r="BM89" s="59"/>
      <c r="BN89" s="59"/>
      <c r="BO89" s="59"/>
      <c r="BP89" s="59"/>
      <c r="BQ89" s="59"/>
      <c r="BR89" s="59"/>
      <c r="BS89" s="59"/>
      <c r="BT89" s="59"/>
      <c r="BU89" s="59"/>
      <c r="BV89" s="59"/>
      <c r="BW89" s="59"/>
      <c r="BX89" s="59"/>
      <c r="BY89" s="59"/>
      <c r="BZ89" s="59"/>
      <c r="CA89" s="59"/>
      <c r="CB89" s="82"/>
      <c r="CC89" s="59"/>
      <c r="CD89" s="59"/>
      <c r="CE89" s="59"/>
      <c r="CF89" s="59"/>
      <c r="CG89" s="59"/>
      <c r="CH89" s="59"/>
      <c r="CI89" s="59"/>
      <c r="CJ89" s="59"/>
      <c r="CK89" s="59"/>
      <c r="CL89" s="59"/>
      <c r="CM89" s="82"/>
      <c r="CN89" s="59"/>
      <c r="CO89" s="63">
        <f>200/1000</f>
        <v>0.2</v>
      </c>
      <c r="CP89" s="59"/>
      <c r="CQ89" s="59"/>
      <c r="CR89" s="59"/>
      <c r="CS89" s="59"/>
      <c r="CT89" s="59"/>
      <c r="CU89" s="59"/>
      <c r="CV89" s="59">
        <f>10/1000</f>
        <v>0.01</v>
      </c>
      <c r="CW89" s="59"/>
      <c r="CX89" s="59"/>
      <c r="CY89" s="59"/>
      <c r="CZ89" s="82"/>
      <c r="DA89" s="59">
        <v>2</v>
      </c>
      <c r="DB89" s="59"/>
      <c r="DC89" s="59"/>
      <c r="DD89" s="59"/>
      <c r="DE89" s="59"/>
      <c r="DF89" s="59"/>
      <c r="DG89" s="59"/>
      <c r="DH89" s="59"/>
      <c r="DI89" s="82"/>
      <c r="DJ89" s="59"/>
      <c r="DK89" s="59"/>
      <c r="DL89" s="59"/>
      <c r="DM89" s="59"/>
      <c r="DN89" s="59"/>
      <c r="DO89" s="59"/>
      <c r="DP89" s="59"/>
      <c r="DQ89" s="82"/>
      <c r="DR89" s="59"/>
      <c r="DS89" s="59"/>
      <c r="DT89" s="59"/>
      <c r="DU89" s="59"/>
      <c r="DV89" s="59"/>
      <c r="DW89" s="59"/>
      <c r="DX89" s="59"/>
      <c r="DY89" s="59"/>
      <c r="DZ89" s="59"/>
      <c r="EA89" s="59"/>
      <c r="EB89" s="59"/>
      <c r="EC89" s="59"/>
      <c r="ED89" s="59"/>
      <c r="EE89" s="59"/>
      <c r="EF89" s="59"/>
      <c r="EG89" s="59"/>
      <c r="EH89" s="59"/>
      <c r="EI89" s="59"/>
      <c r="EJ89" s="59"/>
      <c r="EK89" s="59"/>
      <c r="EL89" s="59"/>
      <c r="EM89" s="59"/>
      <c r="EN89" s="59"/>
      <c r="EO89" s="59"/>
      <c r="EP89" s="59"/>
      <c r="EQ89" s="59"/>
      <c r="ER89" s="59"/>
    </row>
    <row r="90" spans="2:148" ht="15" outlineLevel="1">
      <c r="B90" s="65">
        <v>11</v>
      </c>
      <c r="C90" s="99" t="s">
        <v>193</v>
      </c>
      <c r="D90" s="102" t="s">
        <v>202</v>
      </c>
      <c r="E90" s="66">
        <v>42</v>
      </c>
      <c r="F90" s="298">
        <v>42</v>
      </c>
      <c r="G90" s="90">
        <f t="shared" si="22"/>
        <v>0.43730476190476192</v>
      </c>
      <c r="H90" s="88">
        <f t="shared" si="20"/>
        <v>18.366800000000001</v>
      </c>
      <c r="I90" s="87">
        <f t="shared" si="21"/>
        <v>5.8800000000000008</v>
      </c>
      <c r="J90" s="87">
        <f t="shared" si="23"/>
        <v>12.486800000000001</v>
      </c>
      <c r="K90" s="82"/>
      <c r="L90" s="61"/>
      <c r="M90" s="82"/>
      <c r="N90" s="59"/>
      <c r="O90" s="59"/>
      <c r="P90" s="59"/>
      <c r="Q90" s="59">
        <v>1</v>
      </c>
      <c r="R90" s="59"/>
      <c r="S90" s="59"/>
      <c r="T90" s="82"/>
      <c r="U90" s="142"/>
      <c r="V90" s="63"/>
      <c r="W90" s="63"/>
      <c r="X90" s="63"/>
      <c r="Y90" s="63"/>
      <c r="Z90" s="63"/>
      <c r="AA90" s="63"/>
      <c r="AB90" s="63"/>
      <c r="AC90" s="82"/>
      <c r="AD90" s="59"/>
      <c r="AE90" s="59"/>
      <c r="AF90" s="59"/>
      <c r="AG90" s="59"/>
      <c r="AH90" s="59"/>
      <c r="AI90" s="82"/>
      <c r="AJ90" s="59"/>
      <c r="AK90" s="59"/>
      <c r="AL90" s="59"/>
      <c r="AM90" s="59"/>
      <c r="AN90" s="82"/>
      <c r="AO90" s="59"/>
      <c r="AP90" s="59"/>
      <c r="AQ90" s="59"/>
      <c r="AR90" s="59"/>
      <c r="AS90" s="59"/>
      <c r="AT90" s="59"/>
      <c r="AU90" s="59"/>
      <c r="AV90" s="59"/>
      <c r="AW90" s="59"/>
      <c r="AX90" s="82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82"/>
      <c r="BJ90" s="60"/>
      <c r="BK90" s="59"/>
      <c r="BL90" s="59"/>
      <c r="BM90" s="59"/>
      <c r="BN90" s="59"/>
      <c r="BO90" s="59"/>
      <c r="BP90" s="59"/>
      <c r="BQ90" s="59"/>
      <c r="BR90" s="59"/>
      <c r="BS90" s="59"/>
      <c r="BT90" s="59"/>
      <c r="BU90" s="59"/>
      <c r="BV90" s="59"/>
      <c r="BW90" s="59"/>
      <c r="BX90" s="59"/>
      <c r="BY90" s="59"/>
      <c r="BZ90" s="59"/>
      <c r="CA90" s="59"/>
      <c r="CB90" s="82"/>
      <c r="CC90" s="59"/>
      <c r="CD90" s="59"/>
      <c r="CE90" s="59"/>
      <c r="CF90" s="59"/>
      <c r="CG90" s="59">
        <v>0.5</v>
      </c>
      <c r="CH90" s="59"/>
      <c r="CI90" s="59"/>
      <c r="CJ90" s="59"/>
      <c r="CK90" s="59"/>
      <c r="CL90" s="59"/>
      <c r="CM90" s="82"/>
      <c r="CN90" s="59"/>
      <c r="CO90" s="59"/>
      <c r="CP90" s="59"/>
      <c r="CQ90" s="59"/>
      <c r="CR90" s="59"/>
      <c r="CS90" s="59"/>
      <c r="CT90" s="59"/>
      <c r="CU90" s="59"/>
      <c r="CV90" s="59">
        <f>5/1000</f>
        <v>5.0000000000000001E-3</v>
      </c>
      <c r="CW90" s="59">
        <v>2</v>
      </c>
      <c r="CX90" s="59">
        <f>40/1000</f>
        <v>0.04</v>
      </c>
      <c r="CY90" s="59"/>
      <c r="CZ90" s="82"/>
      <c r="DA90" s="59">
        <v>4</v>
      </c>
      <c r="DB90" s="59"/>
      <c r="DC90" s="59"/>
      <c r="DD90" s="59"/>
      <c r="DE90" s="59"/>
      <c r="DF90" s="59"/>
      <c r="DG90" s="59"/>
      <c r="DH90" s="59"/>
      <c r="DI90" s="82"/>
      <c r="DJ90" s="59"/>
      <c r="DK90" s="59"/>
      <c r="DL90" s="59"/>
      <c r="DM90" s="59"/>
      <c r="DN90" s="59"/>
      <c r="DO90" s="59"/>
      <c r="DP90" s="59"/>
      <c r="DQ90" s="82"/>
      <c r="DR90" s="59"/>
      <c r="DS90" s="59"/>
      <c r="DT90" s="59"/>
      <c r="DU90" s="59"/>
      <c r="DV90" s="59"/>
      <c r="DW90" s="59"/>
      <c r="DX90" s="59"/>
      <c r="DY90" s="59"/>
      <c r="DZ90" s="59"/>
      <c r="EA90" s="59"/>
      <c r="EB90" s="59"/>
      <c r="EC90" s="59"/>
      <c r="ED90" s="59"/>
      <c r="EE90" s="59"/>
      <c r="EF90" s="59"/>
      <c r="EG90" s="59"/>
      <c r="EH90" s="59"/>
      <c r="EI90" s="59"/>
      <c r="EJ90" s="59"/>
      <c r="EK90" s="59"/>
      <c r="EL90" s="59"/>
      <c r="EM90" s="59"/>
      <c r="EN90" s="59"/>
      <c r="EO90" s="59"/>
      <c r="EP90" s="59"/>
      <c r="EQ90" s="59"/>
      <c r="ER90" s="59"/>
    </row>
    <row r="91" spans="2:148" ht="15" outlineLevel="1">
      <c r="B91" s="65">
        <v>12</v>
      </c>
      <c r="C91" s="99" t="s">
        <v>193</v>
      </c>
      <c r="D91" s="102" t="s">
        <v>203</v>
      </c>
      <c r="E91" s="66">
        <v>38</v>
      </c>
      <c r="F91" s="298">
        <v>38</v>
      </c>
      <c r="G91" s="90">
        <f t="shared" si="22"/>
        <v>0.42172105263157889</v>
      </c>
      <c r="H91" s="88">
        <f t="shared" si="20"/>
        <v>16.025399999999998</v>
      </c>
      <c r="I91" s="87">
        <f t="shared" si="21"/>
        <v>5.32</v>
      </c>
      <c r="J91" s="87">
        <f t="shared" si="23"/>
        <v>10.705399999999999</v>
      </c>
      <c r="K91" s="82"/>
      <c r="L91" s="61"/>
      <c r="M91" s="82"/>
      <c r="N91" s="59"/>
      <c r="O91" s="59"/>
      <c r="P91" s="59">
        <v>1</v>
      </c>
      <c r="Q91" s="59"/>
      <c r="R91" s="59"/>
      <c r="S91" s="59"/>
      <c r="T91" s="82"/>
      <c r="U91" s="63"/>
      <c r="V91" s="63"/>
      <c r="W91" s="63"/>
      <c r="X91" s="63"/>
      <c r="Y91" s="63"/>
      <c r="Z91" s="63"/>
      <c r="AA91" s="63"/>
      <c r="AB91" s="63"/>
      <c r="AC91" s="82"/>
      <c r="AD91" s="59"/>
      <c r="AE91" s="59"/>
      <c r="AF91" s="59"/>
      <c r="AG91" s="59"/>
      <c r="AH91" s="59"/>
      <c r="AI91" s="82"/>
      <c r="AJ91" s="59"/>
      <c r="AK91" s="59"/>
      <c r="AL91" s="59"/>
      <c r="AM91" s="59"/>
      <c r="AN91" s="82"/>
      <c r="AO91" s="59"/>
      <c r="AP91" s="59"/>
      <c r="AQ91" s="59"/>
      <c r="AR91" s="59"/>
      <c r="AS91" s="59"/>
      <c r="AT91" s="59"/>
      <c r="AU91" s="59"/>
      <c r="AV91" s="59"/>
      <c r="AW91" s="59"/>
      <c r="AX91" s="82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82"/>
      <c r="BJ91" s="60"/>
      <c r="BK91" s="59"/>
      <c r="BL91" s="59"/>
      <c r="BM91" s="59"/>
      <c r="BN91" s="59"/>
      <c r="BO91" s="59"/>
      <c r="BP91" s="59"/>
      <c r="BQ91" s="59"/>
      <c r="BR91" s="59"/>
      <c r="BS91" s="59"/>
      <c r="BT91" s="59"/>
      <c r="BU91" s="59"/>
      <c r="BV91" s="59"/>
      <c r="BW91" s="59"/>
      <c r="BX91" s="59"/>
      <c r="BY91" s="59"/>
      <c r="BZ91" s="59"/>
      <c r="CA91" s="59"/>
      <c r="CB91" s="82"/>
      <c r="CC91" s="59"/>
      <c r="CD91" s="59"/>
      <c r="CE91" s="59"/>
      <c r="CF91" s="59"/>
      <c r="CG91" s="59">
        <v>0.5</v>
      </c>
      <c r="CH91" s="59"/>
      <c r="CI91" s="59"/>
      <c r="CJ91" s="59"/>
      <c r="CK91" s="59"/>
      <c r="CL91" s="59"/>
      <c r="CM91" s="82"/>
      <c r="CN91" s="59"/>
      <c r="CO91" s="59"/>
      <c r="CP91" s="59"/>
      <c r="CQ91" s="59"/>
      <c r="CR91" s="59"/>
      <c r="CS91" s="59"/>
      <c r="CT91" s="59"/>
      <c r="CU91" s="59"/>
      <c r="CV91" s="59">
        <f>5/1000</f>
        <v>5.0000000000000001E-3</v>
      </c>
      <c r="CW91" s="59">
        <v>1</v>
      </c>
      <c r="CX91" s="59">
        <f>40/1000</f>
        <v>0.04</v>
      </c>
      <c r="CY91" s="59"/>
      <c r="CZ91" s="82"/>
      <c r="DA91" s="59">
        <v>2</v>
      </c>
      <c r="DB91" s="59"/>
      <c r="DC91" s="59"/>
      <c r="DD91" s="59"/>
      <c r="DE91" s="59"/>
      <c r="DF91" s="59"/>
      <c r="DG91" s="59"/>
      <c r="DH91" s="59"/>
      <c r="DI91" s="82"/>
      <c r="DJ91" s="59"/>
      <c r="DK91" s="59"/>
      <c r="DL91" s="59"/>
      <c r="DM91" s="59"/>
      <c r="DN91" s="59"/>
      <c r="DO91" s="59"/>
      <c r="DP91" s="59"/>
      <c r="DQ91" s="82"/>
      <c r="DR91" s="59"/>
      <c r="DS91" s="59"/>
      <c r="DT91" s="59"/>
      <c r="DU91" s="59"/>
      <c r="DV91" s="59"/>
      <c r="DW91" s="59"/>
      <c r="DX91" s="59"/>
      <c r="DY91" s="59"/>
      <c r="DZ91" s="59"/>
      <c r="EA91" s="59"/>
      <c r="EB91" s="59"/>
      <c r="EC91" s="59"/>
      <c r="ED91" s="59"/>
      <c r="EE91" s="59"/>
      <c r="EF91" s="59"/>
      <c r="EG91" s="59"/>
      <c r="EH91" s="59"/>
      <c r="EI91" s="59"/>
      <c r="EJ91" s="59"/>
      <c r="EK91" s="59"/>
      <c r="EL91" s="59"/>
      <c r="EM91" s="59"/>
      <c r="EN91" s="59"/>
      <c r="EO91" s="59"/>
      <c r="EP91" s="59"/>
      <c r="EQ91" s="59"/>
      <c r="ER91" s="59"/>
    </row>
    <row r="92" spans="2:148" ht="15" outlineLevel="1">
      <c r="B92" s="65">
        <v>13</v>
      </c>
      <c r="C92" s="99" t="s">
        <v>193</v>
      </c>
      <c r="D92" s="102" t="s">
        <v>315</v>
      </c>
      <c r="E92" s="66">
        <v>24</v>
      </c>
      <c r="F92" s="298">
        <v>24</v>
      </c>
      <c r="G92" s="90">
        <f t="shared" si="22"/>
        <v>0.32903333333333334</v>
      </c>
      <c r="H92" s="88">
        <f t="shared" si="20"/>
        <v>7.8968000000000007</v>
      </c>
      <c r="I92" s="87">
        <f t="shared" si="21"/>
        <v>3.3600000000000003</v>
      </c>
      <c r="J92" s="87">
        <f t="shared" si="23"/>
        <v>4.5368000000000004</v>
      </c>
      <c r="K92" s="82"/>
      <c r="L92" s="61"/>
      <c r="M92" s="82"/>
      <c r="N92" s="59"/>
      <c r="O92" s="59"/>
      <c r="P92" s="59"/>
      <c r="Q92" s="59">
        <v>1</v>
      </c>
      <c r="R92" s="59"/>
      <c r="S92" s="59"/>
      <c r="T92" s="82"/>
      <c r="U92" s="142"/>
      <c r="V92" s="63"/>
      <c r="W92" s="63"/>
      <c r="X92" s="63"/>
      <c r="Y92" s="63"/>
      <c r="Z92" s="63"/>
      <c r="AA92" s="63"/>
      <c r="AB92" s="63"/>
      <c r="AC92" s="82"/>
      <c r="AD92" s="59"/>
      <c r="AE92" s="59"/>
      <c r="AF92" s="59"/>
      <c r="AG92" s="59"/>
      <c r="AH92" s="59"/>
      <c r="AI92" s="82"/>
      <c r="AJ92" s="59"/>
      <c r="AK92" s="59"/>
      <c r="AL92" s="59"/>
      <c r="AM92" s="59"/>
      <c r="AN92" s="82"/>
      <c r="AO92" s="59"/>
      <c r="AP92" s="59"/>
      <c r="AQ92" s="59"/>
      <c r="AR92" s="59"/>
      <c r="AS92" s="59"/>
      <c r="AT92" s="59"/>
      <c r="AU92" s="59"/>
      <c r="AV92" s="59"/>
      <c r="AW92" s="59"/>
      <c r="AX92" s="82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82"/>
      <c r="BJ92" s="60"/>
      <c r="BK92" s="59"/>
      <c r="BL92" s="59"/>
      <c r="BM92" s="59"/>
      <c r="BN92" s="59"/>
      <c r="BO92" s="59"/>
      <c r="BP92" s="59"/>
      <c r="BQ92" s="59"/>
      <c r="BR92" s="59"/>
      <c r="BS92" s="59"/>
      <c r="BT92" s="59"/>
      <c r="BU92" s="59"/>
      <c r="BV92" s="59"/>
      <c r="BW92" s="59"/>
      <c r="BX92" s="59"/>
      <c r="BY92" s="59"/>
      <c r="BZ92" s="59"/>
      <c r="CA92" s="59"/>
      <c r="CB92" s="82"/>
      <c r="CC92" s="59"/>
      <c r="CD92" s="59"/>
      <c r="CE92" s="59"/>
      <c r="CF92" s="59"/>
      <c r="CG92" s="59"/>
      <c r="CH92" s="59"/>
      <c r="CI92" s="59"/>
      <c r="CJ92" s="59"/>
      <c r="CK92" s="59"/>
      <c r="CL92" s="59"/>
      <c r="CM92" s="82"/>
      <c r="CN92" s="59"/>
      <c r="CO92" s="59"/>
      <c r="CP92" s="59"/>
      <c r="CQ92" s="59"/>
      <c r="CR92" s="59"/>
      <c r="CS92" s="59"/>
      <c r="CT92" s="59"/>
      <c r="CU92" s="59"/>
      <c r="CV92" s="59"/>
      <c r="CW92" s="59">
        <v>2</v>
      </c>
      <c r="CX92" s="59"/>
      <c r="CY92" s="59"/>
      <c r="CZ92" s="82"/>
      <c r="DA92" s="59">
        <v>4</v>
      </c>
      <c r="DB92" s="59"/>
      <c r="DC92" s="59"/>
      <c r="DD92" s="59"/>
      <c r="DE92" s="59"/>
      <c r="DF92" s="59"/>
      <c r="DG92" s="59"/>
      <c r="DH92" s="59"/>
      <c r="DI92" s="82"/>
      <c r="DJ92" s="59"/>
      <c r="DK92" s="59"/>
      <c r="DL92" s="59"/>
      <c r="DM92" s="59"/>
      <c r="DN92" s="59"/>
      <c r="DO92" s="59"/>
      <c r="DP92" s="59"/>
      <c r="DQ92" s="82"/>
      <c r="DR92" s="59"/>
      <c r="DS92" s="59"/>
      <c r="DT92" s="59"/>
      <c r="DU92" s="59"/>
      <c r="DV92" s="59"/>
      <c r="DW92" s="59"/>
      <c r="DX92" s="59"/>
      <c r="DY92" s="59"/>
      <c r="DZ92" s="59"/>
      <c r="EA92" s="59"/>
      <c r="EB92" s="59"/>
      <c r="EC92" s="59"/>
      <c r="ED92" s="59"/>
      <c r="EE92" s="59"/>
      <c r="EF92" s="59"/>
      <c r="EG92" s="59"/>
      <c r="EH92" s="59"/>
      <c r="EI92" s="59"/>
      <c r="EJ92" s="59"/>
      <c r="EK92" s="59"/>
      <c r="EL92" s="59"/>
      <c r="EM92" s="59"/>
      <c r="EN92" s="59"/>
      <c r="EO92" s="59"/>
      <c r="EP92" s="59"/>
      <c r="EQ92" s="59"/>
      <c r="ER92" s="59"/>
    </row>
    <row r="93" spans="2:148" ht="15" outlineLevel="1">
      <c r="B93" s="65">
        <v>14</v>
      </c>
      <c r="C93" s="99" t="s">
        <v>193</v>
      </c>
      <c r="D93" s="102" t="s">
        <v>204</v>
      </c>
      <c r="E93" s="66">
        <v>20</v>
      </c>
      <c r="F93" s="298">
        <v>20</v>
      </c>
      <c r="G93" s="90">
        <f t="shared" si="22"/>
        <v>0.27777000000000002</v>
      </c>
      <c r="H93" s="88">
        <f t="shared" si="20"/>
        <v>5.5554000000000006</v>
      </c>
      <c r="I93" s="87">
        <f t="shared" si="21"/>
        <v>2.8000000000000003</v>
      </c>
      <c r="J93" s="87">
        <f t="shared" si="23"/>
        <v>2.7553999999999998</v>
      </c>
      <c r="K93" s="82"/>
      <c r="L93" s="61"/>
      <c r="M93" s="82"/>
      <c r="N93" s="59"/>
      <c r="O93" s="59"/>
      <c r="P93" s="59">
        <v>1</v>
      </c>
      <c r="Q93" s="59"/>
      <c r="R93" s="59"/>
      <c r="S93" s="59"/>
      <c r="T93" s="82"/>
      <c r="U93" s="63"/>
      <c r="V93" s="63"/>
      <c r="W93" s="63"/>
      <c r="X93" s="63"/>
      <c r="Y93" s="63"/>
      <c r="Z93" s="63"/>
      <c r="AA93" s="63"/>
      <c r="AB93" s="63"/>
      <c r="AC93" s="82"/>
      <c r="AD93" s="59"/>
      <c r="AE93" s="59"/>
      <c r="AF93" s="59"/>
      <c r="AG93" s="59"/>
      <c r="AH93" s="59"/>
      <c r="AI93" s="82"/>
      <c r="AJ93" s="59"/>
      <c r="AK93" s="59"/>
      <c r="AL93" s="59"/>
      <c r="AM93" s="59"/>
      <c r="AN93" s="82"/>
      <c r="AO93" s="59"/>
      <c r="AP93" s="59"/>
      <c r="AQ93" s="59"/>
      <c r="AR93" s="59"/>
      <c r="AS93" s="59"/>
      <c r="AT93" s="59"/>
      <c r="AU93" s="59"/>
      <c r="AV93" s="59"/>
      <c r="AW93" s="59"/>
      <c r="AX93" s="82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82"/>
      <c r="BJ93" s="60"/>
      <c r="BK93" s="59"/>
      <c r="BL93" s="59"/>
      <c r="BM93" s="59"/>
      <c r="BN93" s="59"/>
      <c r="BO93" s="59"/>
      <c r="BP93" s="59"/>
      <c r="BQ93" s="59"/>
      <c r="BR93" s="59"/>
      <c r="BS93" s="59"/>
      <c r="BT93" s="59"/>
      <c r="BU93" s="59"/>
      <c r="BV93" s="59"/>
      <c r="BW93" s="59"/>
      <c r="BX93" s="59"/>
      <c r="BY93" s="59"/>
      <c r="BZ93" s="59"/>
      <c r="CA93" s="59"/>
      <c r="CB93" s="82"/>
      <c r="CC93" s="59"/>
      <c r="CD93" s="59"/>
      <c r="CE93" s="59"/>
      <c r="CF93" s="59"/>
      <c r="CG93" s="59"/>
      <c r="CH93" s="59"/>
      <c r="CI93" s="59"/>
      <c r="CJ93" s="59"/>
      <c r="CK93" s="59"/>
      <c r="CL93" s="59"/>
      <c r="CM93" s="82"/>
      <c r="CN93" s="59"/>
      <c r="CO93" s="59"/>
      <c r="CP93" s="59"/>
      <c r="CQ93" s="59"/>
      <c r="CR93" s="59"/>
      <c r="CS93" s="59"/>
      <c r="CT93" s="59"/>
      <c r="CU93" s="59"/>
      <c r="CV93" s="59"/>
      <c r="CW93" s="59">
        <v>1</v>
      </c>
      <c r="CX93" s="59"/>
      <c r="CY93" s="59"/>
      <c r="CZ93" s="82"/>
      <c r="DA93" s="59">
        <v>2</v>
      </c>
      <c r="DB93" s="59"/>
      <c r="DC93" s="59"/>
      <c r="DD93" s="59"/>
      <c r="DE93" s="59"/>
      <c r="DF93" s="59"/>
      <c r="DG93" s="59"/>
      <c r="DH93" s="59"/>
      <c r="DI93" s="82"/>
      <c r="DJ93" s="59"/>
      <c r="DK93" s="59"/>
      <c r="DL93" s="59"/>
      <c r="DM93" s="59"/>
      <c r="DN93" s="59"/>
      <c r="DO93" s="59"/>
      <c r="DP93" s="59"/>
      <c r="DQ93" s="82"/>
      <c r="DR93" s="59"/>
      <c r="DS93" s="59"/>
      <c r="DT93" s="59"/>
      <c r="DU93" s="59"/>
      <c r="DV93" s="59"/>
      <c r="DW93" s="59"/>
      <c r="DX93" s="59"/>
      <c r="DY93" s="59"/>
      <c r="DZ93" s="59"/>
      <c r="EA93" s="59"/>
      <c r="EB93" s="59"/>
      <c r="EC93" s="59"/>
      <c r="ED93" s="59"/>
      <c r="EE93" s="59"/>
      <c r="EF93" s="59"/>
      <c r="EG93" s="59"/>
      <c r="EH93" s="59"/>
      <c r="EI93" s="59"/>
      <c r="EJ93" s="59"/>
      <c r="EK93" s="59"/>
      <c r="EL93" s="59"/>
      <c r="EM93" s="59"/>
      <c r="EN93" s="59"/>
      <c r="EO93" s="59"/>
      <c r="EP93" s="59"/>
      <c r="EQ93" s="59"/>
      <c r="ER93" s="59"/>
    </row>
    <row r="94" spans="2:148" ht="15" outlineLevel="1">
      <c r="B94" s="65">
        <v>15</v>
      </c>
      <c r="C94" s="99" t="s">
        <v>193</v>
      </c>
      <c r="D94" s="102" t="s">
        <v>205</v>
      </c>
      <c r="E94" s="66">
        <v>28</v>
      </c>
      <c r="F94" s="298">
        <v>28</v>
      </c>
      <c r="G94" s="90">
        <f t="shared" si="22"/>
        <v>0.3370285714285714</v>
      </c>
      <c r="H94" s="88">
        <f t="shared" si="20"/>
        <v>9.4367999999999999</v>
      </c>
      <c r="I94" s="87">
        <f t="shared" si="21"/>
        <v>3.9200000000000004</v>
      </c>
      <c r="J94" s="87">
        <f t="shared" si="23"/>
        <v>5.5167999999999999</v>
      </c>
      <c r="K94" s="82"/>
      <c r="L94" s="61"/>
      <c r="M94" s="82"/>
      <c r="N94" s="59"/>
      <c r="O94" s="59"/>
      <c r="P94" s="59"/>
      <c r="Q94" s="59">
        <v>1</v>
      </c>
      <c r="R94" s="59"/>
      <c r="S94" s="59"/>
      <c r="T94" s="82"/>
      <c r="U94" s="142"/>
      <c r="V94" s="63"/>
      <c r="W94" s="63"/>
      <c r="X94" s="63"/>
      <c r="Y94" s="63"/>
      <c r="Z94" s="63"/>
      <c r="AA94" s="63"/>
      <c r="AB94" s="63"/>
      <c r="AC94" s="82"/>
      <c r="AD94" s="59"/>
      <c r="AE94" s="59"/>
      <c r="AF94" s="59"/>
      <c r="AG94" s="59"/>
      <c r="AH94" s="59"/>
      <c r="AI94" s="82"/>
      <c r="AJ94" s="59"/>
      <c r="AK94" s="59"/>
      <c r="AL94" s="59"/>
      <c r="AM94" s="59"/>
      <c r="AN94" s="82"/>
      <c r="AO94" s="59"/>
      <c r="AP94" s="59"/>
      <c r="AQ94" s="59"/>
      <c r="AR94" s="59"/>
      <c r="AS94" s="59"/>
      <c r="AT94" s="59"/>
      <c r="AU94" s="59"/>
      <c r="AV94" s="59"/>
      <c r="AW94" s="59"/>
      <c r="AX94" s="82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82"/>
      <c r="BJ94" s="60"/>
      <c r="BK94" s="59"/>
      <c r="BL94" s="59"/>
      <c r="BM94" s="59"/>
      <c r="BN94" s="59"/>
      <c r="BO94" s="59"/>
      <c r="BP94" s="59"/>
      <c r="BQ94" s="59"/>
      <c r="BR94" s="59"/>
      <c r="BS94" s="59"/>
      <c r="BT94" s="59"/>
      <c r="BU94" s="59"/>
      <c r="BV94" s="59"/>
      <c r="BW94" s="59"/>
      <c r="BX94" s="59"/>
      <c r="BY94" s="59"/>
      <c r="BZ94" s="59"/>
      <c r="CA94" s="59"/>
      <c r="CB94" s="82"/>
      <c r="CC94" s="59"/>
      <c r="CD94" s="59"/>
      <c r="CE94" s="59"/>
      <c r="CF94" s="59"/>
      <c r="CG94" s="59">
        <v>1</v>
      </c>
      <c r="CH94" s="59"/>
      <c r="CI94" s="59"/>
      <c r="CJ94" s="59"/>
      <c r="CK94" s="59"/>
      <c r="CL94" s="59"/>
      <c r="CM94" s="82"/>
      <c r="CN94" s="59"/>
      <c r="CO94" s="59"/>
      <c r="CP94" s="59"/>
      <c r="CQ94" s="59"/>
      <c r="CR94" s="59"/>
      <c r="CS94" s="59"/>
      <c r="CT94" s="59"/>
      <c r="CU94" s="59"/>
      <c r="CV94" s="59"/>
      <c r="CW94" s="59"/>
      <c r="CX94" s="59"/>
      <c r="CY94" s="59"/>
      <c r="CZ94" s="82"/>
      <c r="DA94" s="59">
        <v>4</v>
      </c>
      <c r="DB94" s="59"/>
      <c r="DC94" s="59"/>
      <c r="DD94" s="59"/>
      <c r="DE94" s="59"/>
      <c r="DF94" s="59"/>
      <c r="DG94" s="59"/>
      <c r="DH94" s="59"/>
      <c r="DI94" s="82"/>
      <c r="DJ94" s="59"/>
      <c r="DK94" s="59"/>
      <c r="DL94" s="59"/>
      <c r="DM94" s="59"/>
      <c r="DN94" s="59"/>
      <c r="DO94" s="59"/>
      <c r="DP94" s="59"/>
      <c r="DQ94" s="82"/>
      <c r="DR94" s="59"/>
      <c r="DS94" s="59"/>
      <c r="DT94" s="59"/>
      <c r="DU94" s="59"/>
      <c r="DV94" s="59"/>
      <c r="DW94" s="59"/>
      <c r="DX94" s="59"/>
      <c r="DY94" s="59"/>
      <c r="DZ94" s="59"/>
      <c r="EA94" s="59"/>
      <c r="EB94" s="59"/>
      <c r="EC94" s="59"/>
      <c r="ED94" s="59"/>
      <c r="EE94" s="59"/>
      <c r="EF94" s="59"/>
      <c r="EG94" s="59"/>
      <c r="EH94" s="59"/>
      <c r="EI94" s="59"/>
      <c r="EJ94" s="59"/>
      <c r="EK94" s="59"/>
      <c r="EL94" s="59"/>
      <c r="EM94" s="59"/>
      <c r="EN94" s="59"/>
      <c r="EO94" s="59"/>
      <c r="EP94" s="59"/>
      <c r="EQ94" s="59"/>
      <c r="ER94" s="59"/>
    </row>
    <row r="95" spans="2:148" ht="15" outlineLevel="1">
      <c r="B95" s="65">
        <v>16</v>
      </c>
      <c r="C95" s="99" t="s">
        <v>193</v>
      </c>
      <c r="D95" s="102" t="s">
        <v>206</v>
      </c>
      <c r="E95" s="66">
        <v>24</v>
      </c>
      <c r="F95" s="298">
        <v>24</v>
      </c>
      <c r="G95" s="90">
        <f t="shared" si="22"/>
        <v>0.306475</v>
      </c>
      <c r="H95" s="88">
        <f t="shared" si="20"/>
        <v>7.3554000000000004</v>
      </c>
      <c r="I95" s="87">
        <f t="shared" si="21"/>
        <v>3.3600000000000003</v>
      </c>
      <c r="J95" s="87">
        <f t="shared" si="23"/>
        <v>3.9954000000000001</v>
      </c>
      <c r="K95" s="82"/>
      <c r="L95" s="61"/>
      <c r="M95" s="82"/>
      <c r="N95" s="59"/>
      <c r="O95" s="59"/>
      <c r="P95" s="59">
        <v>1</v>
      </c>
      <c r="Q95" s="59"/>
      <c r="R95" s="59"/>
      <c r="S95" s="59"/>
      <c r="T95" s="82"/>
      <c r="U95" s="63"/>
      <c r="V95" s="63"/>
      <c r="W95" s="63"/>
      <c r="X95" s="63"/>
      <c r="Y95" s="63"/>
      <c r="Z95" s="63"/>
      <c r="AA95" s="63"/>
      <c r="AB95" s="63"/>
      <c r="AC95" s="82"/>
      <c r="AD95" s="59"/>
      <c r="AE95" s="59"/>
      <c r="AF95" s="59"/>
      <c r="AG95" s="59"/>
      <c r="AH95" s="59"/>
      <c r="AI95" s="82"/>
      <c r="AJ95" s="59"/>
      <c r="AK95" s="59"/>
      <c r="AL95" s="59"/>
      <c r="AM95" s="59"/>
      <c r="AN95" s="82"/>
      <c r="AO95" s="59"/>
      <c r="AP95" s="59"/>
      <c r="AQ95" s="59"/>
      <c r="AR95" s="59"/>
      <c r="AS95" s="59"/>
      <c r="AT95" s="59"/>
      <c r="AU95" s="59"/>
      <c r="AV95" s="59"/>
      <c r="AW95" s="59"/>
      <c r="AX95" s="82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82"/>
      <c r="BJ95" s="60"/>
      <c r="BK95" s="59"/>
      <c r="BL95" s="59"/>
      <c r="BM95" s="59"/>
      <c r="BN95" s="59"/>
      <c r="BO95" s="59"/>
      <c r="BP95" s="59"/>
      <c r="BQ95" s="59"/>
      <c r="BR95" s="59"/>
      <c r="BS95" s="59"/>
      <c r="BT95" s="59"/>
      <c r="BU95" s="59"/>
      <c r="BV95" s="59"/>
      <c r="BW95" s="59"/>
      <c r="BX95" s="59"/>
      <c r="BY95" s="59"/>
      <c r="BZ95" s="59"/>
      <c r="CA95" s="59"/>
      <c r="CB95" s="82"/>
      <c r="CC95" s="59"/>
      <c r="CD95" s="59"/>
      <c r="CE95" s="59"/>
      <c r="CF95" s="59"/>
      <c r="CG95" s="59">
        <v>1</v>
      </c>
      <c r="CH95" s="59"/>
      <c r="CI95" s="59"/>
      <c r="CJ95" s="59"/>
      <c r="CK95" s="59"/>
      <c r="CL95" s="59"/>
      <c r="CM95" s="82"/>
      <c r="CN95" s="59"/>
      <c r="CO95" s="59"/>
      <c r="CP95" s="59"/>
      <c r="CQ95" s="59"/>
      <c r="CR95" s="59"/>
      <c r="CS95" s="59"/>
      <c r="CT95" s="59"/>
      <c r="CU95" s="59"/>
      <c r="CV95" s="59"/>
      <c r="CW95" s="59"/>
      <c r="CX95" s="59"/>
      <c r="CY95" s="59"/>
      <c r="CZ95" s="82"/>
      <c r="DA95" s="59">
        <v>2</v>
      </c>
      <c r="DB95" s="59"/>
      <c r="DC95" s="59"/>
      <c r="DD95" s="59"/>
      <c r="DE95" s="59"/>
      <c r="DF95" s="59"/>
      <c r="DG95" s="59"/>
      <c r="DH95" s="59"/>
      <c r="DI95" s="82"/>
      <c r="DJ95" s="59"/>
      <c r="DK95" s="59"/>
      <c r="DL95" s="59"/>
      <c r="DM95" s="59"/>
      <c r="DN95" s="59"/>
      <c r="DO95" s="59"/>
      <c r="DP95" s="59"/>
      <c r="DQ95" s="82"/>
      <c r="DR95" s="59"/>
      <c r="DS95" s="59"/>
      <c r="DT95" s="59"/>
      <c r="DU95" s="59"/>
      <c r="DV95" s="59"/>
      <c r="DW95" s="59"/>
      <c r="DX95" s="59"/>
      <c r="DY95" s="59"/>
      <c r="DZ95" s="59"/>
      <c r="EA95" s="59"/>
      <c r="EB95" s="59"/>
      <c r="EC95" s="59"/>
      <c r="ED95" s="59"/>
      <c r="EE95" s="59"/>
      <c r="EF95" s="59"/>
      <c r="EG95" s="59"/>
      <c r="EH95" s="59"/>
      <c r="EI95" s="59"/>
      <c r="EJ95" s="59"/>
      <c r="EK95" s="59"/>
      <c r="EL95" s="59"/>
      <c r="EM95" s="59"/>
      <c r="EN95" s="59"/>
      <c r="EO95" s="59"/>
      <c r="EP95" s="59"/>
      <c r="EQ95" s="59"/>
      <c r="ER95" s="59"/>
    </row>
    <row r="96" spans="2:148" ht="15" outlineLevel="1">
      <c r="B96" s="65">
        <v>17</v>
      </c>
      <c r="C96" s="99" t="s">
        <v>193</v>
      </c>
      <c r="D96" s="102" t="s">
        <v>316</v>
      </c>
      <c r="E96" s="66">
        <v>33</v>
      </c>
      <c r="F96" s="298">
        <v>33</v>
      </c>
      <c r="G96" s="90">
        <f t="shared" si="22"/>
        <v>0.56615757575757586</v>
      </c>
      <c r="H96" s="88">
        <f t="shared" si="20"/>
        <v>18.683200000000003</v>
      </c>
      <c r="I96" s="87">
        <f t="shared" si="21"/>
        <v>4.62</v>
      </c>
      <c r="J96" s="87">
        <f t="shared" si="23"/>
        <v>14.063200000000002</v>
      </c>
      <c r="K96" s="82"/>
      <c r="L96" s="61"/>
      <c r="M96" s="82"/>
      <c r="N96" s="59"/>
      <c r="O96" s="59"/>
      <c r="P96" s="59"/>
      <c r="Q96" s="59">
        <v>1</v>
      </c>
      <c r="R96" s="59"/>
      <c r="S96" s="59"/>
      <c r="T96" s="82"/>
      <c r="U96" s="142">
        <f>280/1000</f>
        <v>0.28000000000000003</v>
      </c>
      <c r="V96" s="63"/>
      <c r="W96" s="63"/>
      <c r="X96" s="63"/>
      <c r="Y96" s="63"/>
      <c r="Z96" s="63"/>
      <c r="AA96" s="63"/>
      <c r="AB96" s="63"/>
      <c r="AC96" s="82"/>
      <c r="AD96" s="59"/>
      <c r="AE96" s="59"/>
      <c r="AF96" s="59"/>
      <c r="AG96" s="59"/>
      <c r="AH96" s="59"/>
      <c r="AI96" s="82"/>
      <c r="AJ96" s="59"/>
      <c r="AK96" s="59"/>
      <c r="AL96" s="59"/>
      <c r="AM96" s="59"/>
      <c r="AN96" s="82"/>
      <c r="AO96" s="59"/>
      <c r="AP96" s="59"/>
      <c r="AQ96" s="59"/>
      <c r="AR96" s="59"/>
      <c r="AS96" s="59"/>
      <c r="AT96" s="59"/>
      <c r="AU96" s="59"/>
      <c r="AV96" s="59"/>
      <c r="AW96" s="59"/>
      <c r="AX96" s="82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82"/>
      <c r="BJ96" s="60"/>
      <c r="BK96" s="59"/>
      <c r="BL96" s="59"/>
      <c r="BM96" s="59"/>
      <c r="BN96" s="59"/>
      <c r="BO96" s="59"/>
      <c r="BP96" s="59"/>
      <c r="BQ96" s="59"/>
      <c r="BR96" s="59"/>
      <c r="BS96" s="59"/>
      <c r="BT96" s="59"/>
      <c r="BU96" s="59"/>
      <c r="BV96" s="59"/>
      <c r="BW96" s="59"/>
      <c r="BX96" s="59"/>
      <c r="BY96" s="59"/>
      <c r="BZ96" s="59"/>
      <c r="CA96" s="59"/>
      <c r="CB96" s="82"/>
      <c r="CC96" s="59"/>
      <c r="CD96" s="59"/>
      <c r="CE96" s="59"/>
      <c r="CF96" s="59"/>
      <c r="CG96" s="59"/>
      <c r="CH96" s="59"/>
      <c r="CI96" s="59"/>
      <c r="CJ96" s="59"/>
      <c r="CK96" s="59"/>
      <c r="CL96" s="59"/>
      <c r="CM96" s="82"/>
      <c r="CN96" s="59"/>
      <c r="CO96" s="59"/>
      <c r="CP96" s="59"/>
      <c r="CQ96" s="59"/>
      <c r="CR96" s="59"/>
      <c r="CS96" s="59"/>
      <c r="CT96" s="59"/>
      <c r="CU96" s="59"/>
      <c r="CV96" s="59"/>
      <c r="CW96" s="59"/>
      <c r="CX96" s="59"/>
      <c r="CY96" s="59"/>
      <c r="CZ96" s="82"/>
      <c r="DA96" s="59">
        <v>4</v>
      </c>
      <c r="DB96" s="59"/>
      <c r="DC96" s="59"/>
      <c r="DD96" s="59"/>
      <c r="DE96" s="59"/>
      <c r="DF96" s="59"/>
      <c r="DG96" s="59"/>
      <c r="DH96" s="59"/>
      <c r="DI96" s="82"/>
      <c r="DJ96" s="59"/>
      <c r="DK96" s="59"/>
      <c r="DL96" s="59"/>
      <c r="DM96" s="59"/>
      <c r="DN96" s="59"/>
      <c r="DO96" s="59"/>
      <c r="DP96" s="59"/>
      <c r="DQ96" s="82"/>
      <c r="DR96" s="59"/>
      <c r="DS96" s="59"/>
      <c r="DT96" s="59"/>
      <c r="DU96" s="59"/>
      <c r="DV96" s="59"/>
      <c r="DW96" s="59"/>
      <c r="DX96" s="59"/>
      <c r="DY96" s="59"/>
      <c r="DZ96" s="59"/>
      <c r="EA96" s="59"/>
      <c r="EB96" s="59"/>
      <c r="EC96" s="59"/>
      <c r="ED96" s="59"/>
      <c r="EE96" s="59"/>
      <c r="EF96" s="59"/>
      <c r="EG96" s="59"/>
      <c r="EH96" s="59"/>
      <c r="EI96" s="59"/>
      <c r="EJ96" s="59"/>
      <c r="EK96" s="59"/>
      <c r="EL96" s="59"/>
      <c r="EM96" s="59"/>
      <c r="EN96" s="59"/>
      <c r="EO96" s="59"/>
      <c r="EP96" s="59"/>
      <c r="EQ96" s="59"/>
      <c r="ER96" s="59"/>
    </row>
    <row r="97" spans="2:149" ht="15" outlineLevel="1">
      <c r="B97" s="65">
        <v>18</v>
      </c>
      <c r="C97" s="99" t="s">
        <v>193</v>
      </c>
      <c r="D97" s="102" t="s">
        <v>207</v>
      </c>
      <c r="E97" s="66">
        <v>28</v>
      </c>
      <c r="F97" s="298">
        <v>28</v>
      </c>
      <c r="G97" s="90">
        <f t="shared" si="22"/>
        <v>0.48540714285714287</v>
      </c>
      <c r="H97" s="88">
        <f t="shared" si="20"/>
        <v>13.5914</v>
      </c>
      <c r="I97" s="87">
        <f t="shared" si="21"/>
        <v>3.9200000000000004</v>
      </c>
      <c r="J97" s="87">
        <f t="shared" si="23"/>
        <v>9.6714000000000002</v>
      </c>
      <c r="K97" s="82"/>
      <c r="L97" s="61"/>
      <c r="M97" s="82"/>
      <c r="N97" s="59"/>
      <c r="O97" s="59"/>
      <c r="P97" s="59">
        <v>1</v>
      </c>
      <c r="Q97" s="59"/>
      <c r="R97" s="59"/>
      <c r="S97" s="59"/>
      <c r="T97" s="82"/>
      <c r="U97" s="63">
        <f>200/1000</f>
        <v>0.2</v>
      </c>
      <c r="V97" s="63"/>
      <c r="W97" s="63"/>
      <c r="X97" s="63"/>
      <c r="Y97" s="63"/>
      <c r="Z97" s="63"/>
      <c r="AA97" s="63"/>
      <c r="AB97" s="63"/>
      <c r="AC97" s="82"/>
      <c r="AD97" s="59"/>
      <c r="AE97" s="59"/>
      <c r="AF97" s="59"/>
      <c r="AG97" s="59"/>
      <c r="AH97" s="59"/>
      <c r="AI97" s="82"/>
      <c r="AJ97" s="59"/>
      <c r="AK97" s="59"/>
      <c r="AL97" s="59"/>
      <c r="AM97" s="59"/>
      <c r="AN97" s="82"/>
      <c r="AO97" s="59"/>
      <c r="AP97" s="59"/>
      <c r="AQ97" s="59"/>
      <c r="AR97" s="59"/>
      <c r="AS97" s="59"/>
      <c r="AT97" s="59"/>
      <c r="AU97" s="59"/>
      <c r="AV97" s="59"/>
      <c r="AW97" s="59"/>
      <c r="AX97" s="82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82"/>
      <c r="BJ97" s="60"/>
      <c r="BK97" s="59"/>
      <c r="BL97" s="59"/>
      <c r="BM97" s="59"/>
      <c r="BN97" s="59"/>
      <c r="BO97" s="59"/>
      <c r="BP97" s="59"/>
      <c r="BQ97" s="59"/>
      <c r="BR97" s="59"/>
      <c r="BS97" s="59"/>
      <c r="BT97" s="59"/>
      <c r="BU97" s="59"/>
      <c r="BV97" s="59"/>
      <c r="BW97" s="59"/>
      <c r="BX97" s="59"/>
      <c r="BY97" s="59"/>
      <c r="BZ97" s="59"/>
      <c r="CA97" s="59"/>
      <c r="CB97" s="82"/>
      <c r="CC97" s="59"/>
      <c r="CD97" s="59"/>
      <c r="CE97" s="59"/>
      <c r="CF97" s="59"/>
      <c r="CG97" s="59"/>
      <c r="CH97" s="59"/>
      <c r="CI97" s="59"/>
      <c r="CJ97" s="59"/>
      <c r="CK97" s="59"/>
      <c r="CL97" s="59"/>
      <c r="CM97" s="82"/>
      <c r="CN97" s="59"/>
      <c r="CO97" s="59"/>
      <c r="CP97" s="59"/>
      <c r="CQ97" s="59"/>
      <c r="CR97" s="59"/>
      <c r="CS97" s="59"/>
      <c r="CT97" s="59"/>
      <c r="CU97" s="59"/>
      <c r="CV97" s="59"/>
      <c r="CW97" s="59"/>
      <c r="CX97" s="59"/>
      <c r="CY97" s="59"/>
      <c r="CZ97" s="82"/>
      <c r="DA97" s="59">
        <v>2</v>
      </c>
      <c r="DB97" s="59"/>
      <c r="DC97" s="59"/>
      <c r="DD97" s="59"/>
      <c r="DE97" s="59"/>
      <c r="DF97" s="59"/>
      <c r="DG97" s="59"/>
      <c r="DH97" s="59"/>
      <c r="DI97" s="82"/>
      <c r="DJ97" s="59"/>
      <c r="DK97" s="59"/>
      <c r="DL97" s="59"/>
      <c r="DM97" s="59"/>
      <c r="DN97" s="59"/>
      <c r="DO97" s="59"/>
      <c r="DP97" s="59"/>
      <c r="DQ97" s="82"/>
      <c r="DR97" s="59"/>
      <c r="DS97" s="59"/>
      <c r="DT97" s="59"/>
      <c r="DU97" s="59"/>
      <c r="DV97" s="59"/>
      <c r="DW97" s="59"/>
      <c r="DX97" s="59"/>
      <c r="DY97" s="59"/>
      <c r="DZ97" s="59"/>
      <c r="EA97" s="59"/>
      <c r="EB97" s="59"/>
      <c r="EC97" s="59"/>
      <c r="ED97" s="59"/>
      <c r="EE97" s="59"/>
      <c r="EF97" s="59"/>
      <c r="EG97" s="59"/>
      <c r="EH97" s="59"/>
      <c r="EI97" s="59"/>
      <c r="EJ97" s="59"/>
      <c r="EK97" s="59"/>
      <c r="EL97" s="59"/>
      <c r="EM97" s="59"/>
      <c r="EN97" s="59"/>
      <c r="EO97" s="59"/>
      <c r="EP97" s="59"/>
      <c r="EQ97" s="59"/>
      <c r="ER97" s="59"/>
    </row>
    <row r="98" spans="2:149" ht="15" outlineLevel="1">
      <c r="B98" s="65">
        <v>19</v>
      </c>
      <c r="C98" s="99" t="s">
        <v>193</v>
      </c>
      <c r="D98" s="102" t="s">
        <v>208</v>
      </c>
      <c r="E98" s="66">
        <v>27</v>
      </c>
      <c r="F98" s="298">
        <v>27</v>
      </c>
      <c r="G98" s="90">
        <f t="shared" si="22"/>
        <v>0.36284444444444447</v>
      </c>
      <c r="H98" s="88">
        <f t="shared" si="20"/>
        <v>9.7968000000000011</v>
      </c>
      <c r="I98" s="87">
        <f t="shared" si="21"/>
        <v>3.7800000000000002</v>
      </c>
      <c r="J98" s="87">
        <f t="shared" si="23"/>
        <v>6.0167999999999999</v>
      </c>
      <c r="K98" s="82"/>
      <c r="L98" s="61"/>
      <c r="M98" s="82"/>
      <c r="N98" s="59"/>
      <c r="O98" s="59"/>
      <c r="P98" s="59"/>
      <c r="Q98" s="59">
        <v>1</v>
      </c>
      <c r="R98" s="59"/>
      <c r="S98" s="59"/>
      <c r="T98" s="82"/>
      <c r="U98" s="142"/>
      <c r="V98" s="63"/>
      <c r="W98" s="63"/>
      <c r="X98" s="63"/>
      <c r="Y98" s="63"/>
      <c r="Z98" s="63"/>
      <c r="AA98" s="63"/>
      <c r="AB98" s="63"/>
      <c r="AC98" s="82"/>
      <c r="AD98" s="59"/>
      <c r="AE98" s="59"/>
      <c r="AF98" s="59"/>
      <c r="AG98" s="59"/>
      <c r="AH98" s="59"/>
      <c r="AI98" s="82"/>
      <c r="AJ98" s="59"/>
      <c r="AK98" s="59"/>
      <c r="AL98" s="59"/>
      <c r="AM98" s="59"/>
      <c r="AN98" s="82"/>
      <c r="AO98" s="59"/>
      <c r="AP98" s="59"/>
      <c r="AQ98" s="59"/>
      <c r="AR98" s="59"/>
      <c r="AS98" s="59"/>
      <c r="AT98" s="59"/>
      <c r="AU98" s="59"/>
      <c r="AV98" s="59"/>
      <c r="AW98" s="59"/>
      <c r="AX98" s="82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82"/>
      <c r="BJ98" s="60"/>
      <c r="BK98" s="59"/>
      <c r="BL98" s="59"/>
      <c r="BM98" s="59"/>
      <c r="BN98" s="59"/>
      <c r="BO98" s="59"/>
      <c r="BP98" s="59"/>
      <c r="BQ98" s="59"/>
      <c r="BR98" s="59"/>
      <c r="BS98" s="59"/>
      <c r="BT98" s="59"/>
      <c r="BU98" s="59"/>
      <c r="BV98" s="59"/>
      <c r="BW98" s="59"/>
      <c r="BX98" s="59"/>
      <c r="BY98" s="59"/>
      <c r="BZ98" s="59"/>
      <c r="CA98" s="59"/>
      <c r="CB98" s="82"/>
      <c r="CC98" s="59"/>
      <c r="CD98" s="59"/>
      <c r="CE98" s="59"/>
      <c r="CF98" s="59"/>
      <c r="CG98" s="59"/>
      <c r="CH98" s="59"/>
      <c r="CI98" s="59"/>
      <c r="CJ98" s="59"/>
      <c r="CK98" s="59"/>
      <c r="CL98" s="59"/>
      <c r="CM98" s="82"/>
      <c r="CN98" s="59"/>
      <c r="CO98" s="59"/>
      <c r="CP98" s="59"/>
      <c r="CQ98" s="59"/>
      <c r="CR98" s="59"/>
      <c r="CS98" s="59">
        <v>2</v>
      </c>
      <c r="CT98" s="59"/>
      <c r="CU98" s="59"/>
      <c r="CV98" s="59"/>
      <c r="CW98" s="59"/>
      <c r="CX98" s="59"/>
      <c r="CY98" s="59"/>
      <c r="CZ98" s="82"/>
      <c r="DA98" s="59">
        <v>4</v>
      </c>
      <c r="DB98" s="59"/>
      <c r="DC98" s="59"/>
      <c r="DD98" s="59"/>
      <c r="DE98" s="59"/>
      <c r="DF98" s="59"/>
      <c r="DG98" s="59"/>
      <c r="DH98" s="59"/>
      <c r="DI98" s="82"/>
      <c r="DJ98" s="59"/>
      <c r="DK98" s="59"/>
      <c r="DL98" s="59"/>
      <c r="DM98" s="59"/>
      <c r="DN98" s="59"/>
      <c r="DO98" s="59"/>
      <c r="DP98" s="59"/>
      <c r="DQ98" s="82"/>
      <c r="DR98" s="59"/>
      <c r="DS98" s="59"/>
      <c r="DT98" s="59"/>
      <c r="DU98" s="59"/>
      <c r="DV98" s="59"/>
      <c r="DW98" s="59"/>
      <c r="DX98" s="59"/>
      <c r="DY98" s="59"/>
      <c r="DZ98" s="59"/>
      <c r="EA98" s="59"/>
      <c r="EB98" s="59"/>
      <c r="EC98" s="59"/>
      <c r="ED98" s="59"/>
      <c r="EE98" s="59"/>
      <c r="EF98" s="59"/>
      <c r="EG98" s="59"/>
      <c r="EH98" s="59"/>
      <c r="EI98" s="59"/>
      <c r="EJ98" s="59"/>
      <c r="EK98" s="59"/>
      <c r="EL98" s="59"/>
      <c r="EM98" s="59"/>
      <c r="EN98" s="59"/>
      <c r="EO98" s="59"/>
      <c r="EP98" s="59"/>
      <c r="EQ98" s="59"/>
      <c r="ER98" s="59"/>
    </row>
    <row r="99" spans="2:149" ht="15" outlineLevel="1">
      <c r="B99" s="65">
        <v>20</v>
      </c>
      <c r="C99" s="99" t="s">
        <v>193</v>
      </c>
      <c r="D99" s="102" t="s">
        <v>209</v>
      </c>
      <c r="E99" s="66">
        <v>22</v>
      </c>
      <c r="F99" s="298">
        <v>22</v>
      </c>
      <c r="G99" s="90">
        <f t="shared" si="22"/>
        <v>0.29888181818181819</v>
      </c>
      <c r="H99" s="88">
        <f t="shared" si="20"/>
        <v>6.5754000000000001</v>
      </c>
      <c r="I99" s="87">
        <f t="shared" si="21"/>
        <v>3.08</v>
      </c>
      <c r="J99" s="87">
        <f t="shared" si="23"/>
        <v>3.4954000000000001</v>
      </c>
      <c r="K99" s="82"/>
      <c r="L99" s="61"/>
      <c r="M99" s="82"/>
      <c r="N99" s="59"/>
      <c r="O99" s="59"/>
      <c r="P99" s="59">
        <v>1</v>
      </c>
      <c r="Q99" s="59"/>
      <c r="R99" s="59"/>
      <c r="S99" s="59"/>
      <c r="T99" s="82"/>
      <c r="U99" s="63"/>
      <c r="V99" s="63"/>
      <c r="W99" s="63"/>
      <c r="X99" s="63"/>
      <c r="Y99" s="63"/>
      <c r="Z99" s="63"/>
      <c r="AA99" s="63"/>
      <c r="AB99" s="63"/>
      <c r="AC99" s="82"/>
      <c r="AD99" s="59"/>
      <c r="AE99" s="59"/>
      <c r="AF99" s="59"/>
      <c r="AG99" s="59"/>
      <c r="AH99" s="59"/>
      <c r="AI99" s="82"/>
      <c r="AJ99" s="59"/>
      <c r="AK99" s="59"/>
      <c r="AL99" s="59"/>
      <c r="AM99" s="59"/>
      <c r="AN99" s="82"/>
      <c r="AO99" s="59"/>
      <c r="AP99" s="59"/>
      <c r="AQ99" s="59"/>
      <c r="AR99" s="59"/>
      <c r="AS99" s="59"/>
      <c r="AT99" s="59"/>
      <c r="AU99" s="59"/>
      <c r="AV99" s="59"/>
      <c r="AW99" s="59"/>
      <c r="AX99" s="82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82"/>
      <c r="BJ99" s="60"/>
      <c r="BK99" s="59"/>
      <c r="BL99" s="59"/>
      <c r="BM99" s="59"/>
      <c r="BN99" s="59"/>
      <c r="BO99" s="59"/>
      <c r="BP99" s="59"/>
      <c r="BQ99" s="59"/>
      <c r="BR99" s="59"/>
      <c r="BS99" s="59"/>
      <c r="BT99" s="59"/>
      <c r="BU99" s="59"/>
      <c r="BV99" s="59"/>
      <c r="BW99" s="59"/>
      <c r="BX99" s="59"/>
      <c r="BY99" s="59"/>
      <c r="BZ99" s="59"/>
      <c r="CA99" s="59"/>
      <c r="CB99" s="82"/>
      <c r="CC99" s="59"/>
      <c r="CD99" s="59"/>
      <c r="CE99" s="59"/>
      <c r="CF99" s="59"/>
      <c r="CG99" s="59"/>
      <c r="CH99" s="59"/>
      <c r="CI99" s="59"/>
      <c r="CJ99" s="59"/>
      <c r="CK99" s="59"/>
      <c r="CL99" s="59"/>
      <c r="CM99" s="82"/>
      <c r="CN99" s="59"/>
      <c r="CO99" s="59"/>
      <c r="CP99" s="59"/>
      <c r="CQ99" s="59"/>
      <c r="CR99" s="59"/>
      <c r="CS99" s="59">
        <v>1</v>
      </c>
      <c r="CT99" s="59"/>
      <c r="CU99" s="59"/>
      <c r="CV99" s="59"/>
      <c r="CW99" s="59"/>
      <c r="CX99" s="59"/>
      <c r="CY99" s="59"/>
      <c r="CZ99" s="82"/>
      <c r="DA99" s="59">
        <v>2</v>
      </c>
      <c r="DB99" s="59"/>
      <c r="DC99" s="59"/>
      <c r="DD99" s="59"/>
      <c r="DE99" s="59"/>
      <c r="DF99" s="59"/>
      <c r="DG99" s="59"/>
      <c r="DH99" s="59"/>
      <c r="DI99" s="82"/>
      <c r="DJ99" s="59"/>
      <c r="DK99" s="59"/>
      <c r="DL99" s="59"/>
      <c r="DM99" s="59"/>
      <c r="DN99" s="59"/>
      <c r="DO99" s="59"/>
      <c r="DP99" s="59"/>
      <c r="DQ99" s="82"/>
      <c r="DR99" s="59"/>
      <c r="DS99" s="59"/>
      <c r="DT99" s="59"/>
      <c r="DU99" s="59"/>
      <c r="DV99" s="59"/>
      <c r="DW99" s="59"/>
      <c r="DX99" s="59"/>
      <c r="DY99" s="59"/>
      <c r="DZ99" s="59"/>
      <c r="EA99" s="59"/>
      <c r="EB99" s="59"/>
      <c r="EC99" s="59"/>
      <c r="ED99" s="59"/>
      <c r="EE99" s="59"/>
      <c r="EF99" s="59"/>
      <c r="EG99" s="59"/>
      <c r="EH99" s="59"/>
      <c r="EI99" s="59"/>
      <c r="EJ99" s="59"/>
      <c r="EK99" s="59"/>
      <c r="EL99" s="59"/>
      <c r="EM99" s="59"/>
      <c r="EN99" s="59"/>
      <c r="EO99" s="59"/>
      <c r="EP99" s="59"/>
      <c r="EQ99" s="59"/>
      <c r="ER99" s="59"/>
    </row>
    <row r="100" spans="2:149" ht="15" outlineLevel="1">
      <c r="B100" s="65">
        <v>21</v>
      </c>
      <c r="C100" s="99" t="s">
        <v>193</v>
      </c>
      <c r="D100" s="102" t="s">
        <v>317</v>
      </c>
      <c r="E100" s="66">
        <v>36</v>
      </c>
      <c r="F100" s="298">
        <v>33</v>
      </c>
      <c r="G100" s="90">
        <f>H100/E100</f>
        <v>0.55630000000000002</v>
      </c>
      <c r="H100" s="88">
        <f>(I100+J100)*$H$5</f>
        <v>20.026800000000001</v>
      </c>
      <c r="I100" s="87">
        <f>E100*$I$5</f>
        <v>5.0400000000000009</v>
      </c>
      <c r="J100" s="87">
        <f t="shared" si="23"/>
        <v>14.986800000000001</v>
      </c>
      <c r="K100" s="82"/>
      <c r="L100" s="61"/>
      <c r="M100" s="82"/>
      <c r="N100" s="59"/>
      <c r="O100" s="59"/>
      <c r="P100" s="59"/>
      <c r="Q100" s="59">
        <v>1</v>
      </c>
      <c r="R100" s="59"/>
      <c r="S100" s="59"/>
      <c r="T100" s="82"/>
      <c r="U100" s="142">
        <f>250/1000</f>
        <v>0.25</v>
      </c>
      <c r="V100" s="63"/>
      <c r="W100" s="63"/>
      <c r="X100" s="63"/>
      <c r="Y100" s="63"/>
      <c r="Z100" s="63"/>
      <c r="AA100" s="63"/>
      <c r="AB100" s="63"/>
      <c r="AC100" s="82"/>
      <c r="AD100" s="59"/>
      <c r="AE100" s="59"/>
      <c r="AF100" s="59"/>
      <c r="AG100" s="59"/>
      <c r="AH100" s="59"/>
      <c r="AI100" s="82"/>
      <c r="AJ100" s="59"/>
      <c r="AK100" s="59"/>
      <c r="AL100" s="59"/>
      <c r="AM100" s="59"/>
      <c r="AN100" s="82"/>
      <c r="AO100" s="59"/>
      <c r="AP100" s="59"/>
      <c r="AQ100" s="59"/>
      <c r="AR100" s="59"/>
      <c r="AS100" s="59"/>
      <c r="AT100" s="59"/>
      <c r="AU100" s="59"/>
      <c r="AV100" s="59"/>
      <c r="AW100" s="59"/>
      <c r="AX100" s="82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82"/>
      <c r="BJ100" s="60"/>
      <c r="BK100" s="59"/>
      <c r="BL100" s="59"/>
      <c r="BM100" s="59"/>
      <c r="BN100" s="59"/>
      <c r="BO100" s="59"/>
      <c r="BP100" s="59"/>
      <c r="BQ100" s="59"/>
      <c r="BR100" s="59"/>
      <c r="BS100" s="59"/>
      <c r="BT100" s="59"/>
      <c r="BU100" s="59"/>
      <c r="BV100" s="59"/>
      <c r="BW100" s="59"/>
      <c r="BX100" s="59"/>
      <c r="BY100" s="59"/>
      <c r="BZ100" s="59"/>
      <c r="CA100" s="59"/>
      <c r="CB100" s="82"/>
      <c r="CC100" s="59"/>
      <c r="CD100" s="59"/>
      <c r="CE100" s="59"/>
      <c r="CF100" s="59"/>
      <c r="CG100" s="59"/>
      <c r="CH100" s="59"/>
      <c r="CI100" s="59"/>
      <c r="CJ100" s="59"/>
      <c r="CK100" s="59"/>
      <c r="CL100" s="59"/>
      <c r="CM100" s="82"/>
      <c r="CN100" s="59"/>
      <c r="CO100" s="59"/>
      <c r="CP100" s="59"/>
      <c r="CQ100" s="59"/>
      <c r="CR100" s="59"/>
      <c r="CS100" s="59">
        <v>2</v>
      </c>
      <c r="CT100" s="59"/>
      <c r="CU100" s="59"/>
      <c r="CV100" s="59"/>
      <c r="CW100" s="59"/>
      <c r="CX100" s="59"/>
      <c r="CY100" s="59"/>
      <c r="CZ100" s="82"/>
      <c r="DA100" s="59">
        <v>4</v>
      </c>
      <c r="DB100" s="59"/>
      <c r="DC100" s="59"/>
      <c r="DD100" s="59"/>
      <c r="DE100" s="59"/>
      <c r="DF100" s="59"/>
      <c r="DG100" s="59"/>
      <c r="DH100" s="59"/>
      <c r="DI100" s="82"/>
      <c r="DJ100" s="59"/>
      <c r="DK100" s="59"/>
      <c r="DL100" s="59"/>
      <c r="DM100" s="59"/>
      <c r="DN100" s="59"/>
      <c r="DO100" s="59"/>
      <c r="DP100" s="59"/>
      <c r="DQ100" s="82"/>
      <c r="DR100" s="59"/>
      <c r="DS100" s="59"/>
      <c r="DT100" s="59"/>
      <c r="DU100" s="59"/>
      <c r="DV100" s="59"/>
      <c r="DW100" s="59"/>
      <c r="DX100" s="59"/>
      <c r="DY100" s="59"/>
      <c r="DZ100" s="59"/>
      <c r="EA100" s="59"/>
      <c r="EB100" s="59"/>
      <c r="EC100" s="59"/>
      <c r="ED100" s="59"/>
      <c r="EE100" s="59"/>
      <c r="EF100" s="59"/>
      <c r="EG100" s="59"/>
      <c r="EH100" s="59"/>
      <c r="EI100" s="59"/>
      <c r="EJ100" s="59"/>
      <c r="EK100" s="59"/>
      <c r="EL100" s="59"/>
      <c r="EM100" s="59"/>
      <c r="EN100" s="59"/>
      <c r="EO100" s="59"/>
      <c r="EP100" s="59"/>
      <c r="EQ100" s="59"/>
      <c r="ER100" s="59"/>
    </row>
    <row r="101" spans="2:149" ht="15" outlineLevel="1">
      <c r="B101" s="65">
        <v>22</v>
      </c>
      <c r="C101" s="99" t="s">
        <v>193</v>
      </c>
      <c r="D101" s="102" t="s">
        <v>210</v>
      </c>
      <c r="E101" s="66">
        <v>33</v>
      </c>
      <c r="F101" s="298">
        <v>36</v>
      </c>
      <c r="G101" s="90">
        <f t="shared" si="22"/>
        <v>0.40901212121212116</v>
      </c>
      <c r="H101" s="88">
        <f t="shared" si="20"/>
        <v>13.497399999999999</v>
      </c>
      <c r="I101" s="87">
        <f t="shared" si="21"/>
        <v>4.62</v>
      </c>
      <c r="J101" s="87">
        <f t="shared" si="23"/>
        <v>8.8773999999999997</v>
      </c>
      <c r="K101" s="82"/>
      <c r="L101" s="61"/>
      <c r="M101" s="82"/>
      <c r="N101" s="59"/>
      <c r="O101" s="59"/>
      <c r="P101" s="59">
        <v>1</v>
      </c>
      <c r="Q101" s="59"/>
      <c r="R101" s="59"/>
      <c r="S101" s="59"/>
      <c r="T101" s="82"/>
      <c r="U101" s="63">
        <f>150/1000</f>
        <v>0.15</v>
      </c>
      <c r="V101" s="63"/>
      <c r="W101" s="63"/>
      <c r="X101" s="63"/>
      <c r="Y101" s="63"/>
      <c r="Z101" s="63"/>
      <c r="AA101" s="63"/>
      <c r="AB101" s="63"/>
      <c r="AC101" s="82"/>
      <c r="AD101" s="59"/>
      <c r="AE101" s="59"/>
      <c r="AF101" s="59"/>
      <c r="AG101" s="59"/>
      <c r="AH101" s="59"/>
      <c r="AI101" s="82"/>
      <c r="AJ101" s="59"/>
      <c r="AK101" s="59"/>
      <c r="AL101" s="59"/>
      <c r="AM101" s="59"/>
      <c r="AN101" s="82"/>
      <c r="AO101" s="59"/>
      <c r="AP101" s="59"/>
      <c r="AQ101" s="59"/>
      <c r="AR101" s="59"/>
      <c r="AS101" s="59"/>
      <c r="AT101" s="59"/>
      <c r="AU101" s="59"/>
      <c r="AV101" s="59"/>
      <c r="AW101" s="59"/>
      <c r="AX101" s="82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82"/>
      <c r="BJ101" s="60"/>
      <c r="BK101" s="59"/>
      <c r="BL101" s="59"/>
      <c r="BM101" s="59"/>
      <c r="BN101" s="59"/>
      <c r="BO101" s="59"/>
      <c r="BP101" s="59"/>
      <c r="BQ101" s="59"/>
      <c r="BR101" s="59"/>
      <c r="BS101" s="59"/>
      <c r="BT101" s="59"/>
      <c r="BU101" s="59"/>
      <c r="BV101" s="59"/>
      <c r="BW101" s="59"/>
      <c r="BX101" s="59"/>
      <c r="BY101" s="59"/>
      <c r="BZ101" s="59"/>
      <c r="CA101" s="59"/>
      <c r="CB101" s="82"/>
      <c r="CC101" s="59"/>
      <c r="CD101" s="59"/>
      <c r="CE101" s="59"/>
      <c r="CF101" s="59"/>
      <c r="CG101" s="59"/>
      <c r="CH101" s="59"/>
      <c r="CI101" s="59"/>
      <c r="CJ101" s="59"/>
      <c r="CK101" s="59"/>
      <c r="CL101" s="59"/>
      <c r="CM101" s="82"/>
      <c r="CN101" s="59"/>
      <c r="CO101" s="59"/>
      <c r="CP101" s="59"/>
      <c r="CQ101" s="59"/>
      <c r="CR101" s="59"/>
      <c r="CS101" s="59">
        <v>1</v>
      </c>
      <c r="CT101" s="59"/>
      <c r="CU101" s="59"/>
      <c r="CV101" s="59"/>
      <c r="CW101" s="59"/>
      <c r="CX101" s="59"/>
      <c r="CY101" s="59"/>
      <c r="CZ101" s="82"/>
      <c r="DA101" s="59">
        <v>2</v>
      </c>
      <c r="DB101" s="59"/>
      <c r="DC101" s="59"/>
      <c r="DD101" s="59"/>
      <c r="DE101" s="59"/>
      <c r="DF101" s="59"/>
      <c r="DG101" s="59"/>
      <c r="DH101" s="59"/>
      <c r="DI101" s="82"/>
      <c r="DJ101" s="59"/>
      <c r="DK101" s="59"/>
      <c r="DL101" s="59"/>
      <c r="DM101" s="59"/>
      <c r="DN101" s="59"/>
      <c r="DO101" s="59"/>
      <c r="DP101" s="59"/>
      <c r="DQ101" s="82"/>
      <c r="DR101" s="59"/>
      <c r="DS101" s="59"/>
      <c r="DT101" s="59"/>
      <c r="DU101" s="59"/>
      <c r="DV101" s="59"/>
      <c r="DW101" s="59"/>
      <c r="DX101" s="59"/>
      <c r="DY101" s="59"/>
      <c r="DZ101" s="59"/>
      <c r="EA101" s="59"/>
      <c r="EB101" s="59"/>
      <c r="EC101" s="59"/>
      <c r="ED101" s="59"/>
      <c r="EE101" s="59"/>
      <c r="EF101" s="59"/>
      <c r="EG101" s="59"/>
      <c r="EH101" s="59"/>
      <c r="EI101" s="59"/>
      <c r="EJ101" s="59"/>
      <c r="EK101" s="59"/>
      <c r="EL101" s="59"/>
      <c r="EM101" s="59"/>
      <c r="EN101" s="59"/>
      <c r="EO101" s="59"/>
      <c r="EP101" s="59"/>
      <c r="EQ101" s="59"/>
      <c r="ER101" s="59"/>
    </row>
    <row r="102" spans="2:149" ht="15" outlineLevel="1">
      <c r="B102" s="65">
        <v>23</v>
      </c>
      <c r="C102" s="99" t="s">
        <v>193</v>
      </c>
      <c r="D102" s="102" t="s">
        <v>211</v>
      </c>
      <c r="E102" s="66">
        <v>24</v>
      </c>
      <c r="F102" s="298">
        <v>24</v>
      </c>
      <c r="G102" s="90">
        <f t="shared" si="22"/>
        <v>0.38236666666666669</v>
      </c>
      <c r="H102" s="88">
        <f t="shared" si="20"/>
        <v>9.1768000000000001</v>
      </c>
      <c r="I102" s="87">
        <f t="shared" si="21"/>
        <v>3.3600000000000003</v>
      </c>
      <c r="J102" s="87">
        <f t="shared" si="23"/>
        <v>5.8168000000000006</v>
      </c>
      <c r="K102" s="82"/>
      <c r="L102" s="61"/>
      <c r="M102" s="82"/>
      <c r="N102" s="59"/>
      <c r="O102" s="59"/>
      <c r="P102" s="59"/>
      <c r="Q102" s="59">
        <v>1</v>
      </c>
      <c r="R102" s="59"/>
      <c r="S102" s="59"/>
      <c r="T102" s="82"/>
      <c r="U102" s="142"/>
      <c r="V102" s="63"/>
      <c r="W102" s="63"/>
      <c r="X102" s="63"/>
      <c r="Y102" s="63"/>
      <c r="Z102" s="63"/>
      <c r="AA102" s="63"/>
      <c r="AB102" s="63"/>
      <c r="AC102" s="82"/>
      <c r="AD102" s="59"/>
      <c r="AE102" s="59"/>
      <c r="AF102" s="59"/>
      <c r="AG102" s="59"/>
      <c r="AH102" s="59"/>
      <c r="AI102" s="82"/>
      <c r="AJ102" s="59"/>
      <c r="AK102" s="59"/>
      <c r="AL102" s="59"/>
      <c r="AM102" s="59"/>
      <c r="AN102" s="82"/>
      <c r="AO102" s="59"/>
      <c r="AP102" s="59"/>
      <c r="AQ102" s="59"/>
      <c r="AR102" s="59"/>
      <c r="AS102" s="59"/>
      <c r="AT102" s="59"/>
      <c r="AU102" s="59"/>
      <c r="AV102" s="59"/>
      <c r="AW102" s="59"/>
      <c r="AX102" s="82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82"/>
      <c r="BJ102" s="60"/>
      <c r="BK102" s="59"/>
      <c r="BL102" s="59"/>
      <c r="BM102" s="59"/>
      <c r="BN102" s="59"/>
      <c r="BO102" s="59"/>
      <c r="BP102" s="59"/>
      <c r="BQ102" s="59"/>
      <c r="BR102" s="59"/>
      <c r="BS102" s="59"/>
      <c r="BT102" s="59"/>
      <c r="BU102" s="59"/>
      <c r="BV102" s="59"/>
      <c r="BW102" s="59"/>
      <c r="BX102" s="59"/>
      <c r="BY102" s="59"/>
      <c r="BZ102" s="59"/>
      <c r="CA102" s="59"/>
      <c r="CB102" s="82"/>
      <c r="CC102" s="59"/>
      <c r="CD102" s="59"/>
      <c r="CE102" s="59"/>
      <c r="CF102" s="59"/>
      <c r="CG102" s="59"/>
      <c r="CH102" s="59"/>
      <c r="CI102" s="59"/>
      <c r="CJ102" s="59"/>
      <c r="CK102" s="59"/>
      <c r="CL102" s="59"/>
      <c r="CM102" s="82"/>
      <c r="CN102" s="59"/>
      <c r="CO102" s="59"/>
      <c r="CP102" s="59"/>
      <c r="CQ102" s="59">
        <v>2</v>
      </c>
      <c r="CR102" s="59"/>
      <c r="CS102" s="59"/>
      <c r="CT102" s="59"/>
      <c r="CU102" s="59"/>
      <c r="CV102" s="59"/>
      <c r="CW102" s="59"/>
      <c r="CX102" s="59"/>
      <c r="CY102" s="59"/>
      <c r="CZ102" s="82"/>
      <c r="DA102" s="59">
        <v>4</v>
      </c>
      <c r="DB102" s="59"/>
      <c r="DC102" s="59"/>
      <c r="DD102" s="59"/>
      <c r="DE102" s="59"/>
      <c r="DF102" s="59"/>
      <c r="DG102" s="59"/>
      <c r="DH102" s="59"/>
      <c r="DI102" s="82"/>
      <c r="DJ102" s="59"/>
      <c r="DK102" s="59"/>
      <c r="DL102" s="59"/>
      <c r="DM102" s="59"/>
      <c r="DN102" s="59"/>
      <c r="DO102" s="59"/>
      <c r="DP102" s="59"/>
      <c r="DQ102" s="82"/>
      <c r="DR102" s="59"/>
      <c r="DS102" s="59"/>
      <c r="DT102" s="59"/>
      <c r="DU102" s="59"/>
      <c r="DV102" s="59"/>
      <c r="DW102" s="59"/>
      <c r="DX102" s="59"/>
      <c r="DY102" s="59"/>
      <c r="DZ102" s="59"/>
      <c r="EA102" s="59"/>
      <c r="EB102" s="59"/>
      <c r="EC102" s="59"/>
      <c r="ED102" s="59"/>
      <c r="EE102" s="59"/>
      <c r="EF102" s="59"/>
      <c r="EG102" s="59"/>
      <c r="EH102" s="59"/>
      <c r="EI102" s="59"/>
      <c r="EJ102" s="59"/>
      <c r="EK102" s="59"/>
      <c r="EL102" s="59"/>
      <c r="EM102" s="59"/>
      <c r="EN102" s="59"/>
      <c r="EO102" s="59"/>
      <c r="EP102" s="59"/>
      <c r="EQ102" s="59"/>
      <c r="ER102" s="59"/>
    </row>
    <row r="103" spans="2:149" ht="15" outlineLevel="1">
      <c r="B103" s="65">
        <v>24</v>
      </c>
      <c r="C103" s="99" t="s">
        <v>193</v>
      </c>
      <c r="D103" s="102" t="s">
        <v>212</v>
      </c>
      <c r="E103" s="66">
        <v>19</v>
      </c>
      <c r="F103" s="302">
        <v>20</v>
      </c>
      <c r="G103" s="90">
        <f t="shared" si="22"/>
        <v>0.31870526315789477</v>
      </c>
      <c r="H103" s="88">
        <f t="shared" si="20"/>
        <v>6.0554000000000006</v>
      </c>
      <c r="I103" s="87">
        <f t="shared" si="21"/>
        <v>2.66</v>
      </c>
      <c r="J103" s="87">
        <f t="shared" si="23"/>
        <v>3.3954</v>
      </c>
      <c r="K103" s="82"/>
      <c r="L103" s="61"/>
      <c r="M103" s="82"/>
      <c r="N103" s="59"/>
      <c r="O103" s="59"/>
      <c r="P103" s="59">
        <v>1</v>
      </c>
      <c r="Q103" s="59"/>
      <c r="R103" s="59"/>
      <c r="S103" s="59"/>
      <c r="T103" s="82"/>
      <c r="U103" s="63"/>
      <c r="V103" s="63"/>
      <c r="W103" s="63"/>
      <c r="X103" s="63"/>
      <c r="Y103" s="63"/>
      <c r="Z103" s="63"/>
      <c r="AA103" s="63"/>
      <c r="AB103" s="63"/>
      <c r="AC103" s="82"/>
      <c r="AD103" s="59"/>
      <c r="AE103" s="59"/>
      <c r="AF103" s="59"/>
      <c r="AG103" s="59"/>
      <c r="AH103" s="59"/>
      <c r="AI103" s="82"/>
      <c r="AJ103" s="59"/>
      <c r="AK103" s="59"/>
      <c r="AL103" s="59"/>
      <c r="AM103" s="59"/>
      <c r="AN103" s="82"/>
      <c r="AO103" s="59"/>
      <c r="AP103" s="59"/>
      <c r="AQ103" s="59"/>
      <c r="AR103" s="59"/>
      <c r="AS103" s="59"/>
      <c r="AT103" s="59"/>
      <c r="AU103" s="59"/>
      <c r="AV103" s="59"/>
      <c r="AW103" s="59"/>
      <c r="AX103" s="82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82"/>
      <c r="BJ103" s="60"/>
      <c r="BK103" s="59"/>
      <c r="BL103" s="59"/>
      <c r="BM103" s="59"/>
      <c r="BN103" s="59"/>
      <c r="BO103" s="59"/>
      <c r="BP103" s="59"/>
      <c r="BQ103" s="59"/>
      <c r="BR103" s="59"/>
      <c r="BS103" s="59"/>
      <c r="BT103" s="59"/>
      <c r="BU103" s="59"/>
      <c r="BV103" s="59"/>
      <c r="BW103" s="59"/>
      <c r="BX103" s="59"/>
      <c r="BY103" s="59"/>
      <c r="BZ103" s="59"/>
      <c r="CA103" s="59"/>
      <c r="CB103" s="82"/>
      <c r="CC103" s="59"/>
      <c r="CD103" s="59"/>
      <c r="CE103" s="59"/>
      <c r="CF103" s="59"/>
      <c r="CG103" s="59"/>
      <c r="CH103" s="59"/>
      <c r="CI103" s="59"/>
      <c r="CJ103" s="59"/>
      <c r="CK103" s="59"/>
      <c r="CL103" s="59"/>
      <c r="CM103" s="82"/>
      <c r="CN103" s="59"/>
      <c r="CO103" s="59"/>
      <c r="CP103" s="59"/>
      <c r="CQ103" s="59">
        <v>1</v>
      </c>
      <c r="CR103" s="59"/>
      <c r="CS103" s="59"/>
      <c r="CT103" s="59"/>
      <c r="CU103" s="59"/>
      <c r="CV103" s="59"/>
      <c r="CW103" s="59"/>
      <c r="CX103" s="59"/>
      <c r="CY103" s="59"/>
      <c r="CZ103" s="82"/>
      <c r="DA103" s="59">
        <v>2</v>
      </c>
      <c r="DB103" s="59"/>
      <c r="DC103" s="59"/>
      <c r="DD103" s="59"/>
      <c r="DE103" s="59"/>
      <c r="DF103" s="59"/>
      <c r="DG103" s="59"/>
      <c r="DH103" s="59"/>
      <c r="DI103" s="82"/>
      <c r="DJ103" s="59"/>
      <c r="DK103" s="59"/>
      <c r="DL103" s="59"/>
      <c r="DM103" s="59"/>
      <c r="DN103" s="59"/>
      <c r="DO103" s="59"/>
      <c r="DP103" s="59"/>
      <c r="DQ103" s="82"/>
      <c r="DR103" s="59"/>
      <c r="DS103" s="59"/>
      <c r="DT103" s="59"/>
      <c r="DU103" s="59"/>
      <c r="DV103" s="59"/>
      <c r="DW103" s="59"/>
      <c r="DX103" s="59"/>
      <c r="DY103" s="59"/>
      <c r="DZ103" s="59"/>
      <c r="EA103" s="59"/>
      <c r="EB103" s="59"/>
      <c r="EC103" s="59"/>
      <c r="ED103" s="59"/>
      <c r="EE103" s="59"/>
      <c r="EF103" s="59"/>
      <c r="EG103" s="59"/>
      <c r="EH103" s="59"/>
      <c r="EI103" s="59"/>
      <c r="EJ103" s="59"/>
      <c r="EK103" s="59"/>
      <c r="EL103" s="59"/>
      <c r="EM103" s="59"/>
      <c r="EN103" s="59"/>
      <c r="EO103" s="59"/>
      <c r="EP103" s="59"/>
      <c r="EQ103" s="59"/>
      <c r="ER103" s="59"/>
    </row>
    <row r="104" spans="2:149" ht="15" outlineLevel="1">
      <c r="B104" s="65">
        <v>25</v>
      </c>
      <c r="C104" s="99" t="s">
        <v>193</v>
      </c>
      <c r="D104" s="102" t="s">
        <v>213</v>
      </c>
      <c r="E104" s="66">
        <v>26</v>
      </c>
      <c r="F104" s="298">
        <v>26</v>
      </c>
      <c r="G104" s="90">
        <f t="shared" si="22"/>
        <v>0.39833846153846159</v>
      </c>
      <c r="H104" s="88">
        <f t="shared" si="20"/>
        <v>10.356800000000002</v>
      </c>
      <c r="I104" s="87">
        <f t="shared" si="21"/>
        <v>3.6400000000000006</v>
      </c>
      <c r="J104" s="87">
        <f t="shared" si="23"/>
        <v>6.716800000000001</v>
      </c>
      <c r="K104" s="82"/>
      <c r="L104" s="61"/>
      <c r="M104" s="82"/>
      <c r="N104" s="59"/>
      <c r="O104" s="59"/>
      <c r="P104" s="59"/>
      <c r="Q104" s="59">
        <v>1</v>
      </c>
      <c r="R104" s="59"/>
      <c r="S104" s="59"/>
      <c r="T104" s="82"/>
      <c r="U104" s="142"/>
      <c r="V104" s="63"/>
      <c r="W104" s="63"/>
      <c r="X104" s="63"/>
      <c r="Y104" s="63"/>
      <c r="Z104" s="63"/>
      <c r="AA104" s="63"/>
      <c r="AB104" s="63"/>
      <c r="AC104" s="82"/>
      <c r="AD104" s="59"/>
      <c r="AE104" s="59"/>
      <c r="AF104" s="59"/>
      <c r="AG104" s="59"/>
      <c r="AH104" s="59"/>
      <c r="AI104" s="82"/>
      <c r="AJ104" s="59"/>
      <c r="AK104" s="59"/>
      <c r="AL104" s="59"/>
      <c r="AM104" s="59"/>
      <c r="AN104" s="82"/>
      <c r="AO104" s="59"/>
      <c r="AP104" s="59"/>
      <c r="AQ104" s="59"/>
      <c r="AR104" s="59"/>
      <c r="AS104" s="59"/>
      <c r="AT104" s="59"/>
      <c r="AU104" s="59"/>
      <c r="AV104" s="59"/>
      <c r="AW104" s="59"/>
      <c r="AX104" s="82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82"/>
      <c r="BJ104" s="60"/>
      <c r="BK104" s="59"/>
      <c r="BL104" s="59"/>
      <c r="BM104" s="59"/>
      <c r="BN104" s="59"/>
      <c r="BO104" s="59"/>
      <c r="BP104" s="59"/>
      <c r="BQ104" s="59"/>
      <c r="BR104" s="59"/>
      <c r="BS104" s="59"/>
      <c r="BT104" s="59"/>
      <c r="BU104" s="59"/>
      <c r="BV104" s="59"/>
      <c r="BW104" s="59"/>
      <c r="BX104" s="59"/>
      <c r="BY104" s="59"/>
      <c r="BZ104" s="59"/>
      <c r="CA104" s="59"/>
      <c r="CB104" s="82"/>
      <c r="CC104" s="59"/>
      <c r="CD104" s="59"/>
      <c r="CE104" s="59"/>
      <c r="CF104" s="59"/>
      <c r="CG104" s="59"/>
      <c r="CH104" s="59"/>
      <c r="CI104" s="59"/>
      <c r="CJ104" s="59"/>
      <c r="CK104" s="59"/>
      <c r="CL104" s="59"/>
      <c r="CM104" s="82"/>
      <c r="CN104" s="59"/>
      <c r="CO104" s="59"/>
      <c r="CP104" s="59"/>
      <c r="CQ104" s="59">
        <v>2</v>
      </c>
      <c r="CR104" s="59">
        <v>1</v>
      </c>
      <c r="CS104" s="59"/>
      <c r="CT104" s="59"/>
      <c r="CU104" s="59"/>
      <c r="CV104" s="59"/>
      <c r="CW104" s="59"/>
      <c r="CX104" s="59"/>
      <c r="CY104" s="59"/>
      <c r="CZ104" s="82"/>
      <c r="DA104" s="59">
        <v>4</v>
      </c>
      <c r="DB104" s="59"/>
      <c r="DC104" s="59"/>
      <c r="DD104" s="59"/>
      <c r="DE104" s="59"/>
      <c r="DF104" s="59"/>
      <c r="DG104" s="59"/>
      <c r="DH104" s="59"/>
      <c r="DI104" s="82"/>
      <c r="DJ104" s="59"/>
      <c r="DK104" s="59"/>
      <c r="DL104" s="59"/>
      <c r="DM104" s="59"/>
      <c r="DN104" s="59"/>
      <c r="DO104" s="59"/>
      <c r="DP104" s="59"/>
      <c r="DQ104" s="82"/>
      <c r="DR104" s="59"/>
      <c r="DS104" s="59"/>
      <c r="DT104" s="59"/>
      <c r="DU104" s="59"/>
      <c r="DV104" s="59"/>
      <c r="DW104" s="59"/>
      <c r="DX104" s="59"/>
      <c r="DY104" s="59"/>
      <c r="DZ104" s="59"/>
      <c r="EA104" s="59"/>
      <c r="EB104" s="59"/>
      <c r="EC104" s="59"/>
      <c r="ED104" s="59"/>
      <c r="EE104" s="59"/>
      <c r="EF104" s="59"/>
      <c r="EG104" s="59"/>
      <c r="EH104" s="59"/>
      <c r="EI104" s="59"/>
      <c r="EJ104" s="59"/>
      <c r="EK104" s="59"/>
      <c r="EL104" s="59"/>
      <c r="EM104" s="59"/>
      <c r="EN104" s="59"/>
      <c r="EO104" s="59"/>
      <c r="EP104" s="59"/>
      <c r="EQ104" s="59"/>
      <c r="ER104" s="59"/>
    </row>
    <row r="105" spans="2:149" ht="15" outlineLevel="1">
      <c r="B105" s="65">
        <v>26</v>
      </c>
      <c r="C105" s="99" t="s">
        <v>193</v>
      </c>
      <c r="D105" s="102" t="s">
        <v>214</v>
      </c>
      <c r="E105" s="66">
        <v>22</v>
      </c>
      <c r="F105" s="298">
        <v>22</v>
      </c>
      <c r="G105" s="90">
        <f t="shared" si="22"/>
        <v>0.33524545454545457</v>
      </c>
      <c r="H105" s="88">
        <f t="shared" si="20"/>
        <v>7.3754</v>
      </c>
      <c r="I105" s="87">
        <f t="shared" si="21"/>
        <v>3.08</v>
      </c>
      <c r="J105" s="87">
        <f t="shared" si="23"/>
        <v>4.2953999999999999</v>
      </c>
      <c r="K105" s="82"/>
      <c r="L105" s="61"/>
      <c r="M105" s="82"/>
      <c r="N105" s="59"/>
      <c r="O105" s="59"/>
      <c r="P105" s="59">
        <v>1</v>
      </c>
      <c r="Q105" s="59"/>
      <c r="R105" s="59"/>
      <c r="S105" s="59"/>
      <c r="T105" s="82"/>
      <c r="U105" s="63"/>
      <c r="V105" s="63"/>
      <c r="W105" s="63"/>
      <c r="X105" s="63"/>
      <c r="Y105" s="63"/>
      <c r="Z105" s="63"/>
      <c r="AA105" s="63"/>
      <c r="AB105" s="63"/>
      <c r="AC105" s="82"/>
      <c r="AD105" s="59"/>
      <c r="AE105" s="59"/>
      <c r="AF105" s="59"/>
      <c r="AG105" s="59"/>
      <c r="AH105" s="59"/>
      <c r="AI105" s="82"/>
      <c r="AJ105" s="59"/>
      <c r="AK105" s="59"/>
      <c r="AL105" s="59"/>
      <c r="AM105" s="59"/>
      <c r="AN105" s="82"/>
      <c r="AO105" s="59"/>
      <c r="AP105" s="59"/>
      <c r="AQ105" s="59"/>
      <c r="AR105" s="59"/>
      <c r="AS105" s="59"/>
      <c r="AT105" s="59"/>
      <c r="AU105" s="59"/>
      <c r="AV105" s="59"/>
      <c r="AW105" s="59"/>
      <c r="AX105" s="82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82"/>
      <c r="BJ105" s="60"/>
      <c r="BK105" s="59"/>
      <c r="BL105" s="59"/>
      <c r="BM105" s="59"/>
      <c r="BN105" s="59"/>
      <c r="BO105" s="59"/>
      <c r="BP105" s="59"/>
      <c r="BQ105" s="59"/>
      <c r="BR105" s="59"/>
      <c r="BS105" s="59"/>
      <c r="BT105" s="59"/>
      <c r="BU105" s="59"/>
      <c r="BV105" s="59"/>
      <c r="BW105" s="59"/>
      <c r="BX105" s="59"/>
      <c r="BY105" s="59"/>
      <c r="BZ105" s="59"/>
      <c r="CA105" s="59"/>
      <c r="CB105" s="82"/>
      <c r="CC105" s="59"/>
      <c r="CD105" s="59"/>
      <c r="CE105" s="59"/>
      <c r="CF105" s="59"/>
      <c r="CG105" s="59"/>
      <c r="CH105" s="59"/>
      <c r="CI105" s="59"/>
      <c r="CJ105" s="59"/>
      <c r="CK105" s="59"/>
      <c r="CL105" s="59"/>
      <c r="CM105" s="82"/>
      <c r="CN105" s="59"/>
      <c r="CO105" s="59"/>
      <c r="CP105" s="59"/>
      <c r="CQ105" s="59">
        <v>1</v>
      </c>
      <c r="CR105" s="59">
        <v>1</v>
      </c>
      <c r="CS105" s="59"/>
      <c r="CT105" s="59"/>
      <c r="CU105" s="59"/>
      <c r="CV105" s="59"/>
      <c r="CW105" s="59"/>
      <c r="CX105" s="59"/>
      <c r="CY105" s="59"/>
      <c r="CZ105" s="82"/>
      <c r="DA105" s="59">
        <v>2</v>
      </c>
      <c r="DB105" s="59"/>
      <c r="DC105" s="59"/>
      <c r="DD105" s="59"/>
      <c r="DE105" s="59"/>
      <c r="DF105" s="59"/>
      <c r="DG105" s="59"/>
      <c r="DH105" s="59"/>
      <c r="DI105" s="82"/>
      <c r="DJ105" s="59"/>
      <c r="DK105" s="59"/>
      <c r="DL105" s="59"/>
      <c r="DM105" s="59"/>
      <c r="DN105" s="59"/>
      <c r="DO105" s="59"/>
      <c r="DP105" s="59"/>
      <c r="DQ105" s="82"/>
      <c r="DR105" s="59"/>
      <c r="DS105" s="59"/>
      <c r="DT105" s="59"/>
      <c r="DU105" s="59"/>
      <c r="DV105" s="59"/>
      <c r="DW105" s="59"/>
      <c r="DX105" s="59"/>
      <c r="DY105" s="59"/>
      <c r="DZ105" s="59"/>
      <c r="EA105" s="59"/>
      <c r="EB105" s="59"/>
      <c r="EC105" s="59"/>
      <c r="ED105" s="59"/>
      <c r="EE105" s="59"/>
      <c r="EF105" s="59"/>
      <c r="EG105" s="59"/>
      <c r="EH105" s="59"/>
      <c r="EI105" s="59"/>
      <c r="EJ105" s="59"/>
      <c r="EK105" s="59"/>
      <c r="EL105" s="59"/>
      <c r="EM105" s="59"/>
      <c r="EN105" s="59"/>
      <c r="EO105" s="59"/>
      <c r="EP105" s="59"/>
      <c r="EQ105" s="59"/>
      <c r="ER105" s="59"/>
    </row>
    <row r="106" spans="2:149" ht="15" outlineLevel="1">
      <c r="B106" s="65">
        <v>27</v>
      </c>
      <c r="C106" s="99" t="s">
        <v>193</v>
      </c>
      <c r="D106" s="102" t="s">
        <v>215</v>
      </c>
      <c r="E106" s="66">
        <v>33</v>
      </c>
      <c r="F106" s="298">
        <v>33</v>
      </c>
      <c r="G106" s="90">
        <f t="shared" si="22"/>
        <v>0.58808484848484854</v>
      </c>
      <c r="H106" s="88">
        <f t="shared" si="20"/>
        <v>19.4068</v>
      </c>
      <c r="I106" s="87">
        <f t="shared" si="21"/>
        <v>4.62</v>
      </c>
      <c r="J106" s="87">
        <f t="shared" si="23"/>
        <v>14.786800000000001</v>
      </c>
      <c r="K106" s="82"/>
      <c r="L106" s="61"/>
      <c r="M106" s="82"/>
      <c r="N106" s="59"/>
      <c r="O106" s="59"/>
      <c r="P106" s="59"/>
      <c r="Q106" s="59">
        <v>1</v>
      </c>
      <c r="R106" s="59"/>
      <c r="S106" s="59"/>
      <c r="T106" s="82"/>
      <c r="U106" s="142">
        <f>250/1000</f>
        <v>0.25</v>
      </c>
      <c r="V106" s="63"/>
      <c r="W106" s="63"/>
      <c r="X106" s="63"/>
      <c r="Y106" s="63"/>
      <c r="Z106" s="63"/>
      <c r="AA106" s="63"/>
      <c r="AB106" s="63"/>
      <c r="AC106" s="82"/>
      <c r="AD106" s="59"/>
      <c r="AE106" s="59"/>
      <c r="AF106" s="59"/>
      <c r="AG106" s="59"/>
      <c r="AH106" s="59"/>
      <c r="AI106" s="82"/>
      <c r="AJ106" s="59"/>
      <c r="AK106" s="59"/>
      <c r="AL106" s="59"/>
      <c r="AM106" s="59"/>
      <c r="AN106" s="82"/>
      <c r="AO106" s="59"/>
      <c r="AP106" s="59"/>
      <c r="AQ106" s="59"/>
      <c r="AR106" s="59"/>
      <c r="AS106" s="59"/>
      <c r="AT106" s="59"/>
      <c r="AU106" s="59"/>
      <c r="AV106" s="59"/>
      <c r="AW106" s="59"/>
      <c r="AX106" s="82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82"/>
      <c r="BJ106" s="60"/>
      <c r="BK106" s="59"/>
      <c r="BL106" s="59"/>
      <c r="BM106" s="59"/>
      <c r="BN106" s="59"/>
      <c r="BO106" s="59"/>
      <c r="BP106" s="59"/>
      <c r="BQ106" s="59"/>
      <c r="BR106" s="59"/>
      <c r="BS106" s="59"/>
      <c r="BT106" s="59"/>
      <c r="BU106" s="59"/>
      <c r="BV106" s="59"/>
      <c r="BW106" s="59"/>
      <c r="BX106" s="59"/>
      <c r="BY106" s="59"/>
      <c r="BZ106" s="59"/>
      <c r="CA106" s="59"/>
      <c r="CB106" s="82"/>
      <c r="CC106" s="59"/>
      <c r="CD106" s="59"/>
      <c r="CE106" s="59"/>
      <c r="CF106" s="59"/>
      <c r="CG106" s="59"/>
      <c r="CH106" s="59"/>
      <c r="CI106" s="59"/>
      <c r="CJ106" s="59"/>
      <c r="CK106" s="59"/>
      <c r="CL106" s="59"/>
      <c r="CM106" s="82"/>
      <c r="CN106" s="59"/>
      <c r="CO106" s="59"/>
      <c r="CP106" s="59"/>
      <c r="CQ106" s="59">
        <v>2</v>
      </c>
      <c r="CR106" s="59"/>
      <c r="CS106" s="59"/>
      <c r="CT106" s="59"/>
      <c r="CU106" s="59"/>
      <c r="CV106" s="59"/>
      <c r="CW106" s="59"/>
      <c r="CX106" s="59"/>
      <c r="CY106" s="59"/>
      <c r="CZ106" s="82"/>
      <c r="DA106" s="59">
        <v>4</v>
      </c>
      <c r="DB106" s="59"/>
      <c r="DC106" s="59"/>
      <c r="DD106" s="59"/>
      <c r="DE106" s="59"/>
      <c r="DF106" s="59"/>
      <c r="DG106" s="59"/>
      <c r="DH106" s="59"/>
      <c r="DI106" s="82"/>
      <c r="DJ106" s="59"/>
      <c r="DK106" s="59"/>
      <c r="DL106" s="59"/>
      <c r="DM106" s="59"/>
      <c r="DN106" s="59"/>
      <c r="DO106" s="59"/>
      <c r="DP106" s="59"/>
      <c r="DQ106" s="82"/>
      <c r="DR106" s="59"/>
      <c r="DS106" s="59"/>
      <c r="DT106" s="59"/>
      <c r="DU106" s="59"/>
      <c r="DV106" s="59"/>
      <c r="DW106" s="59"/>
      <c r="DX106" s="59"/>
      <c r="DY106" s="59"/>
      <c r="DZ106" s="59"/>
      <c r="EA106" s="59"/>
      <c r="EB106" s="59"/>
      <c r="EC106" s="59"/>
      <c r="ED106" s="59"/>
      <c r="EE106" s="59"/>
      <c r="EF106" s="59"/>
      <c r="EG106" s="59"/>
      <c r="EH106" s="59"/>
      <c r="EI106" s="59"/>
      <c r="EJ106" s="59"/>
      <c r="EK106" s="59"/>
      <c r="EL106" s="59"/>
      <c r="EM106" s="59"/>
      <c r="EN106" s="59"/>
      <c r="EO106" s="59"/>
      <c r="EP106" s="59"/>
      <c r="EQ106" s="59"/>
      <c r="ER106" s="59"/>
    </row>
    <row r="107" spans="2:149" ht="15" outlineLevel="1">
      <c r="B107" s="65">
        <v>28</v>
      </c>
      <c r="C107" s="99" t="s">
        <v>193</v>
      </c>
      <c r="D107" s="102" t="s">
        <v>216</v>
      </c>
      <c r="E107" s="66">
        <v>30</v>
      </c>
      <c r="F107" s="298">
        <v>30</v>
      </c>
      <c r="G107" s="90">
        <f t="shared" si="22"/>
        <v>0.43257999999999996</v>
      </c>
      <c r="H107" s="88">
        <f t="shared" si="20"/>
        <v>12.977399999999999</v>
      </c>
      <c r="I107" s="87">
        <f t="shared" si="21"/>
        <v>4.2</v>
      </c>
      <c r="J107" s="87">
        <f t="shared" si="23"/>
        <v>8.7774000000000001</v>
      </c>
      <c r="K107" s="82"/>
      <c r="L107" s="61"/>
      <c r="M107" s="82"/>
      <c r="N107" s="59"/>
      <c r="O107" s="59"/>
      <c r="P107" s="59">
        <v>1</v>
      </c>
      <c r="Q107" s="59"/>
      <c r="R107" s="59"/>
      <c r="S107" s="59"/>
      <c r="T107" s="82"/>
      <c r="U107" s="63">
        <f>150/1000</f>
        <v>0.15</v>
      </c>
      <c r="V107" s="63"/>
      <c r="W107" s="63"/>
      <c r="X107" s="63"/>
      <c r="Y107" s="63"/>
      <c r="Z107" s="63"/>
      <c r="AA107" s="63"/>
      <c r="AB107" s="63"/>
      <c r="AC107" s="82"/>
      <c r="AD107" s="59"/>
      <c r="AE107" s="59"/>
      <c r="AF107" s="59"/>
      <c r="AG107" s="59"/>
      <c r="AH107" s="59"/>
      <c r="AI107" s="82"/>
      <c r="AJ107" s="59"/>
      <c r="AK107" s="59"/>
      <c r="AL107" s="59"/>
      <c r="AM107" s="59"/>
      <c r="AN107" s="82"/>
      <c r="AO107" s="59"/>
      <c r="AP107" s="59"/>
      <c r="AQ107" s="59"/>
      <c r="AR107" s="59"/>
      <c r="AS107" s="59"/>
      <c r="AT107" s="59"/>
      <c r="AU107" s="59"/>
      <c r="AV107" s="59"/>
      <c r="AW107" s="59"/>
      <c r="AX107" s="82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82"/>
      <c r="BJ107" s="60"/>
      <c r="BK107" s="59"/>
      <c r="BL107" s="59"/>
      <c r="BM107" s="59"/>
      <c r="BN107" s="59"/>
      <c r="BO107" s="59"/>
      <c r="BP107" s="59"/>
      <c r="BQ107" s="59"/>
      <c r="BR107" s="59"/>
      <c r="BS107" s="59"/>
      <c r="BT107" s="59"/>
      <c r="BU107" s="59"/>
      <c r="BV107" s="59"/>
      <c r="BW107" s="59"/>
      <c r="BX107" s="59"/>
      <c r="BY107" s="59"/>
      <c r="BZ107" s="59"/>
      <c r="CA107" s="59"/>
      <c r="CB107" s="82"/>
      <c r="CC107" s="59"/>
      <c r="CD107" s="59"/>
      <c r="CE107" s="59"/>
      <c r="CF107" s="59"/>
      <c r="CG107" s="59"/>
      <c r="CH107" s="59"/>
      <c r="CI107" s="59"/>
      <c r="CJ107" s="59"/>
      <c r="CK107" s="59"/>
      <c r="CL107" s="59"/>
      <c r="CM107" s="82"/>
      <c r="CN107" s="59"/>
      <c r="CO107" s="59"/>
      <c r="CP107" s="59"/>
      <c r="CQ107" s="59">
        <v>1</v>
      </c>
      <c r="CR107" s="59"/>
      <c r="CS107" s="59"/>
      <c r="CT107" s="59"/>
      <c r="CU107" s="59"/>
      <c r="CV107" s="59"/>
      <c r="CW107" s="59"/>
      <c r="CX107" s="59"/>
      <c r="CY107" s="59"/>
      <c r="CZ107" s="82"/>
      <c r="DA107" s="59">
        <v>2</v>
      </c>
      <c r="DB107" s="59"/>
      <c r="DC107" s="59"/>
      <c r="DD107" s="59"/>
      <c r="DE107" s="59"/>
      <c r="DF107" s="59"/>
      <c r="DG107" s="59"/>
      <c r="DH107" s="59"/>
      <c r="DI107" s="82"/>
      <c r="DJ107" s="59"/>
      <c r="DK107" s="59"/>
      <c r="DL107" s="59"/>
      <c r="DM107" s="59"/>
      <c r="DN107" s="59"/>
      <c r="DO107" s="59"/>
      <c r="DP107" s="59"/>
      <c r="DQ107" s="82"/>
      <c r="DR107" s="59"/>
      <c r="DS107" s="59"/>
      <c r="DT107" s="59"/>
      <c r="DU107" s="59"/>
      <c r="DV107" s="59"/>
      <c r="DW107" s="59"/>
      <c r="DX107" s="59"/>
      <c r="DY107" s="59"/>
      <c r="DZ107" s="59"/>
      <c r="EA107" s="59"/>
      <c r="EB107" s="59"/>
      <c r="EC107" s="59"/>
      <c r="ED107" s="59"/>
      <c r="EE107" s="59"/>
      <c r="EF107" s="59"/>
      <c r="EG107" s="59"/>
      <c r="EH107" s="59"/>
      <c r="EI107" s="59"/>
      <c r="EJ107" s="59"/>
      <c r="EK107" s="59"/>
      <c r="EL107" s="59"/>
      <c r="EM107" s="59"/>
      <c r="EN107" s="59"/>
      <c r="EO107" s="59"/>
      <c r="EP107" s="59"/>
      <c r="EQ107" s="59"/>
      <c r="ER107" s="59"/>
    </row>
    <row r="108" spans="2:149" ht="15">
      <c r="B108" s="67"/>
      <c r="C108" s="100"/>
      <c r="D108" s="109"/>
      <c r="E108" s="67"/>
      <c r="F108" s="67"/>
      <c r="G108" s="117"/>
      <c r="H108" s="118"/>
      <c r="I108" s="119"/>
      <c r="J108" s="119"/>
      <c r="K108" s="82"/>
      <c r="L108" s="120"/>
      <c r="M108" s="82"/>
      <c r="N108" s="59"/>
      <c r="O108" s="59"/>
      <c r="P108" s="59"/>
      <c r="Q108" s="59"/>
      <c r="R108" s="59"/>
      <c r="S108" s="59"/>
      <c r="T108" s="82"/>
      <c r="U108" s="142"/>
      <c r="V108" s="63"/>
      <c r="W108" s="63"/>
      <c r="X108" s="63"/>
      <c r="Y108" s="63"/>
      <c r="Z108" s="63"/>
      <c r="AA108" s="63"/>
      <c r="AB108" s="63"/>
      <c r="AC108" s="82"/>
      <c r="AD108" s="59"/>
      <c r="AE108" s="59"/>
      <c r="AF108" s="59"/>
      <c r="AG108" s="59"/>
      <c r="AH108" s="59"/>
      <c r="AI108" s="82"/>
      <c r="AJ108" s="59"/>
      <c r="AK108" s="59"/>
      <c r="AL108" s="59"/>
      <c r="AM108" s="59"/>
      <c r="AN108" s="82"/>
      <c r="AO108" s="59"/>
      <c r="AP108" s="59"/>
      <c r="AQ108" s="59"/>
      <c r="AR108" s="59"/>
      <c r="AS108" s="59"/>
      <c r="AT108" s="59"/>
      <c r="AU108" s="59"/>
      <c r="AV108" s="59"/>
      <c r="AW108" s="59"/>
      <c r="AX108" s="82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82"/>
      <c r="BJ108" s="60"/>
      <c r="BK108" s="59"/>
      <c r="BL108" s="59"/>
      <c r="BM108" s="59"/>
      <c r="BN108" s="59"/>
      <c r="BO108" s="59"/>
      <c r="BP108" s="59"/>
      <c r="BQ108" s="59"/>
      <c r="BR108" s="59"/>
      <c r="BS108" s="59"/>
      <c r="BT108" s="59"/>
      <c r="BU108" s="59"/>
      <c r="BV108" s="59"/>
      <c r="BW108" s="59"/>
      <c r="BX108" s="59"/>
      <c r="BY108" s="59"/>
      <c r="BZ108" s="59"/>
      <c r="CA108" s="59"/>
      <c r="CB108" s="82"/>
      <c r="CC108" s="59"/>
      <c r="CD108" s="59"/>
      <c r="CE108" s="59"/>
      <c r="CF108" s="59"/>
      <c r="CG108" s="59"/>
      <c r="CH108" s="59"/>
      <c r="CI108" s="59"/>
      <c r="CJ108" s="59"/>
      <c r="CK108" s="59"/>
      <c r="CL108" s="59"/>
      <c r="CM108" s="82"/>
      <c r="CN108" s="59"/>
      <c r="CO108" s="59"/>
      <c r="CP108" s="59"/>
      <c r="CQ108" s="59"/>
      <c r="CR108" s="59"/>
      <c r="CS108" s="59"/>
      <c r="CT108" s="59"/>
      <c r="CU108" s="59"/>
      <c r="CV108" s="59"/>
      <c r="CW108" s="59"/>
      <c r="CX108" s="59"/>
      <c r="CY108" s="59"/>
      <c r="CZ108" s="82"/>
      <c r="DA108" s="59"/>
      <c r="DB108" s="59"/>
      <c r="DC108" s="59"/>
      <c r="DD108" s="59"/>
      <c r="DE108" s="59"/>
      <c r="DF108" s="59"/>
      <c r="DG108" s="59"/>
      <c r="DH108" s="59"/>
      <c r="DI108" s="82"/>
      <c r="DJ108" s="59"/>
      <c r="DK108" s="59"/>
      <c r="DL108" s="59"/>
      <c r="DM108" s="59"/>
      <c r="DN108" s="59"/>
      <c r="DO108" s="59"/>
      <c r="DP108" s="59"/>
      <c r="DQ108" s="82"/>
      <c r="DR108" s="59"/>
      <c r="DS108" s="59"/>
      <c r="DT108" s="59"/>
      <c r="DU108" s="59"/>
      <c r="DV108" s="59"/>
      <c r="DW108" s="59"/>
      <c r="DX108" s="59"/>
      <c r="DY108" s="59"/>
      <c r="DZ108" s="59"/>
      <c r="EA108" s="59"/>
      <c r="EB108" s="59"/>
      <c r="EC108" s="59"/>
      <c r="ED108" s="59"/>
      <c r="EE108" s="59"/>
      <c r="EF108" s="59"/>
      <c r="EG108" s="59"/>
      <c r="EH108" s="59"/>
      <c r="EI108" s="59"/>
      <c r="EJ108" s="59"/>
      <c r="EK108" s="59"/>
      <c r="EL108" s="59"/>
      <c r="EM108" s="59"/>
      <c r="EN108" s="59"/>
      <c r="EO108" s="59"/>
      <c r="EP108" s="59"/>
      <c r="EQ108" s="59"/>
      <c r="ER108" s="59"/>
    </row>
    <row r="109" spans="2:149" ht="15" outlineLevel="1">
      <c r="B109" s="65">
        <v>1</v>
      </c>
      <c r="C109" s="99" t="s">
        <v>261</v>
      </c>
      <c r="D109" s="102" t="s">
        <v>262</v>
      </c>
      <c r="E109" s="289">
        <v>25</v>
      </c>
      <c r="F109" s="304">
        <v>25</v>
      </c>
      <c r="G109" s="90">
        <f t="shared" si="22"/>
        <v>0.53424000000000005</v>
      </c>
      <c r="H109" s="88">
        <f t="shared" si="20"/>
        <v>13.356000000000002</v>
      </c>
      <c r="I109" s="87">
        <f t="shared" si="21"/>
        <v>3.5000000000000004</v>
      </c>
      <c r="J109" s="87">
        <f t="shared" ref="J109:J115" si="24">SUMPRODUCT(N109:ES109,$N$6:$ES$6)</f>
        <v>9.8560000000000016</v>
      </c>
      <c r="K109" s="82"/>
      <c r="L109" s="61"/>
      <c r="M109" s="82"/>
      <c r="N109" s="59"/>
      <c r="O109" s="59"/>
      <c r="P109" s="59"/>
      <c r="Q109" s="59"/>
      <c r="R109" s="59"/>
      <c r="S109" s="59">
        <v>1</v>
      </c>
      <c r="T109" s="82"/>
      <c r="U109" s="63"/>
      <c r="V109" s="63"/>
      <c r="W109" s="63"/>
      <c r="X109" s="63"/>
      <c r="Y109" s="63"/>
      <c r="Z109" s="63"/>
      <c r="AA109" s="63"/>
      <c r="AB109" s="63"/>
      <c r="AC109" s="82"/>
      <c r="AD109" s="59">
        <v>1</v>
      </c>
      <c r="AE109" s="59"/>
      <c r="AF109" s="59"/>
      <c r="AG109" s="59"/>
      <c r="AH109" s="59"/>
      <c r="AI109" s="82"/>
      <c r="AJ109" s="59"/>
      <c r="AK109" s="59"/>
      <c r="AL109" s="59"/>
      <c r="AM109" s="59"/>
      <c r="AN109" s="82"/>
      <c r="AO109" s="59"/>
      <c r="AP109" s="59"/>
      <c r="AQ109" s="59"/>
      <c r="AR109" s="59"/>
      <c r="AS109" s="59"/>
      <c r="AT109" s="59"/>
      <c r="AU109" s="59"/>
      <c r="AV109" s="59"/>
      <c r="AW109" s="59"/>
      <c r="AX109" s="82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82"/>
      <c r="BJ109" s="60"/>
      <c r="BK109" s="59"/>
      <c r="BL109" s="59"/>
      <c r="BM109" s="59"/>
      <c r="BN109" s="59"/>
      <c r="BO109" s="59"/>
      <c r="BP109" s="59"/>
      <c r="BQ109" s="59"/>
      <c r="BR109" s="59"/>
      <c r="BS109" s="59"/>
      <c r="BT109" s="59"/>
      <c r="BU109" s="59"/>
      <c r="BV109" s="59"/>
      <c r="BW109" s="59"/>
      <c r="BX109" s="59"/>
      <c r="BY109" s="59"/>
      <c r="BZ109" s="59"/>
      <c r="CA109" s="59"/>
      <c r="CB109" s="82"/>
      <c r="CC109" s="59"/>
      <c r="CD109" s="59"/>
      <c r="CE109" s="59"/>
      <c r="CF109" s="59"/>
      <c r="CG109" s="59"/>
      <c r="CH109" s="59"/>
      <c r="CI109" s="59"/>
      <c r="CJ109" s="59"/>
      <c r="CK109" s="59"/>
      <c r="CL109" s="59"/>
      <c r="CM109" s="82"/>
      <c r="CN109" s="59"/>
      <c r="CO109" s="59"/>
      <c r="CP109" s="59"/>
      <c r="CQ109" s="59"/>
      <c r="CR109" s="59"/>
      <c r="CS109" s="59"/>
      <c r="CT109" s="59"/>
      <c r="CU109" s="59"/>
      <c r="CV109" s="59"/>
      <c r="CW109" s="59"/>
      <c r="CX109" s="59"/>
      <c r="CY109" s="59"/>
      <c r="CZ109" s="82"/>
      <c r="DA109" s="59"/>
      <c r="DB109" s="59"/>
      <c r="DC109" s="59"/>
      <c r="DD109" s="59"/>
      <c r="DE109" s="59"/>
      <c r="DF109" s="59"/>
      <c r="DG109" s="59"/>
      <c r="DH109" s="59"/>
      <c r="DI109" s="82"/>
      <c r="DJ109" s="59"/>
      <c r="DK109" s="59"/>
      <c r="DL109" s="59"/>
      <c r="DM109" s="59"/>
      <c r="DN109" s="59"/>
      <c r="DO109" s="59"/>
      <c r="DP109" s="59"/>
      <c r="DQ109" s="82"/>
      <c r="DR109" s="59"/>
      <c r="DS109" s="59"/>
      <c r="DT109" s="59"/>
      <c r="DU109" s="59"/>
      <c r="DV109" s="59"/>
      <c r="DW109" s="59"/>
      <c r="DX109" s="59"/>
      <c r="DY109" s="59"/>
      <c r="DZ109" s="59"/>
      <c r="EA109" s="59"/>
      <c r="EB109" s="59"/>
      <c r="EC109" s="59"/>
      <c r="ED109" s="59"/>
      <c r="EE109" s="59"/>
      <c r="EF109" s="59"/>
      <c r="EG109" s="59"/>
      <c r="EH109" s="59"/>
      <c r="EI109" s="59"/>
      <c r="EJ109" s="59"/>
      <c r="EK109" s="59"/>
      <c r="EL109" s="59"/>
      <c r="EM109" s="59"/>
      <c r="EN109" s="59"/>
      <c r="EO109" s="59"/>
      <c r="EP109" s="59"/>
      <c r="EQ109" s="59"/>
      <c r="ER109" s="59"/>
    </row>
    <row r="110" spans="2:149" ht="15" outlineLevel="1">
      <c r="B110" s="65">
        <v>2</v>
      </c>
      <c r="C110" s="99" t="s">
        <v>261</v>
      </c>
      <c r="D110" s="102" t="s">
        <v>318</v>
      </c>
      <c r="E110" s="289">
        <v>25</v>
      </c>
      <c r="F110" s="305">
        <v>20</v>
      </c>
      <c r="G110" s="90">
        <f t="shared" si="22"/>
        <v>0.40840000000000004</v>
      </c>
      <c r="H110" s="88">
        <f t="shared" si="20"/>
        <v>10.210000000000001</v>
      </c>
      <c r="I110" s="87">
        <f t="shared" si="21"/>
        <v>3.5000000000000004</v>
      </c>
      <c r="J110" s="87">
        <f t="shared" si="24"/>
        <v>6.71</v>
      </c>
      <c r="K110" s="82"/>
      <c r="L110" s="61"/>
      <c r="M110" s="82"/>
      <c r="N110" s="59"/>
      <c r="O110" s="59"/>
      <c r="P110" s="59"/>
      <c r="Q110" s="59"/>
      <c r="R110" s="59"/>
      <c r="S110" s="59">
        <v>1</v>
      </c>
      <c r="T110" s="82"/>
      <c r="U110" s="142"/>
      <c r="V110" s="63"/>
      <c r="W110" s="63"/>
      <c r="X110" s="63"/>
      <c r="Y110" s="63"/>
      <c r="Z110" s="63"/>
      <c r="AA110" s="63"/>
      <c r="AB110" s="63"/>
      <c r="AC110" s="82"/>
      <c r="AD110" s="59"/>
      <c r="AE110" s="59">
        <v>1</v>
      </c>
      <c r="AF110" s="59"/>
      <c r="AG110" s="59"/>
      <c r="AH110" s="59"/>
      <c r="AI110" s="82"/>
      <c r="AJ110" s="59"/>
      <c r="AK110" s="59"/>
      <c r="AL110" s="59"/>
      <c r="AM110" s="59"/>
      <c r="AN110" s="82"/>
      <c r="AO110" s="59"/>
      <c r="AP110" s="59"/>
      <c r="AQ110" s="59"/>
      <c r="AR110" s="59"/>
      <c r="AS110" s="59"/>
      <c r="AT110" s="59"/>
      <c r="AU110" s="59"/>
      <c r="AV110" s="59"/>
      <c r="AW110" s="59"/>
      <c r="AX110" s="82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82"/>
      <c r="BJ110" s="60"/>
      <c r="BK110" s="59"/>
      <c r="BL110" s="59"/>
      <c r="BM110" s="59"/>
      <c r="BN110" s="59"/>
      <c r="BO110" s="59"/>
      <c r="BP110" s="59"/>
      <c r="BQ110" s="59"/>
      <c r="BR110" s="59"/>
      <c r="BS110" s="59"/>
      <c r="BT110" s="59"/>
      <c r="BU110" s="59"/>
      <c r="BV110" s="59"/>
      <c r="BW110" s="59"/>
      <c r="BX110" s="59"/>
      <c r="BY110" s="59"/>
      <c r="BZ110" s="59"/>
      <c r="CA110" s="59"/>
      <c r="CB110" s="82"/>
      <c r="CC110" s="59"/>
      <c r="CD110" s="59"/>
      <c r="CE110" s="59"/>
      <c r="CF110" s="59"/>
      <c r="CG110" s="59"/>
      <c r="CH110" s="59"/>
      <c r="CI110" s="59"/>
      <c r="CJ110" s="59"/>
      <c r="CK110" s="59"/>
      <c r="CL110" s="59"/>
      <c r="CM110" s="82"/>
      <c r="CN110" s="59"/>
      <c r="CO110" s="59"/>
      <c r="CP110" s="59"/>
      <c r="CQ110" s="59"/>
      <c r="CR110" s="59"/>
      <c r="CS110" s="59"/>
      <c r="CT110" s="59"/>
      <c r="CU110" s="59"/>
      <c r="CV110" s="59"/>
      <c r="CW110" s="59"/>
      <c r="CX110" s="59"/>
      <c r="CY110" s="59"/>
      <c r="CZ110" s="82"/>
      <c r="DA110" s="59"/>
      <c r="DB110" s="59"/>
      <c r="DC110" s="59"/>
      <c r="DD110" s="59"/>
      <c r="DE110" s="59"/>
      <c r="DF110" s="59"/>
      <c r="DG110" s="59"/>
      <c r="DH110" s="59"/>
      <c r="DI110" s="82"/>
      <c r="DJ110" s="59"/>
      <c r="DK110" s="59"/>
      <c r="DL110" s="59"/>
      <c r="DM110" s="59"/>
      <c r="DN110" s="59"/>
      <c r="DO110" s="59"/>
      <c r="DP110" s="59"/>
      <c r="DQ110" s="82"/>
      <c r="DR110" s="59"/>
      <c r="DS110" s="59"/>
      <c r="DT110" s="59"/>
      <c r="DU110" s="59"/>
      <c r="DV110" s="59"/>
      <c r="DW110" s="59"/>
      <c r="DX110" s="59"/>
      <c r="DY110" s="59"/>
      <c r="DZ110" s="59"/>
      <c r="EA110" s="59"/>
      <c r="EB110" s="59"/>
      <c r="EC110" s="59"/>
      <c r="ED110" s="59"/>
      <c r="EE110" s="59"/>
      <c r="EF110" s="59"/>
      <c r="EG110" s="59"/>
      <c r="EH110" s="59"/>
      <c r="EI110" s="59"/>
      <c r="EJ110" s="59"/>
      <c r="EK110" s="59"/>
      <c r="EL110" s="59"/>
      <c r="EM110" s="59"/>
      <c r="EN110" s="59"/>
      <c r="EO110" s="59"/>
      <c r="EP110" s="59"/>
      <c r="EQ110" s="59"/>
      <c r="ER110" s="59"/>
    </row>
    <row r="111" spans="2:149" ht="15" outlineLevel="1">
      <c r="B111" s="65">
        <v>3</v>
      </c>
      <c r="C111" s="99" t="s">
        <v>261</v>
      </c>
      <c r="D111" s="288" t="s">
        <v>907</v>
      </c>
      <c r="E111" s="289">
        <v>25</v>
      </c>
      <c r="F111" s="305">
        <v>20</v>
      </c>
      <c r="G111" s="90">
        <f t="shared" ref="G111" si="25">H111/E111</f>
        <v>0.40840000000000004</v>
      </c>
      <c r="H111" s="88">
        <f t="shared" ref="H111" si="26">(I111+J111)*$H$5</f>
        <v>10.210000000000001</v>
      </c>
      <c r="I111" s="87">
        <f t="shared" ref="I111" si="27">E111*$I$5</f>
        <v>3.5000000000000004</v>
      </c>
      <c r="J111" s="87">
        <f t="shared" ref="J111" si="28">SUMPRODUCT(N111:ES111,$N$6:$ES$6)</f>
        <v>6.71</v>
      </c>
      <c r="K111" s="82"/>
      <c r="L111" s="61"/>
      <c r="M111" s="82"/>
      <c r="N111" s="59"/>
      <c r="O111" s="59"/>
      <c r="P111" s="59"/>
      <c r="Q111" s="59"/>
      <c r="R111" s="59"/>
      <c r="S111" s="59">
        <v>1</v>
      </c>
      <c r="T111" s="82"/>
      <c r="U111" s="142"/>
      <c r="V111" s="63"/>
      <c r="W111" s="63"/>
      <c r="X111" s="63"/>
      <c r="Y111" s="63"/>
      <c r="Z111" s="63"/>
      <c r="AA111" s="63"/>
      <c r="AB111" s="63"/>
      <c r="AC111" s="82"/>
      <c r="AD111" s="59"/>
      <c r="AE111" s="59">
        <v>1</v>
      </c>
      <c r="AF111" s="59"/>
      <c r="AG111" s="59"/>
      <c r="AH111" s="59"/>
      <c r="AI111" s="82"/>
      <c r="AJ111" s="59"/>
      <c r="AK111" s="59"/>
      <c r="AL111" s="59"/>
      <c r="AM111" s="59"/>
      <c r="AN111" s="82"/>
      <c r="AO111" s="59"/>
      <c r="AP111" s="59"/>
      <c r="AQ111" s="59"/>
      <c r="AR111" s="59"/>
      <c r="AS111" s="59"/>
      <c r="AT111" s="59"/>
      <c r="AU111" s="59"/>
      <c r="AV111" s="59"/>
      <c r="AW111" s="59"/>
      <c r="AX111" s="82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82"/>
      <c r="BJ111" s="60"/>
      <c r="BK111" s="59"/>
      <c r="BL111" s="59"/>
      <c r="BM111" s="59"/>
      <c r="BN111" s="59"/>
      <c r="BO111" s="59"/>
      <c r="BP111" s="59"/>
      <c r="BQ111" s="59"/>
      <c r="BR111" s="59"/>
      <c r="BS111" s="59"/>
      <c r="BT111" s="59"/>
      <c r="BU111" s="59"/>
      <c r="BV111" s="59"/>
      <c r="BW111" s="59"/>
      <c r="BX111" s="59"/>
      <c r="BY111" s="59"/>
      <c r="BZ111" s="59"/>
      <c r="CA111" s="59"/>
      <c r="CB111" s="82"/>
      <c r="CC111" s="59"/>
      <c r="CD111" s="59"/>
      <c r="CE111" s="59"/>
      <c r="CF111" s="59"/>
      <c r="CG111" s="59"/>
      <c r="CH111" s="59"/>
      <c r="CI111" s="59"/>
      <c r="CJ111" s="59"/>
      <c r="CK111" s="59"/>
      <c r="CL111" s="59"/>
      <c r="CM111" s="82"/>
      <c r="CN111" s="59"/>
      <c r="CO111" s="59"/>
      <c r="CP111" s="59"/>
      <c r="CQ111" s="59"/>
      <c r="CR111" s="59"/>
      <c r="CS111" s="59"/>
      <c r="CT111" s="59"/>
      <c r="CU111" s="59"/>
      <c r="CV111" s="59"/>
      <c r="CW111" s="59"/>
      <c r="CX111" s="59"/>
      <c r="CY111" s="59"/>
      <c r="CZ111" s="82"/>
      <c r="DA111" s="59"/>
      <c r="DB111" s="59"/>
      <c r="DC111" s="59"/>
      <c r="DD111" s="59"/>
      <c r="DE111" s="59"/>
      <c r="DF111" s="59"/>
      <c r="DG111" s="59"/>
      <c r="DH111" s="59"/>
      <c r="DI111" s="82"/>
      <c r="DJ111" s="59"/>
      <c r="DK111" s="59"/>
      <c r="DL111" s="59"/>
      <c r="DM111" s="59"/>
      <c r="DN111" s="59"/>
      <c r="DO111" s="59"/>
      <c r="DP111" s="59"/>
      <c r="DQ111" s="82"/>
      <c r="DR111" s="59"/>
      <c r="DS111" s="59"/>
      <c r="DT111" s="59"/>
      <c r="DU111" s="59"/>
      <c r="DV111" s="59"/>
      <c r="DW111" s="59"/>
      <c r="DX111" s="59"/>
      <c r="DY111" s="59"/>
      <c r="DZ111" s="59"/>
      <c r="EA111" s="59"/>
      <c r="EB111" s="59"/>
      <c r="EC111" s="59"/>
      <c r="ED111" s="59"/>
      <c r="EE111" s="59"/>
      <c r="EF111" s="59"/>
      <c r="EG111" s="59"/>
      <c r="EH111" s="59"/>
      <c r="EI111" s="59"/>
      <c r="EJ111" s="59"/>
      <c r="EK111" s="59"/>
      <c r="EL111" s="59"/>
      <c r="EM111" s="59"/>
      <c r="EN111" s="59"/>
      <c r="EO111" s="59"/>
      <c r="EP111" s="59"/>
      <c r="EQ111" s="59"/>
      <c r="ER111" s="59"/>
    </row>
    <row r="112" spans="2:149" ht="15" outlineLevel="1">
      <c r="B112" s="65">
        <v>4</v>
      </c>
      <c r="C112" s="99" t="s">
        <v>261</v>
      </c>
      <c r="D112" s="239" t="s">
        <v>264</v>
      </c>
      <c r="E112" s="289">
        <v>45</v>
      </c>
      <c r="F112" s="304">
        <v>45</v>
      </c>
      <c r="G112" s="90">
        <f t="shared" si="22"/>
        <v>0.71782222222222236</v>
      </c>
      <c r="H112" s="88">
        <f t="shared" si="20"/>
        <v>32.302000000000007</v>
      </c>
      <c r="I112" s="87">
        <f t="shared" si="21"/>
        <v>6.3000000000000007</v>
      </c>
      <c r="J112" s="87">
        <f t="shared" si="24"/>
        <v>26.002000000000002</v>
      </c>
      <c r="K112" s="82"/>
      <c r="L112" s="61"/>
      <c r="M112" s="82"/>
      <c r="N112" s="59"/>
      <c r="O112" s="59"/>
      <c r="P112" s="59"/>
      <c r="Q112" s="59"/>
      <c r="R112" s="59"/>
      <c r="S112" s="59">
        <v>1</v>
      </c>
      <c r="T112" s="82"/>
      <c r="U112" s="63"/>
      <c r="V112" s="63"/>
      <c r="W112" s="63"/>
      <c r="X112" s="63"/>
      <c r="Y112" s="63"/>
      <c r="Z112" s="63"/>
      <c r="AA112" s="63"/>
      <c r="AB112" s="63"/>
      <c r="AC112" s="82"/>
      <c r="AD112" s="59"/>
      <c r="AE112" s="59"/>
      <c r="AF112" s="59">
        <v>1</v>
      </c>
      <c r="AG112" s="59"/>
      <c r="AH112" s="59"/>
      <c r="AI112" s="82"/>
      <c r="AJ112" s="59"/>
      <c r="AK112" s="59"/>
      <c r="AL112" s="59"/>
      <c r="AM112" s="59"/>
      <c r="AN112" s="82"/>
      <c r="AO112" s="59"/>
      <c r="AP112" s="59"/>
      <c r="AQ112" s="59"/>
      <c r="AR112" s="59"/>
      <c r="AS112" s="59"/>
      <c r="AT112" s="59"/>
      <c r="AU112" s="59"/>
      <c r="AV112" s="59"/>
      <c r="AW112" s="59"/>
      <c r="AX112" s="82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82"/>
      <c r="BJ112" s="60"/>
      <c r="BK112" s="59"/>
      <c r="BL112" s="59"/>
      <c r="BM112" s="59"/>
      <c r="BN112" s="59"/>
      <c r="BO112" s="59"/>
      <c r="BP112" s="59"/>
      <c r="BQ112" s="59"/>
      <c r="BR112" s="59"/>
      <c r="BS112" s="59"/>
      <c r="BT112" s="59"/>
      <c r="BU112" s="59"/>
      <c r="BV112" s="59"/>
      <c r="BW112" s="59"/>
      <c r="BX112" s="59"/>
      <c r="BY112" s="59"/>
      <c r="BZ112" s="59"/>
      <c r="CA112" s="59"/>
      <c r="CB112" s="82"/>
      <c r="CC112" s="59"/>
      <c r="CD112" s="59"/>
      <c r="CE112" s="59"/>
      <c r="CF112" s="59"/>
      <c r="CG112" s="59"/>
      <c r="CH112" s="59"/>
      <c r="CI112" s="59"/>
      <c r="CJ112" s="59"/>
      <c r="CK112" s="59"/>
      <c r="CL112" s="59"/>
      <c r="CM112" s="82"/>
      <c r="CN112" s="59"/>
      <c r="CO112" s="59"/>
      <c r="CP112" s="59"/>
      <c r="CQ112" s="59"/>
      <c r="CR112" s="59"/>
      <c r="CS112" s="59"/>
      <c r="CT112" s="59"/>
      <c r="CU112" s="59"/>
      <c r="CV112" s="59"/>
      <c r="CW112" s="59"/>
      <c r="CX112" s="59"/>
      <c r="CY112" s="59"/>
      <c r="CZ112" s="82"/>
      <c r="DA112" s="59"/>
      <c r="DB112" s="59"/>
      <c r="DC112" s="59"/>
      <c r="DD112" s="59"/>
      <c r="DE112" s="59"/>
      <c r="DF112" s="59"/>
      <c r="DG112" s="59"/>
      <c r="DH112" s="59"/>
      <c r="DI112" s="82"/>
      <c r="DJ112" s="59"/>
      <c r="DK112" s="59"/>
      <c r="DL112" s="59"/>
      <c r="DM112" s="59"/>
      <c r="DN112" s="59"/>
      <c r="DO112" s="59"/>
      <c r="DP112" s="59"/>
      <c r="DQ112" s="82"/>
      <c r="DR112" s="59"/>
      <c r="DS112" s="59"/>
      <c r="DT112" s="59"/>
      <c r="DU112" s="59"/>
      <c r="DV112" s="59"/>
      <c r="DW112" s="59"/>
      <c r="DX112" s="59"/>
      <c r="DY112" s="59"/>
      <c r="DZ112" s="59"/>
      <c r="EA112" s="59"/>
      <c r="EB112" s="59"/>
      <c r="EC112" s="59"/>
      <c r="ED112" s="59"/>
      <c r="EE112" s="59"/>
      <c r="EF112" s="59"/>
      <c r="EG112" s="59"/>
      <c r="EH112" s="59"/>
      <c r="EI112" s="59"/>
      <c r="EJ112" s="59"/>
      <c r="EK112" s="59"/>
      <c r="EL112" s="59"/>
      <c r="EM112" s="59"/>
      <c r="EN112" s="59"/>
      <c r="EO112" s="59"/>
      <c r="EP112" s="59"/>
      <c r="EQ112" s="59"/>
      <c r="ER112" s="59"/>
      <c r="ES112" s="44"/>
    </row>
    <row r="113" spans="2:149" s="48" customFormat="1" ht="15" outlineLevel="1">
      <c r="B113" s="65">
        <v>5</v>
      </c>
      <c r="C113" s="99" t="s">
        <v>261</v>
      </c>
      <c r="D113" s="102" t="s">
        <v>319</v>
      </c>
      <c r="E113" s="289">
        <v>15</v>
      </c>
      <c r="F113" s="304">
        <v>15</v>
      </c>
      <c r="G113" s="90">
        <f t="shared" si="22"/>
        <v>0.56786666666666674</v>
      </c>
      <c r="H113" s="88">
        <f t="shared" si="20"/>
        <v>8.5180000000000007</v>
      </c>
      <c r="I113" s="87">
        <f t="shared" si="21"/>
        <v>2.1</v>
      </c>
      <c r="J113" s="87">
        <f t="shared" si="24"/>
        <v>6.4180000000000001</v>
      </c>
      <c r="K113" s="82"/>
      <c r="L113" s="61"/>
      <c r="M113" s="82"/>
      <c r="N113" s="59"/>
      <c r="O113" s="59"/>
      <c r="P113" s="59"/>
      <c r="Q113" s="59"/>
      <c r="R113" s="59"/>
      <c r="S113" s="59">
        <v>1</v>
      </c>
      <c r="T113" s="82"/>
      <c r="U113" s="142"/>
      <c r="V113" s="63"/>
      <c r="W113" s="63"/>
      <c r="X113" s="63"/>
      <c r="Y113" s="63"/>
      <c r="Z113" s="63"/>
      <c r="AA113" s="63"/>
      <c r="AB113" s="63"/>
      <c r="AC113" s="82"/>
      <c r="AD113" s="59"/>
      <c r="AE113" s="59"/>
      <c r="AF113" s="59"/>
      <c r="AG113" s="59"/>
      <c r="AH113" s="59">
        <v>1</v>
      </c>
      <c r="AI113" s="82"/>
      <c r="AJ113" s="59"/>
      <c r="AK113" s="59"/>
      <c r="AL113" s="59"/>
      <c r="AM113" s="59"/>
      <c r="AN113" s="82"/>
      <c r="AO113" s="59"/>
      <c r="AP113" s="59"/>
      <c r="AQ113" s="59"/>
      <c r="AR113" s="59"/>
      <c r="AS113" s="59"/>
      <c r="AT113" s="59"/>
      <c r="AU113" s="59"/>
      <c r="AV113" s="59"/>
      <c r="AW113" s="59"/>
      <c r="AX113" s="82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82"/>
      <c r="BJ113" s="60"/>
      <c r="BK113" s="59"/>
      <c r="BL113" s="59"/>
      <c r="BM113" s="59"/>
      <c r="BN113" s="59"/>
      <c r="BO113" s="59"/>
      <c r="BP113" s="59"/>
      <c r="BQ113" s="59"/>
      <c r="BR113" s="59"/>
      <c r="BS113" s="59"/>
      <c r="BT113" s="59"/>
      <c r="BU113" s="59"/>
      <c r="BV113" s="59"/>
      <c r="BW113" s="59"/>
      <c r="BX113" s="59"/>
      <c r="BY113" s="59"/>
      <c r="BZ113" s="59"/>
      <c r="CA113" s="59"/>
      <c r="CB113" s="82"/>
      <c r="CC113" s="59"/>
      <c r="CD113" s="59"/>
      <c r="CE113" s="59"/>
      <c r="CF113" s="59"/>
      <c r="CG113" s="59"/>
      <c r="CH113" s="59"/>
      <c r="CI113" s="59"/>
      <c r="CJ113" s="59"/>
      <c r="CK113" s="59"/>
      <c r="CL113" s="59"/>
      <c r="CM113" s="82"/>
      <c r="CN113" s="59"/>
      <c r="CO113" s="59"/>
      <c r="CP113" s="59"/>
      <c r="CQ113" s="59"/>
      <c r="CR113" s="59"/>
      <c r="CS113" s="59"/>
      <c r="CT113" s="59"/>
      <c r="CU113" s="59"/>
      <c r="CV113" s="59"/>
      <c r="CW113" s="59"/>
      <c r="CX113" s="59"/>
      <c r="CY113" s="59"/>
      <c r="CZ113" s="82"/>
      <c r="DA113" s="59"/>
      <c r="DB113" s="59"/>
      <c r="DC113" s="59"/>
      <c r="DD113" s="59"/>
      <c r="DE113" s="59"/>
      <c r="DF113" s="59"/>
      <c r="DG113" s="59"/>
      <c r="DH113" s="59"/>
      <c r="DI113" s="82"/>
      <c r="DJ113" s="59"/>
      <c r="DK113" s="59"/>
      <c r="DL113" s="59"/>
      <c r="DM113" s="59"/>
      <c r="DN113" s="59"/>
      <c r="DO113" s="59"/>
      <c r="DP113" s="59"/>
      <c r="DQ113" s="82"/>
      <c r="DR113" s="59"/>
      <c r="DS113" s="59"/>
      <c r="DT113" s="59"/>
      <c r="DU113" s="59"/>
      <c r="DV113" s="59"/>
      <c r="DW113" s="59"/>
      <c r="DX113" s="59"/>
      <c r="DY113" s="59"/>
      <c r="DZ113" s="59"/>
      <c r="EA113" s="59"/>
      <c r="EB113" s="59"/>
      <c r="EC113" s="59"/>
      <c r="ED113" s="59"/>
      <c r="EE113" s="59"/>
      <c r="EF113" s="59"/>
      <c r="EG113" s="59"/>
      <c r="EH113" s="59"/>
      <c r="EI113" s="59"/>
      <c r="EJ113" s="59"/>
      <c r="EK113" s="59"/>
      <c r="EL113" s="59"/>
      <c r="EM113" s="59"/>
      <c r="EN113" s="59"/>
      <c r="EO113" s="59"/>
      <c r="EP113" s="59"/>
      <c r="EQ113" s="59"/>
      <c r="ER113" s="59"/>
      <c r="ES113" s="44"/>
    </row>
    <row r="114" spans="2:149" ht="15" outlineLevel="1">
      <c r="B114" s="65">
        <v>6</v>
      </c>
      <c r="C114" s="99" t="s">
        <v>261</v>
      </c>
      <c r="D114" s="102" t="s">
        <v>266</v>
      </c>
      <c r="E114" s="289">
        <v>10</v>
      </c>
      <c r="F114" s="304">
        <v>10</v>
      </c>
      <c r="G114" s="90">
        <f t="shared" si="22"/>
        <v>0.57100000000000006</v>
      </c>
      <c r="H114" s="88">
        <f t="shared" si="20"/>
        <v>5.7100000000000009</v>
      </c>
      <c r="I114" s="87">
        <f t="shared" si="21"/>
        <v>1.4000000000000001</v>
      </c>
      <c r="J114" s="87">
        <f t="shared" si="24"/>
        <v>4.3100000000000005</v>
      </c>
      <c r="K114" s="82"/>
      <c r="L114" s="61"/>
      <c r="M114" s="82"/>
      <c r="N114" s="59"/>
      <c r="O114" s="59"/>
      <c r="P114" s="59"/>
      <c r="Q114" s="59"/>
      <c r="R114" s="59"/>
      <c r="S114" s="59">
        <v>1</v>
      </c>
      <c r="T114" s="82"/>
      <c r="U114" s="63"/>
      <c r="V114" s="63"/>
      <c r="W114" s="63"/>
      <c r="X114" s="63"/>
      <c r="Y114" s="63"/>
      <c r="Z114" s="63"/>
      <c r="AA114" s="63"/>
      <c r="AB114" s="63"/>
      <c r="AC114" s="82"/>
      <c r="AD114" s="59"/>
      <c r="AE114" s="59"/>
      <c r="AF114" s="59"/>
      <c r="AG114" s="59">
        <v>1</v>
      </c>
      <c r="AH114" s="59"/>
      <c r="AI114" s="82"/>
      <c r="AJ114" s="59"/>
      <c r="AK114" s="59"/>
      <c r="AL114" s="59"/>
      <c r="AM114" s="59"/>
      <c r="AN114" s="82"/>
      <c r="AO114" s="59"/>
      <c r="AP114" s="59"/>
      <c r="AQ114" s="59"/>
      <c r="AR114" s="59"/>
      <c r="AS114" s="59"/>
      <c r="AT114" s="59"/>
      <c r="AU114" s="59"/>
      <c r="AV114" s="59"/>
      <c r="AW114" s="59"/>
      <c r="AX114" s="82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82"/>
      <c r="BJ114" s="60"/>
      <c r="BK114" s="59"/>
      <c r="BL114" s="59"/>
      <c r="BM114" s="59"/>
      <c r="BN114" s="59"/>
      <c r="BO114" s="59"/>
      <c r="BP114" s="59"/>
      <c r="BQ114" s="59"/>
      <c r="BR114" s="59"/>
      <c r="BS114" s="59"/>
      <c r="BT114" s="59"/>
      <c r="BU114" s="59"/>
      <c r="BV114" s="59"/>
      <c r="BW114" s="59"/>
      <c r="BX114" s="59"/>
      <c r="BY114" s="59"/>
      <c r="BZ114" s="59"/>
      <c r="CA114" s="59"/>
      <c r="CB114" s="82"/>
      <c r="CC114" s="59"/>
      <c r="CD114" s="59"/>
      <c r="CE114" s="59"/>
      <c r="CF114" s="59"/>
      <c r="CG114" s="59"/>
      <c r="CH114" s="59"/>
      <c r="CI114" s="59"/>
      <c r="CJ114" s="59"/>
      <c r="CK114" s="59"/>
      <c r="CL114" s="59"/>
      <c r="CM114" s="82"/>
      <c r="CN114" s="59"/>
      <c r="CO114" s="59"/>
      <c r="CP114" s="59"/>
      <c r="CQ114" s="59"/>
      <c r="CR114" s="59"/>
      <c r="CS114" s="59"/>
      <c r="CT114" s="59"/>
      <c r="CU114" s="59"/>
      <c r="CV114" s="59"/>
      <c r="CW114" s="59"/>
      <c r="CX114" s="59"/>
      <c r="CY114" s="59"/>
      <c r="CZ114" s="82"/>
      <c r="DA114" s="59"/>
      <c r="DB114" s="59"/>
      <c r="DC114" s="59"/>
      <c r="DD114" s="59"/>
      <c r="DE114" s="59"/>
      <c r="DF114" s="59"/>
      <c r="DG114" s="59"/>
      <c r="DH114" s="59"/>
      <c r="DI114" s="82"/>
      <c r="DJ114" s="59"/>
      <c r="DK114" s="59"/>
      <c r="DL114" s="59"/>
      <c r="DM114" s="59"/>
      <c r="DN114" s="59"/>
      <c r="DO114" s="59"/>
      <c r="DP114" s="59"/>
      <c r="DQ114" s="82"/>
      <c r="DR114" s="59"/>
      <c r="DS114" s="59"/>
      <c r="DT114" s="59"/>
      <c r="DU114" s="59"/>
      <c r="DV114" s="59"/>
      <c r="DW114" s="59"/>
      <c r="DX114" s="59"/>
      <c r="DY114" s="59"/>
      <c r="DZ114" s="59"/>
      <c r="EA114" s="59"/>
      <c r="EB114" s="59"/>
      <c r="EC114" s="59"/>
      <c r="ED114" s="59"/>
      <c r="EE114" s="59"/>
      <c r="EF114" s="59"/>
      <c r="EG114" s="59"/>
      <c r="EH114" s="59"/>
      <c r="EI114" s="59"/>
      <c r="EJ114" s="59"/>
      <c r="EK114" s="59"/>
      <c r="EL114" s="59"/>
      <c r="EM114" s="59"/>
      <c r="EN114" s="59"/>
      <c r="EO114" s="59"/>
      <c r="EP114" s="59"/>
      <c r="EQ114" s="59"/>
      <c r="ER114" s="59"/>
    </row>
    <row r="115" spans="2:149" ht="15" outlineLevel="1">
      <c r="B115" s="65">
        <v>7</v>
      </c>
      <c r="C115" s="99" t="s">
        <v>261</v>
      </c>
      <c r="D115" s="102" t="s">
        <v>320</v>
      </c>
      <c r="E115" s="289">
        <v>10</v>
      </c>
      <c r="F115" s="304">
        <v>10</v>
      </c>
      <c r="G115" s="90">
        <f t="shared" si="22"/>
        <v>0.26100000000000001</v>
      </c>
      <c r="H115" s="88">
        <f t="shared" si="20"/>
        <v>2.6100000000000003</v>
      </c>
      <c r="I115" s="87">
        <f t="shared" si="21"/>
        <v>1.4000000000000001</v>
      </c>
      <c r="J115" s="87">
        <f t="shared" si="24"/>
        <v>1.21</v>
      </c>
      <c r="K115" s="82"/>
      <c r="L115" s="61"/>
      <c r="M115" s="82"/>
      <c r="N115" s="59"/>
      <c r="O115" s="59"/>
      <c r="P115" s="59"/>
      <c r="Q115" s="59"/>
      <c r="R115" s="59"/>
      <c r="S115" s="59">
        <v>1</v>
      </c>
      <c r="T115" s="82"/>
      <c r="U115" s="142"/>
      <c r="V115" s="63"/>
      <c r="W115" s="63"/>
      <c r="X115" s="63"/>
      <c r="Y115" s="63"/>
      <c r="Z115" s="63"/>
      <c r="AA115" s="63"/>
      <c r="AB115" s="63"/>
      <c r="AC115" s="82"/>
      <c r="AD115" s="59"/>
      <c r="AE115" s="59"/>
      <c r="AF115" s="59"/>
      <c r="AG115" s="59"/>
      <c r="AH115" s="59"/>
      <c r="AI115" s="82"/>
      <c r="AJ115" s="59"/>
      <c r="AK115" s="59"/>
      <c r="AL115" s="59"/>
      <c r="AM115" s="59"/>
      <c r="AN115" s="82"/>
      <c r="AO115" s="59"/>
      <c r="AP115" s="59"/>
      <c r="AQ115" s="59"/>
      <c r="AR115" s="59"/>
      <c r="AS115" s="59"/>
      <c r="AT115" s="59"/>
      <c r="AU115" s="59"/>
      <c r="AV115" s="59"/>
      <c r="AW115" s="59"/>
      <c r="AX115" s="82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82"/>
      <c r="BJ115" s="60"/>
      <c r="BK115" s="59"/>
      <c r="BL115" s="59"/>
      <c r="BM115" s="59"/>
      <c r="BN115" s="59"/>
      <c r="BO115" s="59"/>
      <c r="BP115" s="59"/>
      <c r="BQ115" s="59"/>
      <c r="BR115" s="59"/>
      <c r="BS115" s="59"/>
      <c r="BT115" s="59"/>
      <c r="BU115" s="59"/>
      <c r="BV115" s="59"/>
      <c r="BW115" s="59"/>
      <c r="BX115" s="59"/>
      <c r="BY115" s="59"/>
      <c r="BZ115" s="59"/>
      <c r="CA115" s="59"/>
      <c r="CB115" s="82"/>
      <c r="CC115" s="59"/>
      <c r="CD115" s="59"/>
      <c r="CE115" s="59"/>
      <c r="CF115" s="59"/>
      <c r="CG115" s="59"/>
      <c r="CH115" s="59"/>
      <c r="CI115" s="59"/>
      <c r="CJ115" s="59"/>
      <c r="CK115" s="59"/>
      <c r="CL115" s="59"/>
      <c r="CM115" s="82"/>
      <c r="CN115" s="59"/>
      <c r="CO115" s="59"/>
      <c r="CP115" s="59"/>
      <c r="CQ115" s="59"/>
      <c r="CR115" s="59"/>
      <c r="CS115" s="59"/>
      <c r="CT115" s="59"/>
      <c r="CU115" s="59"/>
      <c r="CV115" s="59"/>
      <c r="CW115" s="59"/>
      <c r="CX115" s="59"/>
      <c r="CY115" s="59"/>
      <c r="CZ115" s="82"/>
      <c r="DA115" s="59"/>
      <c r="DB115" s="59"/>
      <c r="DC115" s="59"/>
      <c r="DD115" s="59"/>
      <c r="DE115" s="59"/>
      <c r="DF115" s="59"/>
      <c r="DG115" s="59"/>
      <c r="DH115" s="59"/>
      <c r="DI115" s="82"/>
      <c r="DJ115" s="59"/>
      <c r="DK115" s="59"/>
      <c r="DL115" s="59"/>
      <c r="DM115" s="59"/>
      <c r="DN115" s="59"/>
      <c r="DO115" s="59"/>
      <c r="DP115" s="59"/>
      <c r="DQ115" s="82"/>
      <c r="DR115" s="59"/>
      <c r="DS115" s="59"/>
      <c r="DT115" s="59"/>
      <c r="DU115" s="59"/>
      <c r="DV115" s="59"/>
      <c r="DW115" s="59"/>
      <c r="DX115" s="59"/>
      <c r="DY115" s="59"/>
      <c r="DZ115" s="59"/>
      <c r="EA115" s="59"/>
      <c r="EB115" s="59"/>
      <c r="EC115" s="59"/>
      <c r="ED115" s="59"/>
      <c r="EE115" s="59"/>
      <c r="EF115" s="59"/>
      <c r="EG115" s="59"/>
      <c r="EH115" s="59"/>
      <c r="EI115" s="59"/>
      <c r="EJ115" s="59"/>
      <c r="EK115" s="59"/>
      <c r="EL115" s="59"/>
      <c r="EM115" s="59"/>
      <c r="EN115" s="59"/>
      <c r="EO115" s="59"/>
      <c r="EP115" s="59"/>
      <c r="EQ115" s="59"/>
      <c r="ER115" s="59"/>
    </row>
    <row r="116" spans="2:149" ht="15">
      <c r="B116" s="67"/>
      <c r="C116" s="100"/>
      <c r="D116" s="109"/>
      <c r="E116" s="67"/>
      <c r="F116" s="67"/>
      <c r="G116" s="117"/>
      <c r="H116" s="118"/>
      <c r="I116" s="119"/>
      <c r="J116" s="119"/>
      <c r="K116" s="82"/>
      <c r="L116" s="120"/>
      <c r="M116" s="82"/>
      <c r="N116" s="59"/>
      <c r="O116" s="59"/>
      <c r="P116" s="59"/>
      <c r="Q116" s="59"/>
      <c r="R116" s="59"/>
      <c r="S116" s="59"/>
      <c r="T116" s="82"/>
      <c r="U116" s="63"/>
      <c r="V116" s="63"/>
      <c r="W116" s="63"/>
      <c r="X116" s="63"/>
      <c r="Y116" s="63"/>
      <c r="Z116" s="63"/>
      <c r="AA116" s="63"/>
      <c r="AB116" s="63"/>
      <c r="AC116" s="82"/>
      <c r="AD116" s="59"/>
      <c r="AE116" s="59"/>
      <c r="AF116" s="59"/>
      <c r="AG116" s="59"/>
      <c r="AH116" s="59"/>
      <c r="AI116" s="82"/>
      <c r="AJ116" s="59"/>
      <c r="AK116" s="59"/>
      <c r="AL116" s="59"/>
      <c r="AM116" s="59"/>
      <c r="AN116" s="82"/>
      <c r="AO116" s="59"/>
      <c r="AP116" s="59"/>
      <c r="AQ116" s="59"/>
      <c r="AR116" s="59"/>
      <c r="AS116" s="59"/>
      <c r="AT116" s="59"/>
      <c r="AU116" s="59"/>
      <c r="AV116" s="59"/>
      <c r="AW116" s="59"/>
      <c r="AX116" s="82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82"/>
      <c r="BJ116" s="60"/>
      <c r="BK116" s="59"/>
      <c r="BL116" s="59"/>
      <c r="BM116" s="59"/>
      <c r="BN116" s="59"/>
      <c r="BO116" s="59"/>
      <c r="BP116" s="59"/>
      <c r="BQ116" s="59"/>
      <c r="BR116" s="59"/>
      <c r="BS116" s="59"/>
      <c r="BT116" s="59"/>
      <c r="BU116" s="59"/>
      <c r="BV116" s="59"/>
      <c r="BW116" s="59"/>
      <c r="BX116" s="59"/>
      <c r="BY116" s="59"/>
      <c r="BZ116" s="59"/>
      <c r="CA116" s="59"/>
      <c r="CB116" s="82"/>
      <c r="CC116" s="59"/>
      <c r="CD116" s="59"/>
      <c r="CE116" s="59"/>
      <c r="CF116" s="59"/>
      <c r="CG116" s="59"/>
      <c r="CH116" s="59"/>
      <c r="CI116" s="59"/>
      <c r="CJ116" s="59"/>
      <c r="CK116" s="59"/>
      <c r="CL116" s="59"/>
      <c r="CM116" s="82"/>
      <c r="CN116" s="59"/>
      <c r="CO116" s="59"/>
      <c r="CP116" s="59"/>
      <c r="CQ116" s="59"/>
      <c r="CR116" s="59"/>
      <c r="CS116" s="59"/>
      <c r="CT116" s="59"/>
      <c r="CU116" s="59"/>
      <c r="CV116" s="59"/>
      <c r="CW116" s="59"/>
      <c r="CX116" s="59"/>
      <c r="CY116" s="59"/>
      <c r="CZ116" s="82"/>
      <c r="DA116" s="59"/>
      <c r="DB116" s="59"/>
      <c r="DC116" s="59"/>
      <c r="DD116" s="59"/>
      <c r="DE116" s="59"/>
      <c r="DF116" s="59"/>
      <c r="DG116" s="59"/>
      <c r="DH116" s="59"/>
      <c r="DI116" s="82"/>
      <c r="DJ116" s="59"/>
      <c r="DK116" s="59"/>
      <c r="DL116" s="59"/>
      <c r="DM116" s="59"/>
      <c r="DN116" s="59"/>
      <c r="DO116" s="59"/>
      <c r="DP116" s="59"/>
      <c r="DQ116" s="82"/>
      <c r="DR116" s="59"/>
      <c r="DS116" s="59"/>
      <c r="DT116" s="59"/>
      <c r="DU116" s="59"/>
      <c r="DV116" s="59"/>
      <c r="DW116" s="59"/>
      <c r="DX116" s="59"/>
      <c r="DY116" s="59"/>
      <c r="DZ116" s="59"/>
      <c r="EA116" s="59"/>
      <c r="EB116" s="59"/>
      <c r="EC116" s="59"/>
      <c r="ED116" s="59"/>
      <c r="EE116" s="59"/>
      <c r="EF116" s="59"/>
      <c r="EG116" s="59"/>
      <c r="EH116" s="59"/>
      <c r="EI116" s="59"/>
      <c r="EJ116" s="59"/>
      <c r="EK116" s="59"/>
      <c r="EL116" s="59"/>
      <c r="EM116" s="59"/>
      <c r="EN116" s="59"/>
      <c r="EO116" s="59"/>
      <c r="EP116" s="59"/>
      <c r="EQ116" s="59"/>
      <c r="ER116" s="59"/>
    </row>
    <row r="117" spans="2:149" ht="15" outlineLevel="1">
      <c r="B117" s="65">
        <v>1</v>
      </c>
      <c r="C117" s="99" t="s">
        <v>248</v>
      </c>
      <c r="D117" s="239" t="s">
        <v>249</v>
      </c>
      <c r="E117" s="66">
        <v>49</v>
      </c>
      <c r="F117" s="298">
        <v>49</v>
      </c>
      <c r="G117" s="90">
        <f t="shared" si="22"/>
        <v>0.26765306122448979</v>
      </c>
      <c r="H117" s="88">
        <f t="shared" si="20"/>
        <v>13.115</v>
      </c>
      <c r="I117" s="87">
        <f t="shared" si="21"/>
        <v>6.86</v>
      </c>
      <c r="J117" s="87">
        <f t="shared" ref="J117:J124" si="29">SUMPRODUCT(N117:ES117,$N$6:$ES$6)</f>
        <v>6.2549999999999999</v>
      </c>
      <c r="K117" s="82"/>
      <c r="L117" s="61"/>
      <c r="M117" s="82"/>
      <c r="N117" s="59"/>
      <c r="O117" s="59"/>
      <c r="P117" s="59"/>
      <c r="Q117" s="59"/>
      <c r="R117" s="59"/>
      <c r="S117" s="59">
        <v>1</v>
      </c>
      <c r="T117" s="82"/>
      <c r="U117" s="142"/>
      <c r="V117" s="63"/>
      <c r="W117" s="63"/>
      <c r="X117" s="63"/>
      <c r="Y117" s="63"/>
      <c r="Z117" s="63"/>
      <c r="AA117" s="63"/>
      <c r="AB117" s="63"/>
      <c r="AC117" s="82"/>
      <c r="AD117" s="59"/>
      <c r="AE117" s="59"/>
      <c r="AF117" s="59"/>
      <c r="AG117" s="59"/>
      <c r="AH117" s="59"/>
      <c r="AI117" s="82"/>
      <c r="AJ117" s="59"/>
      <c r="AK117" s="59"/>
      <c r="AL117" s="59"/>
      <c r="AM117" s="59"/>
      <c r="AN117" s="82"/>
      <c r="AO117" s="59"/>
      <c r="AP117" s="59"/>
      <c r="AQ117" s="59"/>
      <c r="AR117" s="59"/>
      <c r="AS117" s="59"/>
      <c r="AT117" s="59"/>
      <c r="AU117" s="59"/>
      <c r="AV117" s="59"/>
      <c r="AW117" s="59"/>
      <c r="AX117" s="82"/>
      <c r="AY117" s="59"/>
      <c r="AZ117" s="59"/>
      <c r="BA117" s="59"/>
      <c r="BB117" s="59">
        <f>40/1000</f>
        <v>0.04</v>
      </c>
      <c r="BC117" s="59">
        <f>40/1000</f>
        <v>0.04</v>
      </c>
      <c r="BD117" s="59"/>
      <c r="BE117" s="59"/>
      <c r="BF117" s="59"/>
      <c r="BG117" s="59"/>
      <c r="BH117" s="59"/>
      <c r="BI117" s="82"/>
      <c r="BJ117" s="60"/>
      <c r="BK117" s="59"/>
      <c r="BL117" s="59"/>
      <c r="BM117" s="59"/>
      <c r="BN117" s="59"/>
      <c r="BO117" s="59"/>
      <c r="BP117" s="59"/>
      <c r="BQ117" s="59"/>
      <c r="BR117" s="59"/>
      <c r="BS117" s="59"/>
      <c r="BT117" s="59"/>
      <c r="BU117" s="59"/>
      <c r="BV117" s="59"/>
      <c r="BW117" s="59"/>
      <c r="BX117" s="59"/>
      <c r="BY117" s="59"/>
      <c r="BZ117" s="59"/>
      <c r="CA117" s="59"/>
      <c r="CB117" s="82"/>
      <c r="CC117" s="59"/>
      <c r="CD117" s="59"/>
      <c r="CE117" s="59"/>
      <c r="CF117" s="59"/>
      <c r="CG117" s="59"/>
      <c r="CH117" s="59"/>
      <c r="CI117" s="59"/>
      <c r="CJ117" s="59"/>
      <c r="CK117" s="59"/>
      <c r="CL117" s="59"/>
      <c r="CM117" s="82"/>
      <c r="CN117" s="59"/>
      <c r="CO117" s="59"/>
      <c r="CP117" s="59"/>
      <c r="CQ117" s="59"/>
      <c r="CR117" s="59"/>
      <c r="CS117" s="59"/>
      <c r="CT117" s="59"/>
      <c r="CU117" s="59"/>
      <c r="CV117" s="59"/>
      <c r="CW117" s="59"/>
      <c r="CX117" s="59"/>
      <c r="CY117" s="59"/>
      <c r="CZ117" s="82"/>
      <c r="DA117" s="59"/>
      <c r="DB117" s="59"/>
      <c r="DC117" s="59"/>
      <c r="DD117" s="59"/>
      <c r="DE117" s="59"/>
      <c r="DF117" s="59"/>
      <c r="DG117" s="59"/>
      <c r="DH117" s="59">
        <v>1</v>
      </c>
      <c r="DI117" s="82"/>
      <c r="DJ117" s="59"/>
      <c r="DK117" s="59"/>
      <c r="DL117" s="59"/>
      <c r="DM117" s="59"/>
      <c r="DN117" s="59"/>
      <c r="DO117" s="59"/>
      <c r="DP117" s="59"/>
      <c r="DQ117" s="82"/>
      <c r="DR117" s="59"/>
      <c r="DS117" s="59"/>
      <c r="DT117" s="59"/>
      <c r="DU117" s="59"/>
      <c r="DV117" s="59"/>
      <c r="DW117" s="59"/>
      <c r="DX117" s="59"/>
      <c r="DY117" s="59"/>
      <c r="DZ117" s="59"/>
      <c r="EA117" s="59"/>
      <c r="EB117" s="59"/>
      <c r="EC117" s="59"/>
      <c r="ED117" s="59"/>
      <c r="EE117" s="59"/>
      <c r="EF117" s="59"/>
      <c r="EG117" s="59"/>
      <c r="EH117" s="59"/>
      <c r="EI117" s="59"/>
      <c r="EJ117" s="59"/>
      <c r="EK117" s="59"/>
      <c r="EL117" s="59"/>
      <c r="EM117" s="59"/>
      <c r="EN117" s="59"/>
      <c r="EO117" s="59"/>
      <c r="EP117" s="59"/>
      <c r="EQ117" s="59"/>
      <c r="ER117" s="59"/>
    </row>
    <row r="118" spans="2:149" ht="15" outlineLevel="1">
      <c r="B118" s="65">
        <v>2</v>
      </c>
      <c r="C118" s="99" t="s">
        <v>248</v>
      </c>
      <c r="D118" s="239" t="s">
        <v>251</v>
      </c>
      <c r="E118" s="66">
        <v>49</v>
      </c>
      <c r="F118" s="298">
        <v>49</v>
      </c>
      <c r="G118" s="90">
        <f t="shared" si="22"/>
        <v>0.39806122448979592</v>
      </c>
      <c r="H118" s="88">
        <f t="shared" si="20"/>
        <v>19.504999999999999</v>
      </c>
      <c r="I118" s="87">
        <f t="shared" si="21"/>
        <v>6.86</v>
      </c>
      <c r="J118" s="87">
        <f t="shared" si="29"/>
        <v>12.645</v>
      </c>
      <c r="K118" s="82"/>
      <c r="L118" s="61"/>
      <c r="M118" s="82"/>
      <c r="N118" s="59"/>
      <c r="O118" s="59"/>
      <c r="P118" s="59"/>
      <c r="Q118" s="59"/>
      <c r="R118" s="59"/>
      <c r="S118" s="59">
        <v>1</v>
      </c>
      <c r="T118" s="82"/>
      <c r="U118" s="63"/>
      <c r="V118" s="63"/>
      <c r="W118" s="63"/>
      <c r="X118" s="63"/>
      <c r="Y118" s="63"/>
      <c r="Z118" s="63"/>
      <c r="AA118" s="63"/>
      <c r="AB118" s="63"/>
      <c r="AC118" s="82"/>
      <c r="AD118" s="59"/>
      <c r="AE118" s="59"/>
      <c r="AF118" s="59"/>
      <c r="AG118" s="59"/>
      <c r="AH118" s="59"/>
      <c r="AI118" s="82"/>
      <c r="AJ118" s="59"/>
      <c r="AK118" s="59"/>
      <c r="AL118" s="59"/>
      <c r="AM118" s="59"/>
      <c r="AN118" s="82"/>
      <c r="AO118" s="59"/>
      <c r="AP118" s="59"/>
      <c r="AQ118" s="59">
        <f>60/1000</f>
        <v>0.06</v>
      </c>
      <c r="AR118" s="59"/>
      <c r="AS118" s="59"/>
      <c r="AT118" s="59"/>
      <c r="AU118" s="59"/>
      <c r="AV118" s="59"/>
      <c r="AW118" s="59"/>
      <c r="AX118" s="82"/>
      <c r="AY118" s="59"/>
      <c r="AZ118" s="59"/>
      <c r="BA118" s="59"/>
      <c r="BB118" s="59">
        <f>30/1000</f>
        <v>0.03</v>
      </c>
      <c r="BC118" s="59"/>
      <c r="BD118" s="59"/>
      <c r="BE118" s="59"/>
      <c r="BF118" s="59"/>
      <c r="BG118" s="59"/>
      <c r="BH118" s="59"/>
      <c r="BI118" s="82"/>
      <c r="BJ118" s="60"/>
      <c r="BK118" s="59"/>
      <c r="BL118" s="59"/>
      <c r="BM118" s="59"/>
      <c r="BN118" s="59"/>
      <c r="BO118" s="59"/>
      <c r="BP118" s="59"/>
      <c r="BQ118" s="59"/>
      <c r="BR118" s="59"/>
      <c r="BS118" s="59"/>
      <c r="BT118" s="59"/>
      <c r="BU118" s="59"/>
      <c r="BV118" s="59"/>
      <c r="BW118" s="59"/>
      <c r="BX118" s="59"/>
      <c r="BY118" s="59"/>
      <c r="BZ118" s="59"/>
      <c r="CA118" s="59"/>
      <c r="CB118" s="82"/>
      <c r="CC118" s="59"/>
      <c r="CD118" s="59"/>
      <c r="CE118" s="59"/>
      <c r="CF118" s="59"/>
      <c r="CG118" s="59"/>
      <c r="CH118" s="59"/>
      <c r="CI118" s="59"/>
      <c r="CJ118" s="59"/>
      <c r="CK118" s="59"/>
      <c r="CL118" s="59"/>
      <c r="CM118" s="82"/>
      <c r="CN118" s="59"/>
      <c r="CO118" s="59"/>
      <c r="CP118" s="59"/>
      <c r="CQ118" s="59"/>
      <c r="CR118" s="59"/>
      <c r="CS118" s="59"/>
      <c r="CT118" s="59"/>
      <c r="CU118" s="59"/>
      <c r="CV118" s="59"/>
      <c r="CW118" s="59"/>
      <c r="CX118" s="59"/>
      <c r="CY118" s="59"/>
      <c r="CZ118" s="82"/>
      <c r="DA118" s="59"/>
      <c r="DB118" s="59"/>
      <c r="DC118" s="59"/>
      <c r="DD118" s="59"/>
      <c r="DE118" s="59"/>
      <c r="DF118" s="59"/>
      <c r="DG118" s="59"/>
      <c r="DH118" s="59">
        <v>1</v>
      </c>
      <c r="DI118" s="82"/>
      <c r="DJ118" s="59"/>
      <c r="DK118" s="59"/>
      <c r="DL118" s="59"/>
      <c r="DM118" s="59"/>
      <c r="DN118" s="59"/>
      <c r="DO118" s="59"/>
      <c r="DP118" s="59"/>
      <c r="DQ118" s="82"/>
      <c r="DR118" s="59"/>
      <c r="DS118" s="59"/>
      <c r="DT118" s="59"/>
      <c r="DU118" s="59"/>
      <c r="DV118" s="59"/>
      <c r="DW118" s="59"/>
      <c r="DX118" s="59"/>
      <c r="DY118" s="59"/>
      <c r="DZ118" s="59"/>
      <c r="EA118" s="59"/>
      <c r="EB118" s="59"/>
      <c r="EC118" s="59"/>
      <c r="ED118" s="59"/>
      <c r="EE118" s="59"/>
      <c r="EF118" s="59"/>
      <c r="EG118" s="59"/>
      <c r="EH118" s="59"/>
      <c r="EI118" s="59"/>
      <c r="EJ118" s="59"/>
      <c r="EK118" s="59"/>
      <c r="EL118" s="59"/>
      <c r="EM118" s="59"/>
      <c r="EN118" s="59"/>
      <c r="EO118" s="59"/>
      <c r="EP118" s="59"/>
      <c r="EQ118" s="59"/>
      <c r="ER118" s="59"/>
    </row>
    <row r="119" spans="2:149" ht="15" outlineLevel="1">
      <c r="B119" s="65">
        <v>3</v>
      </c>
      <c r="C119" s="99" t="s">
        <v>248</v>
      </c>
      <c r="D119" s="239" t="s">
        <v>253</v>
      </c>
      <c r="E119" s="66">
        <v>38</v>
      </c>
      <c r="F119" s="298">
        <v>38</v>
      </c>
      <c r="G119" s="90">
        <f t="shared" si="22"/>
        <v>0.21776315789473685</v>
      </c>
      <c r="H119" s="88">
        <f t="shared" si="20"/>
        <v>8.2750000000000004</v>
      </c>
      <c r="I119" s="87">
        <f t="shared" si="21"/>
        <v>5.32</v>
      </c>
      <c r="J119" s="87">
        <f t="shared" si="29"/>
        <v>2.9550000000000001</v>
      </c>
      <c r="K119" s="82"/>
      <c r="L119" s="61"/>
      <c r="M119" s="82"/>
      <c r="N119" s="59"/>
      <c r="O119" s="59"/>
      <c r="P119" s="59"/>
      <c r="Q119" s="59"/>
      <c r="R119" s="59"/>
      <c r="S119" s="59">
        <v>1</v>
      </c>
      <c r="T119" s="82"/>
      <c r="U119" s="142"/>
      <c r="V119" s="63"/>
      <c r="W119" s="63"/>
      <c r="X119" s="63"/>
      <c r="Y119" s="63"/>
      <c r="Z119" s="63"/>
      <c r="AA119" s="63"/>
      <c r="AB119" s="63"/>
      <c r="AC119" s="82"/>
      <c r="AD119" s="59"/>
      <c r="AE119" s="59"/>
      <c r="AF119" s="59"/>
      <c r="AG119" s="59"/>
      <c r="AH119" s="59"/>
      <c r="AI119" s="82"/>
      <c r="AJ119" s="59"/>
      <c r="AK119" s="59"/>
      <c r="AL119" s="59"/>
      <c r="AM119" s="59"/>
      <c r="AN119" s="82"/>
      <c r="AO119" s="59"/>
      <c r="AP119" s="59"/>
      <c r="AQ119" s="59"/>
      <c r="AR119" s="59"/>
      <c r="AS119" s="59"/>
      <c r="AT119" s="59"/>
      <c r="AU119" s="59"/>
      <c r="AV119" s="59"/>
      <c r="AW119" s="59"/>
      <c r="AX119" s="82"/>
      <c r="AY119" s="59"/>
      <c r="AZ119" s="59"/>
      <c r="BA119" s="59"/>
      <c r="BB119" s="59"/>
      <c r="BC119" s="59"/>
      <c r="BD119" s="59"/>
      <c r="BE119" s="59"/>
      <c r="BF119" s="59"/>
      <c r="BG119" s="59"/>
      <c r="BH119" s="59"/>
      <c r="BI119" s="82"/>
      <c r="BJ119" s="60"/>
      <c r="BK119" s="59"/>
      <c r="BL119" s="59"/>
      <c r="BM119" s="59"/>
      <c r="BN119" s="59"/>
      <c r="BO119" s="59"/>
      <c r="BP119" s="59"/>
      <c r="BQ119" s="59"/>
      <c r="BR119" s="59"/>
      <c r="BS119" s="59"/>
      <c r="BT119" s="59"/>
      <c r="BU119" s="59"/>
      <c r="BV119" s="59"/>
      <c r="BW119" s="59"/>
      <c r="BX119" s="59"/>
      <c r="BY119" s="59"/>
      <c r="BZ119" s="59"/>
      <c r="CA119" s="59"/>
      <c r="CB119" s="82"/>
      <c r="CC119" s="59"/>
      <c r="CD119" s="59"/>
      <c r="CE119" s="59"/>
      <c r="CF119" s="59"/>
      <c r="CG119" s="59">
        <v>1</v>
      </c>
      <c r="CH119" s="59"/>
      <c r="CI119" s="59"/>
      <c r="CJ119" s="59"/>
      <c r="CK119" s="59"/>
      <c r="CL119" s="59"/>
      <c r="CM119" s="82"/>
      <c r="CN119" s="59"/>
      <c r="CO119" s="59"/>
      <c r="CP119" s="59"/>
      <c r="CQ119" s="59"/>
      <c r="CR119" s="59"/>
      <c r="CS119" s="59"/>
      <c r="CT119" s="59"/>
      <c r="CU119" s="59"/>
      <c r="CV119" s="59"/>
      <c r="CW119" s="59"/>
      <c r="CX119" s="59"/>
      <c r="CY119" s="59"/>
      <c r="CZ119" s="82"/>
      <c r="DA119" s="59"/>
      <c r="DB119" s="59"/>
      <c r="DC119" s="59"/>
      <c r="DD119" s="59"/>
      <c r="DE119" s="59"/>
      <c r="DF119" s="59"/>
      <c r="DG119" s="59"/>
      <c r="DH119" s="59">
        <v>1</v>
      </c>
      <c r="DI119" s="82"/>
      <c r="DJ119" s="59"/>
      <c r="DK119" s="59"/>
      <c r="DL119" s="59"/>
      <c r="DM119" s="59"/>
      <c r="DN119" s="59"/>
      <c r="DO119" s="59"/>
      <c r="DP119" s="59"/>
      <c r="DQ119" s="82"/>
      <c r="DR119" s="59"/>
      <c r="DS119" s="59"/>
      <c r="DT119" s="59"/>
      <c r="DU119" s="59"/>
      <c r="DV119" s="59"/>
      <c r="DW119" s="59"/>
      <c r="DX119" s="59"/>
      <c r="DY119" s="59"/>
      <c r="DZ119" s="59"/>
      <c r="EA119" s="59"/>
      <c r="EB119" s="59"/>
      <c r="EC119" s="59"/>
      <c r="ED119" s="59"/>
      <c r="EE119" s="59"/>
      <c r="EF119" s="59"/>
      <c r="EG119" s="59"/>
      <c r="EH119" s="59"/>
      <c r="EI119" s="59"/>
      <c r="EJ119" s="59"/>
      <c r="EK119" s="59"/>
      <c r="EL119" s="59"/>
      <c r="EM119" s="59"/>
      <c r="EN119" s="59"/>
      <c r="EO119" s="59"/>
      <c r="EP119" s="59"/>
      <c r="EQ119" s="59"/>
      <c r="ER119" s="59"/>
    </row>
    <row r="120" spans="2:149" ht="15" outlineLevel="1">
      <c r="B120" s="65">
        <v>4</v>
      </c>
      <c r="C120" s="99" t="s">
        <v>248</v>
      </c>
      <c r="D120" s="102" t="s">
        <v>254</v>
      </c>
      <c r="E120" s="66">
        <v>44</v>
      </c>
      <c r="F120" s="298">
        <v>44</v>
      </c>
      <c r="G120" s="90">
        <f t="shared" si="22"/>
        <v>0.23806818181818185</v>
      </c>
      <c r="H120" s="88">
        <f t="shared" si="20"/>
        <v>10.475000000000001</v>
      </c>
      <c r="I120" s="87">
        <f t="shared" si="21"/>
        <v>6.16</v>
      </c>
      <c r="J120" s="87">
        <f t="shared" si="29"/>
        <v>4.3150000000000004</v>
      </c>
      <c r="K120" s="82"/>
      <c r="L120" s="61"/>
      <c r="M120" s="82"/>
      <c r="N120" s="59"/>
      <c r="O120" s="59"/>
      <c r="P120" s="59"/>
      <c r="Q120" s="59"/>
      <c r="R120" s="59"/>
      <c r="S120" s="59">
        <v>1</v>
      </c>
      <c r="T120" s="82"/>
      <c r="U120" s="63"/>
      <c r="V120" s="63"/>
      <c r="W120" s="63"/>
      <c r="X120" s="63"/>
      <c r="Y120" s="63"/>
      <c r="Z120" s="63"/>
      <c r="AA120" s="63"/>
      <c r="AB120" s="63"/>
      <c r="AC120" s="82"/>
      <c r="AD120" s="59"/>
      <c r="AE120" s="59"/>
      <c r="AF120" s="59"/>
      <c r="AG120" s="59"/>
      <c r="AH120" s="59"/>
      <c r="AI120" s="82"/>
      <c r="AJ120" s="59"/>
      <c r="AK120" s="59"/>
      <c r="AL120" s="59"/>
      <c r="AM120" s="59"/>
      <c r="AN120" s="82"/>
      <c r="AO120" s="59"/>
      <c r="AP120" s="59"/>
      <c r="AQ120" s="59"/>
      <c r="AR120" s="59"/>
      <c r="AS120" s="59"/>
      <c r="AT120" s="59"/>
      <c r="AU120" s="59"/>
      <c r="AV120" s="59"/>
      <c r="AW120" s="59"/>
      <c r="AX120" s="82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82"/>
      <c r="BJ120" s="60"/>
      <c r="BK120" s="59">
        <f>20/1000</f>
        <v>0.02</v>
      </c>
      <c r="BL120" s="59"/>
      <c r="BM120" s="59"/>
      <c r="BN120" s="59"/>
      <c r="BO120" s="59"/>
      <c r="BP120" s="59"/>
      <c r="BQ120" s="59"/>
      <c r="BR120" s="59"/>
      <c r="BS120" s="59"/>
      <c r="BT120" s="59"/>
      <c r="BU120" s="59"/>
      <c r="BV120" s="59"/>
      <c r="BW120" s="59"/>
      <c r="BX120" s="59"/>
      <c r="BY120" s="59"/>
      <c r="BZ120" s="59"/>
      <c r="CA120" s="59"/>
      <c r="CB120" s="82"/>
      <c r="CC120" s="59"/>
      <c r="CD120" s="59"/>
      <c r="CE120" s="59"/>
      <c r="CF120" s="59"/>
      <c r="CG120" s="59">
        <v>1</v>
      </c>
      <c r="CH120" s="59"/>
      <c r="CI120" s="59"/>
      <c r="CJ120" s="59"/>
      <c r="CK120" s="59"/>
      <c r="CL120" s="59"/>
      <c r="CM120" s="82"/>
      <c r="CN120" s="59"/>
      <c r="CO120" s="59"/>
      <c r="CP120" s="59"/>
      <c r="CQ120" s="59"/>
      <c r="CR120" s="59"/>
      <c r="CS120" s="59"/>
      <c r="CT120" s="59"/>
      <c r="CU120" s="59"/>
      <c r="CV120" s="59"/>
      <c r="CW120" s="59"/>
      <c r="CX120" s="59"/>
      <c r="CY120" s="59"/>
      <c r="CZ120" s="82"/>
      <c r="DA120" s="59"/>
      <c r="DB120" s="59"/>
      <c r="DC120" s="59"/>
      <c r="DD120" s="59"/>
      <c r="DE120" s="59"/>
      <c r="DF120" s="59"/>
      <c r="DG120" s="59"/>
      <c r="DH120" s="59">
        <v>1</v>
      </c>
      <c r="DI120" s="82"/>
      <c r="DJ120" s="59"/>
      <c r="DK120" s="59"/>
      <c r="DL120" s="59"/>
      <c r="DM120" s="59"/>
      <c r="DN120" s="59"/>
      <c r="DO120" s="59"/>
      <c r="DP120" s="59"/>
      <c r="DQ120" s="82"/>
      <c r="DR120" s="59"/>
      <c r="DS120" s="59"/>
      <c r="DT120" s="59"/>
      <c r="DU120" s="59"/>
      <c r="DV120" s="59"/>
      <c r="DW120" s="59"/>
      <c r="DX120" s="59"/>
      <c r="DY120" s="59"/>
      <c r="DZ120" s="59"/>
      <c r="EA120" s="59"/>
      <c r="EB120" s="59"/>
      <c r="EC120" s="59"/>
      <c r="ED120" s="59"/>
      <c r="EE120" s="59"/>
      <c r="EF120" s="59"/>
      <c r="EG120" s="59"/>
      <c r="EH120" s="59"/>
      <c r="EI120" s="59"/>
      <c r="EJ120" s="59"/>
      <c r="EK120" s="59"/>
      <c r="EL120" s="59"/>
      <c r="EM120" s="59"/>
      <c r="EN120" s="59"/>
      <c r="EO120" s="59"/>
      <c r="EP120" s="59"/>
      <c r="EQ120" s="59"/>
      <c r="ER120" s="59"/>
    </row>
    <row r="121" spans="2:149" ht="15" outlineLevel="1">
      <c r="B121" s="65">
        <v>5</v>
      </c>
      <c r="C121" s="99" t="s">
        <v>248</v>
      </c>
      <c r="D121" s="239" t="s">
        <v>255</v>
      </c>
      <c r="E121" s="66">
        <v>49</v>
      </c>
      <c r="F121" s="298">
        <v>49</v>
      </c>
      <c r="G121" s="90">
        <f t="shared" si="22"/>
        <v>0.37377551020408167</v>
      </c>
      <c r="H121" s="88">
        <f t="shared" si="20"/>
        <v>18.315000000000001</v>
      </c>
      <c r="I121" s="87">
        <f t="shared" si="21"/>
        <v>6.86</v>
      </c>
      <c r="J121" s="87">
        <f t="shared" si="29"/>
        <v>11.455</v>
      </c>
      <c r="K121" s="82"/>
      <c r="L121" s="61"/>
      <c r="M121" s="82"/>
      <c r="N121" s="59"/>
      <c r="O121" s="59"/>
      <c r="P121" s="59"/>
      <c r="Q121" s="59"/>
      <c r="R121" s="59"/>
      <c r="S121" s="59">
        <v>1</v>
      </c>
      <c r="T121" s="82"/>
      <c r="U121" s="142"/>
      <c r="V121" s="63"/>
      <c r="W121" s="63"/>
      <c r="X121" s="63"/>
      <c r="Y121" s="63"/>
      <c r="Z121" s="63"/>
      <c r="AA121" s="63"/>
      <c r="AB121" s="63"/>
      <c r="AC121" s="82"/>
      <c r="AD121" s="59"/>
      <c r="AE121" s="59"/>
      <c r="AF121" s="59"/>
      <c r="AG121" s="59"/>
      <c r="AH121" s="59"/>
      <c r="AI121" s="82"/>
      <c r="AJ121" s="59"/>
      <c r="AK121" s="59"/>
      <c r="AL121" s="59"/>
      <c r="AM121" s="59"/>
      <c r="AN121" s="82"/>
      <c r="AO121" s="59"/>
      <c r="AP121" s="59"/>
      <c r="AQ121" s="59"/>
      <c r="AR121" s="59"/>
      <c r="AS121" s="59"/>
      <c r="AT121" s="59"/>
      <c r="AU121" s="59"/>
      <c r="AV121" s="59"/>
      <c r="AW121" s="59"/>
      <c r="AX121" s="82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82"/>
      <c r="BJ121" s="60"/>
      <c r="BK121" s="59"/>
      <c r="BL121" s="59"/>
      <c r="BM121" s="59"/>
      <c r="BN121" s="59"/>
      <c r="BO121" s="59"/>
      <c r="BP121" s="59"/>
      <c r="BQ121" s="59"/>
      <c r="BR121" s="59"/>
      <c r="BS121" s="59"/>
      <c r="BT121" s="59"/>
      <c r="BU121" s="59"/>
      <c r="BV121" s="59"/>
      <c r="BW121" s="59"/>
      <c r="BX121" s="59"/>
      <c r="BY121" s="59"/>
      <c r="BZ121" s="59"/>
      <c r="CA121" s="59"/>
      <c r="CB121" s="82"/>
      <c r="CC121" s="59">
        <v>1</v>
      </c>
      <c r="CD121" s="59"/>
      <c r="CE121" s="59"/>
      <c r="CF121" s="59"/>
      <c r="CG121" s="59"/>
      <c r="CH121" s="59"/>
      <c r="CI121" s="59"/>
      <c r="CJ121" s="59"/>
      <c r="CK121" s="59"/>
      <c r="CL121" s="59"/>
      <c r="CM121" s="82"/>
      <c r="CN121" s="59"/>
      <c r="CO121" s="59"/>
      <c r="CP121" s="59"/>
      <c r="CQ121" s="59"/>
      <c r="CR121" s="59"/>
      <c r="CS121" s="59"/>
      <c r="CT121" s="59"/>
      <c r="CU121" s="59"/>
      <c r="CV121" s="59"/>
      <c r="CW121" s="59"/>
      <c r="CX121" s="59"/>
      <c r="CY121" s="59"/>
      <c r="CZ121" s="82"/>
      <c r="DA121" s="59"/>
      <c r="DB121" s="59"/>
      <c r="DC121" s="59"/>
      <c r="DD121" s="59"/>
      <c r="DE121" s="59"/>
      <c r="DF121" s="59"/>
      <c r="DG121" s="59"/>
      <c r="DH121" s="59">
        <v>1</v>
      </c>
      <c r="DI121" s="82"/>
      <c r="DJ121" s="59"/>
      <c r="DK121" s="59"/>
      <c r="DL121" s="59"/>
      <c r="DM121" s="59"/>
      <c r="DN121" s="59"/>
      <c r="DO121" s="59"/>
      <c r="DP121" s="59"/>
      <c r="DQ121" s="82"/>
      <c r="DR121" s="59"/>
      <c r="DS121" s="59"/>
      <c r="DT121" s="59"/>
      <c r="DU121" s="59"/>
      <c r="DV121" s="59"/>
      <c r="DW121" s="59"/>
      <c r="DX121" s="59"/>
      <c r="DY121" s="59"/>
      <c r="DZ121" s="59"/>
      <c r="EA121" s="59"/>
      <c r="EB121" s="59"/>
      <c r="EC121" s="59"/>
      <c r="ED121" s="59"/>
      <c r="EE121" s="59"/>
      <c r="EF121" s="59"/>
      <c r="EG121" s="59"/>
      <c r="EH121" s="59"/>
      <c r="EI121" s="59"/>
      <c r="EJ121" s="59"/>
      <c r="EK121" s="59"/>
      <c r="EL121" s="59"/>
      <c r="EM121" s="59"/>
      <c r="EN121" s="59"/>
      <c r="EO121" s="59"/>
      <c r="EP121" s="59"/>
      <c r="EQ121" s="59"/>
      <c r="ER121" s="59"/>
    </row>
    <row r="122" spans="2:149" ht="15" outlineLevel="1">
      <c r="B122" s="65">
        <v>6</v>
      </c>
      <c r="C122" s="99" t="s">
        <v>248</v>
      </c>
      <c r="D122" s="102" t="s">
        <v>257</v>
      </c>
      <c r="E122" s="66">
        <v>44</v>
      </c>
      <c r="F122" s="298">
        <v>44</v>
      </c>
      <c r="G122" s="90">
        <f t="shared" si="22"/>
        <v>0.50579545454545449</v>
      </c>
      <c r="H122" s="88">
        <f t="shared" si="20"/>
        <v>22.254999999999999</v>
      </c>
      <c r="I122" s="87">
        <f t="shared" si="21"/>
        <v>6.16</v>
      </c>
      <c r="J122" s="87">
        <f t="shared" si="29"/>
        <v>16.094999999999999</v>
      </c>
      <c r="K122" s="82"/>
      <c r="L122" s="61"/>
      <c r="M122" s="82"/>
      <c r="N122" s="59"/>
      <c r="O122" s="59"/>
      <c r="P122" s="59"/>
      <c r="Q122" s="59"/>
      <c r="R122" s="59"/>
      <c r="S122" s="59">
        <v>1</v>
      </c>
      <c r="T122" s="82"/>
      <c r="U122" s="63"/>
      <c r="V122" s="63"/>
      <c r="W122" s="63"/>
      <c r="X122" s="63"/>
      <c r="Y122" s="63"/>
      <c r="Z122" s="63"/>
      <c r="AA122" s="63"/>
      <c r="AB122" s="63"/>
      <c r="AC122" s="82"/>
      <c r="AD122" s="59"/>
      <c r="AE122" s="59"/>
      <c r="AF122" s="59"/>
      <c r="AG122" s="59"/>
      <c r="AH122" s="59"/>
      <c r="AI122" s="82"/>
      <c r="AJ122" s="59"/>
      <c r="AK122" s="59"/>
      <c r="AL122" s="59"/>
      <c r="AM122" s="59"/>
      <c r="AN122" s="82"/>
      <c r="AO122" s="59"/>
      <c r="AP122" s="59"/>
      <c r="AQ122" s="59"/>
      <c r="AR122" s="59"/>
      <c r="AS122" s="59"/>
      <c r="AT122" s="59">
        <f>60/1000</f>
        <v>0.06</v>
      </c>
      <c r="AU122" s="59"/>
      <c r="AV122" s="59"/>
      <c r="AW122" s="59"/>
      <c r="AX122" s="82"/>
      <c r="AY122" s="59"/>
      <c r="AZ122" s="59"/>
      <c r="BA122" s="59"/>
      <c r="BB122" s="59"/>
      <c r="BC122" s="59"/>
      <c r="BD122" s="59"/>
      <c r="BE122" s="59"/>
      <c r="BF122" s="59"/>
      <c r="BG122" s="59">
        <f>30/1000</f>
        <v>0.03</v>
      </c>
      <c r="BH122" s="59"/>
      <c r="BI122" s="82"/>
      <c r="BJ122" s="60"/>
      <c r="BK122" s="59"/>
      <c r="BL122" s="59"/>
      <c r="BM122" s="59"/>
      <c r="BN122" s="59"/>
      <c r="BO122" s="59"/>
      <c r="BP122" s="59"/>
      <c r="BQ122" s="59"/>
      <c r="BR122" s="59"/>
      <c r="BS122" s="59"/>
      <c r="BT122" s="59"/>
      <c r="BU122" s="59"/>
      <c r="BV122" s="59"/>
      <c r="BW122" s="59"/>
      <c r="BX122" s="59"/>
      <c r="BY122" s="59"/>
      <c r="BZ122" s="59"/>
      <c r="CA122" s="59"/>
      <c r="CB122" s="82"/>
      <c r="CC122" s="59"/>
      <c r="CD122" s="59"/>
      <c r="CE122" s="59"/>
      <c r="CF122" s="59"/>
      <c r="CG122" s="59"/>
      <c r="CH122" s="59"/>
      <c r="CI122" s="59"/>
      <c r="CJ122" s="59"/>
      <c r="CK122" s="59"/>
      <c r="CL122" s="59"/>
      <c r="CM122" s="82"/>
      <c r="CN122" s="59"/>
      <c r="CO122" s="59"/>
      <c r="CP122" s="59"/>
      <c r="CQ122" s="59"/>
      <c r="CR122" s="59"/>
      <c r="CS122" s="59"/>
      <c r="CT122" s="59"/>
      <c r="CU122" s="59"/>
      <c r="CV122" s="59"/>
      <c r="CW122" s="59"/>
      <c r="CX122" s="59"/>
      <c r="CY122" s="59"/>
      <c r="CZ122" s="82"/>
      <c r="DA122" s="59"/>
      <c r="DB122" s="59"/>
      <c r="DC122" s="59"/>
      <c r="DD122" s="59"/>
      <c r="DE122" s="59"/>
      <c r="DF122" s="59"/>
      <c r="DG122" s="59"/>
      <c r="DH122" s="59">
        <v>1</v>
      </c>
      <c r="DI122" s="82"/>
      <c r="DJ122" s="59"/>
      <c r="DK122" s="59"/>
      <c r="DL122" s="59"/>
      <c r="DM122" s="59"/>
      <c r="DN122" s="59"/>
      <c r="DO122" s="59"/>
      <c r="DP122" s="59"/>
      <c r="DQ122" s="82"/>
      <c r="DR122" s="59"/>
      <c r="DS122" s="59"/>
      <c r="DT122" s="59"/>
      <c r="DU122" s="59"/>
      <c r="DV122" s="59"/>
      <c r="DW122" s="59"/>
      <c r="DX122" s="59"/>
      <c r="DY122" s="59"/>
      <c r="DZ122" s="59"/>
      <c r="EA122" s="59"/>
      <c r="EB122" s="59"/>
      <c r="EC122" s="59"/>
      <c r="ED122" s="59"/>
      <c r="EE122" s="59"/>
      <c r="EF122" s="59"/>
      <c r="EG122" s="59"/>
      <c r="EH122" s="59"/>
      <c r="EI122" s="59"/>
      <c r="EJ122" s="59"/>
      <c r="EK122" s="59"/>
      <c r="EL122" s="59"/>
      <c r="EM122" s="59"/>
      <c r="EN122" s="59"/>
      <c r="EO122" s="59"/>
      <c r="EP122" s="59"/>
      <c r="EQ122" s="59"/>
      <c r="ER122" s="59"/>
    </row>
    <row r="123" spans="2:149" ht="15" outlineLevel="1">
      <c r="B123" s="65">
        <v>7</v>
      </c>
      <c r="C123" s="99" t="s">
        <v>248</v>
      </c>
      <c r="D123" s="239" t="s">
        <v>259</v>
      </c>
      <c r="E123" s="66">
        <v>44</v>
      </c>
      <c r="F123" s="298">
        <v>44</v>
      </c>
      <c r="G123" s="90">
        <f t="shared" si="22"/>
        <v>0.38784090909090901</v>
      </c>
      <c r="H123" s="88">
        <f t="shared" si="20"/>
        <v>17.064999999999998</v>
      </c>
      <c r="I123" s="87">
        <f t="shared" si="21"/>
        <v>6.16</v>
      </c>
      <c r="J123" s="87">
        <f t="shared" si="29"/>
        <v>10.904999999999999</v>
      </c>
      <c r="K123" s="82"/>
      <c r="L123" s="61"/>
      <c r="M123" s="82"/>
      <c r="N123" s="59"/>
      <c r="O123" s="59"/>
      <c r="P123" s="59"/>
      <c r="Q123" s="59"/>
      <c r="R123" s="59"/>
      <c r="S123" s="59">
        <v>1</v>
      </c>
      <c r="T123" s="82"/>
      <c r="U123" s="142"/>
      <c r="V123" s="63"/>
      <c r="W123" s="63"/>
      <c r="X123" s="63"/>
      <c r="Y123" s="63"/>
      <c r="Z123" s="63"/>
      <c r="AA123" s="63"/>
      <c r="AB123" s="63"/>
      <c r="AC123" s="82"/>
      <c r="AD123" s="59"/>
      <c r="AE123" s="59"/>
      <c r="AF123" s="59"/>
      <c r="AG123" s="59"/>
      <c r="AH123" s="59"/>
      <c r="AI123" s="82"/>
      <c r="AJ123" s="59"/>
      <c r="AK123" s="59"/>
      <c r="AL123" s="59"/>
      <c r="AM123" s="59"/>
      <c r="AN123" s="82"/>
      <c r="AO123" s="59"/>
      <c r="AP123" s="59"/>
      <c r="AQ123" s="59"/>
      <c r="AR123" s="59"/>
      <c r="AS123" s="59"/>
      <c r="AT123" s="59"/>
      <c r="AU123" s="59"/>
      <c r="AV123" s="59"/>
      <c r="AW123" s="59"/>
      <c r="AX123" s="82"/>
      <c r="AY123" s="59"/>
      <c r="AZ123" s="59"/>
      <c r="BA123" s="59"/>
      <c r="BB123" s="59"/>
      <c r="BC123" s="59"/>
      <c r="BD123" s="59"/>
      <c r="BE123" s="59">
        <f>90/1000</f>
        <v>0.09</v>
      </c>
      <c r="BF123" s="59"/>
      <c r="BG123" s="59"/>
      <c r="BH123" s="59"/>
      <c r="BI123" s="82"/>
      <c r="BJ123" s="60"/>
      <c r="BK123" s="59"/>
      <c r="BL123" s="59"/>
      <c r="BM123" s="59"/>
      <c r="BN123" s="59"/>
      <c r="BO123" s="59"/>
      <c r="BP123" s="59"/>
      <c r="BQ123" s="59"/>
      <c r="BR123" s="59"/>
      <c r="BS123" s="59"/>
      <c r="BT123" s="59"/>
      <c r="BU123" s="59"/>
      <c r="BV123" s="59"/>
      <c r="BW123" s="59"/>
      <c r="BX123" s="59"/>
      <c r="BY123" s="59"/>
      <c r="BZ123" s="59"/>
      <c r="CA123" s="59"/>
      <c r="CB123" s="82"/>
      <c r="CC123" s="59"/>
      <c r="CD123" s="59"/>
      <c r="CE123" s="59"/>
      <c r="CF123" s="59"/>
      <c r="CG123" s="59"/>
      <c r="CH123" s="59"/>
      <c r="CI123" s="59"/>
      <c r="CJ123" s="59"/>
      <c r="CK123" s="59"/>
      <c r="CL123" s="59"/>
      <c r="CM123" s="82"/>
      <c r="CN123" s="59"/>
      <c r="CO123" s="59"/>
      <c r="CP123" s="59"/>
      <c r="CQ123" s="59"/>
      <c r="CR123" s="59"/>
      <c r="CS123" s="59"/>
      <c r="CT123" s="59"/>
      <c r="CU123" s="59"/>
      <c r="CV123" s="59"/>
      <c r="CW123" s="59"/>
      <c r="CX123" s="59"/>
      <c r="CY123" s="59"/>
      <c r="CZ123" s="82"/>
      <c r="DA123" s="59"/>
      <c r="DB123" s="59"/>
      <c r="DC123" s="59"/>
      <c r="DD123" s="59"/>
      <c r="DE123" s="59"/>
      <c r="DF123" s="59"/>
      <c r="DG123" s="59"/>
      <c r="DH123" s="59">
        <v>1</v>
      </c>
      <c r="DI123" s="82"/>
      <c r="DJ123" s="59"/>
      <c r="DK123" s="59"/>
      <c r="DL123" s="59"/>
      <c r="DM123" s="59"/>
      <c r="DN123" s="59"/>
      <c r="DO123" s="59"/>
      <c r="DP123" s="59"/>
      <c r="DQ123" s="82"/>
      <c r="DR123" s="59"/>
      <c r="DS123" s="59"/>
      <c r="DT123" s="59"/>
      <c r="DU123" s="59"/>
      <c r="DV123" s="59"/>
      <c r="DW123" s="59"/>
      <c r="DX123" s="59"/>
      <c r="DY123" s="59"/>
      <c r="DZ123" s="59"/>
      <c r="EA123" s="59"/>
      <c r="EB123" s="59"/>
      <c r="EC123" s="59"/>
      <c r="ED123" s="59"/>
      <c r="EE123" s="59"/>
      <c r="EF123" s="59"/>
      <c r="EG123" s="59"/>
      <c r="EH123" s="59"/>
      <c r="EI123" s="59"/>
      <c r="EJ123" s="59"/>
      <c r="EK123" s="59"/>
      <c r="EL123" s="59"/>
      <c r="EM123" s="59"/>
      <c r="EN123" s="59"/>
      <c r="EO123" s="59"/>
      <c r="EP123" s="59"/>
      <c r="EQ123" s="59"/>
      <c r="ER123" s="59"/>
    </row>
    <row r="124" spans="2:149" ht="15" outlineLevel="1">
      <c r="B124" s="65">
        <v>8</v>
      </c>
      <c r="C124" s="99" t="s">
        <v>248</v>
      </c>
      <c r="D124" s="239" t="s">
        <v>260</v>
      </c>
      <c r="E124" s="66">
        <v>49</v>
      </c>
      <c r="F124" s="298">
        <v>49</v>
      </c>
      <c r="G124" s="90">
        <f t="shared" si="22"/>
        <v>0.31255102040816329</v>
      </c>
      <c r="H124" s="88">
        <f t="shared" si="20"/>
        <v>15.315000000000001</v>
      </c>
      <c r="I124" s="87">
        <f t="shared" si="21"/>
        <v>6.86</v>
      </c>
      <c r="J124" s="87">
        <f t="shared" si="29"/>
        <v>8.4550000000000001</v>
      </c>
      <c r="K124" s="82"/>
      <c r="L124" s="61"/>
      <c r="M124" s="82"/>
      <c r="N124" s="59"/>
      <c r="O124" s="59"/>
      <c r="P124" s="59"/>
      <c r="Q124" s="59"/>
      <c r="R124" s="59"/>
      <c r="S124" s="59">
        <v>1</v>
      </c>
      <c r="T124" s="82"/>
      <c r="U124" s="63"/>
      <c r="V124" s="63"/>
      <c r="W124" s="63"/>
      <c r="X124" s="63"/>
      <c r="Y124" s="63"/>
      <c r="Z124" s="63"/>
      <c r="AA124" s="63"/>
      <c r="AB124" s="63"/>
      <c r="AC124" s="82"/>
      <c r="AD124" s="59"/>
      <c r="AE124" s="59"/>
      <c r="AF124" s="59"/>
      <c r="AG124" s="59"/>
      <c r="AH124" s="59"/>
      <c r="AI124" s="82"/>
      <c r="AJ124" s="59"/>
      <c r="AK124" s="59"/>
      <c r="AL124" s="59"/>
      <c r="AM124" s="59"/>
      <c r="AN124" s="82"/>
      <c r="AO124" s="59"/>
      <c r="AP124" s="59"/>
      <c r="AQ124" s="59"/>
      <c r="AR124" s="59"/>
      <c r="AS124" s="59"/>
      <c r="AT124" s="59"/>
      <c r="AU124" s="59"/>
      <c r="AV124" s="59"/>
      <c r="AW124" s="59"/>
      <c r="AX124" s="82"/>
      <c r="AY124" s="59"/>
      <c r="AZ124" s="59"/>
      <c r="BA124" s="59"/>
      <c r="BB124" s="59"/>
      <c r="BC124" s="59"/>
      <c r="BD124" s="59"/>
      <c r="BE124" s="59"/>
      <c r="BF124" s="59"/>
      <c r="BG124" s="59"/>
      <c r="BH124" s="59"/>
      <c r="BI124" s="82"/>
      <c r="BJ124" s="60"/>
      <c r="BK124" s="59"/>
      <c r="BL124" s="59"/>
      <c r="BM124" s="59"/>
      <c r="BN124" s="59"/>
      <c r="BO124" s="59"/>
      <c r="BP124" s="59"/>
      <c r="BQ124" s="59"/>
      <c r="BR124" s="59"/>
      <c r="BS124" s="59"/>
      <c r="BT124" s="59"/>
      <c r="BU124" s="59"/>
      <c r="BV124" s="59"/>
      <c r="BW124" s="59"/>
      <c r="BX124" s="59"/>
      <c r="BY124" s="59"/>
      <c r="BZ124" s="59"/>
      <c r="CA124" s="59"/>
      <c r="CB124" s="82"/>
      <c r="CC124" s="59"/>
      <c r="CD124" s="59"/>
      <c r="CE124" s="59"/>
      <c r="CF124" s="59"/>
      <c r="CG124" s="59"/>
      <c r="CH124" s="59"/>
      <c r="CI124" s="59"/>
      <c r="CJ124" s="59"/>
      <c r="CK124" s="59"/>
      <c r="CL124" s="59">
        <v>1</v>
      </c>
      <c r="CM124" s="82"/>
      <c r="CN124" s="59"/>
      <c r="CO124" s="59"/>
      <c r="CP124" s="59"/>
      <c r="CQ124" s="59"/>
      <c r="CR124" s="59"/>
      <c r="CS124" s="59"/>
      <c r="CT124" s="59"/>
      <c r="CU124" s="59"/>
      <c r="CV124" s="59"/>
      <c r="CW124" s="59"/>
      <c r="CX124" s="59"/>
      <c r="CY124" s="59"/>
      <c r="CZ124" s="82"/>
      <c r="DA124" s="59"/>
      <c r="DB124" s="59"/>
      <c r="DC124" s="59"/>
      <c r="DD124" s="59"/>
      <c r="DE124" s="59"/>
      <c r="DF124" s="59"/>
      <c r="DG124" s="59"/>
      <c r="DH124" s="59">
        <v>1</v>
      </c>
      <c r="DI124" s="82"/>
      <c r="DJ124" s="59"/>
      <c r="DK124" s="59"/>
      <c r="DL124" s="59"/>
      <c r="DM124" s="59"/>
      <c r="DN124" s="59"/>
      <c r="DO124" s="59"/>
      <c r="DP124" s="59"/>
      <c r="DQ124" s="82"/>
      <c r="DR124" s="59"/>
      <c r="DS124" s="59"/>
      <c r="DT124" s="59"/>
      <c r="DU124" s="59"/>
      <c r="DV124" s="59"/>
      <c r="DW124" s="59"/>
      <c r="DX124" s="59"/>
      <c r="DY124" s="59"/>
      <c r="DZ124" s="59"/>
      <c r="EA124" s="59"/>
      <c r="EB124" s="59"/>
      <c r="EC124" s="59"/>
      <c r="ED124" s="59"/>
      <c r="EE124" s="59"/>
      <c r="EF124" s="59"/>
      <c r="EG124" s="59"/>
      <c r="EH124" s="59"/>
      <c r="EI124" s="59"/>
      <c r="EJ124" s="59"/>
      <c r="EK124" s="59"/>
      <c r="EL124" s="59"/>
      <c r="EM124" s="59"/>
      <c r="EN124" s="59"/>
      <c r="EO124" s="59"/>
      <c r="EP124" s="59"/>
      <c r="EQ124" s="59"/>
      <c r="ER124" s="59"/>
    </row>
    <row r="125" spans="2:149" ht="15">
      <c r="B125" s="67"/>
      <c r="C125" s="100"/>
      <c r="D125" s="109"/>
      <c r="E125" s="67"/>
      <c r="F125" s="67"/>
      <c r="G125" s="117"/>
      <c r="H125" s="118"/>
      <c r="I125" s="119"/>
      <c r="J125" s="119"/>
      <c r="K125" s="82"/>
      <c r="L125" s="120"/>
      <c r="M125" s="82"/>
      <c r="N125" s="59"/>
      <c r="O125" s="59"/>
      <c r="P125" s="59"/>
      <c r="Q125" s="59"/>
      <c r="R125" s="59"/>
      <c r="S125" s="59"/>
      <c r="T125" s="82"/>
      <c r="U125" s="142"/>
      <c r="V125" s="63"/>
      <c r="W125" s="63"/>
      <c r="X125" s="63"/>
      <c r="Y125" s="63"/>
      <c r="Z125" s="63"/>
      <c r="AA125" s="63"/>
      <c r="AB125" s="63"/>
      <c r="AC125" s="82"/>
      <c r="AD125" s="59"/>
      <c r="AE125" s="59"/>
      <c r="AF125" s="59"/>
      <c r="AG125" s="59"/>
      <c r="AH125" s="59"/>
      <c r="AI125" s="82"/>
      <c r="AJ125" s="59"/>
      <c r="AK125" s="59"/>
      <c r="AL125" s="59"/>
      <c r="AM125" s="59"/>
      <c r="AN125" s="82"/>
      <c r="AO125" s="59"/>
      <c r="AP125" s="59"/>
      <c r="AQ125" s="59"/>
      <c r="AR125" s="59"/>
      <c r="AS125" s="59"/>
      <c r="AT125" s="59"/>
      <c r="AU125" s="59"/>
      <c r="AV125" s="59"/>
      <c r="AW125" s="59"/>
      <c r="AX125" s="82"/>
      <c r="AY125" s="59"/>
      <c r="AZ125" s="59"/>
      <c r="BA125" s="59"/>
      <c r="BB125" s="59"/>
      <c r="BC125" s="59"/>
      <c r="BD125" s="59"/>
      <c r="BE125" s="59"/>
      <c r="BF125" s="59"/>
      <c r="BG125" s="59"/>
      <c r="BH125" s="59"/>
      <c r="BI125" s="82"/>
      <c r="BJ125" s="60"/>
      <c r="BK125" s="59"/>
      <c r="BL125" s="59"/>
      <c r="BM125" s="59"/>
      <c r="BN125" s="59"/>
      <c r="BO125" s="59"/>
      <c r="BP125" s="59"/>
      <c r="BQ125" s="59"/>
      <c r="BR125" s="59"/>
      <c r="BS125" s="59"/>
      <c r="BT125" s="59"/>
      <c r="BU125" s="59"/>
      <c r="BV125" s="59"/>
      <c r="BW125" s="59"/>
      <c r="BX125" s="59"/>
      <c r="BY125" s="59"/>
      <c r="BZ125" s="59"/>
      <c r="CA125" s="59"/>
      <c r="CB125" s="82"/>
      <c r="CC125" s="59"/>
      <c r="CD125" s="59"/>
      <c r="CE125" s="59"/>
      <c r="CF125" s="59"/>
      <c r="CG125" s="59"/>
      <c r="CH125" s="59"/>
      <c r="CI125" s="59"/>
      <c r="CJ125" s="59"/>
      <c r="CK125" s="59"/>
      <c r="CL125" s="59"/>
      <c r="CM125" s="82"/>
      <c r="CN125" s="59"/>
      <c r="CO125" s="59"/>
      <c r="CP125" s="59"/>
      <c r="CQ125" s="59"/>
      <c r="CR125" s="59"/>
      <c r="CS125" s="59"/>
      <c r="CT125" s="59"/>
      <c r="CU125" s="59"/>
      <c r="CV125" s="59"/>
      <c r="CW125" s="59"/>
      <c r="CX125" s="59"/>
      <c r="CY125" s="59"/>
      <c r="CZ125" s="82"/>
      <c r="DA125" s="59"/>
      <c r="DB125" s="59"/>
      <c r="DC125" s="59"/>
      <c r="DD125" s="59"/>
      <c r="DE125" s="59"/>
      <c r="DF125" s="59"/>
      <c r="DG125" s="59"/>
      <c r="DH125" s="59"/>
      <c r="DI125" s="82"/>
      <c r="DJ125" s="59"/>
      <c r="DK125" s="59"/>
      <c r="DL125" s="59"/>
      <c r="DM125" s="59"/>
      <c r="DN125" s="59"/>
      <c r="DO125" s="59"/>
      <c r="DP125" s="59"/>
      <c r="DQ125" s="82"/>
      <c r="DR125" s="59"/>
      <c r="DS125" s="59"/>
      <c r="DT125" s="59"/>
      <c r="DU125" s="59"/>
      <c r="DV125" s="59"/>
      <c r="DW125" s="59"/>
      <c r="DX125" s="59"/>
      <c r="DY125" s="59"/>
      <c r="DZ125" s="59"/>
      <c r="EA125" s="59"/>
      <c r="EB125" s="59"/>
      <c r="EC125" s="59"/>
      <c r="ED125" s="59"/>
      <c r="EE125" s="59"/>
      <c r="EF125" s="59"/>
      <c r="EG125" s="59"/>
      <c r="EH125" s="59"/>
      <c r="EI125" s="59"/>
      <c r="EJ125" s="59"/>
      <c r="EK125" s="59"/>
      <c r="EL125" s="59"/>
      <c r="EM125" s="59"/>
      <c r="EN125" s="59"/>
      <c r="EO125" s="59"/>
      <c r="EP125" s="59"/>
      <c r="EQ125" s="59"/>
      <c r="ER125" s="59"/>
    </row>
    <row r="126" spans="2:149" ht="15" outlineLevel="1">
      <c r="B126" s="65">
        <v>1</v>
      </c>
      <c r="C126" s="240" t="s">
        <v>41</v>
      </c>
      <c r="D126" s="239" t="s">
        <v>42</v>
      </c>
      <c r="E126" s="66">
        <v>55</v>
      </c>
      <c r="F126" s="298">
        <v>55</v>
      </c>
      <c r="G126" s="90">
        <f t="shared" si="22"/>
        <v>0.62067272727272726</v>
      </c>
      <c r="H126" s="88">
        <f t="shared" si="20"/>
        <v>34.137</v>
      </c>
      <c r="I126" s="87">
        <f t="shared" si="21"/>
        <v>7.7000000000000011</v>
      </c>
      <c r="J126" s="87">
        <f t="shared" ref="J126:J143" si="30">SUMPRODUCT(N126:ES126,$N$6:$ES$6)</f>
        <v>26.437000000000001</v>
      </c>
      <c r="K126" s="82"/>
      <c r="L126" s="61"/>
      <c r="M126" s="82"/>
      <c r="N126" s="59"/>
      <c r="O126" s="59"/>
      <c r="P126" s="59"/>
      <c r="Q126" s="59"/>
      <c r="R126" s="59"/>
      <c r="S126" s="59">
        <v>1</v>
      </c>
      <c r="T126" s="82"/>
      <c r="U126" s="63">
        <f>150/1000</f>
        <v>0.15</v>
      </c>
      <c r="V126" s="63"/>
      <c r="W126" s="63"/>
      <c r="X126" s="63"/>
      <c r="Y126" s="63"/>
      <c r="Z126" s="63"/>
      <c r="AA126" s="63"/>
      <c r="AB126" s="63"/>
      <c r="AC126" s="82"/>
      <c r="AD126" s="59"/>
      <c r="AE126" s="59"/>
      <c r="AF126" s="59"/>
      <c r="AG126" s="59"/>
      <c r="AH126" s="59"/>
      <c r="AI126" s="82"/>
      <c r="AJ126" s="59"/>
      <c r="AK126" s="59"/>
      <c r="AL126" s="59"/>
      <c r="AM126" s="59"/>
      <c r="AN126" s="82"/>
      <c r="AO126" s="59"/>
      <c r="AP126" s="59"/>
      <c r="AQ126" s="59"/>
      <c r="AR126" s="59"/>
      <c r="AS126" s="59"/>
      <c r="AT126" s="59"/>
      <c r="AU126" s="59"/>
      <c r="AV126" s="59"/>
      <c r="AW126" s="59"/>
      <c r="AX126" s="82"/>
      <c r="AY126" s="59"/>
      <c r="AZ126" s="59"/>
      <c r="BA126" s="59"/>
      <c r="BB126" s="59">
        <f>45/1000</f>
        <v>4.4999999999999998E-2</v>
      </c>
      <c r="BC126" s="59"/>
      <c r="BD126" s="59"/>
      <c r="BE126" s="59"/>
      <c r="BF126" s="59">
        <f>60/1000</f>
        <v>0.06</v>
      </c>
      <c r="BG126" s="59"/>
      <c r="BH126" s="59"/>
      <c r="BI126" s="82"/>
      <c r="BJ126" s="60"/>
      <c r="BK126" s="59"/>
      <c r="BL126" s="59"/>
      <c r="BM126" s="59"/>
      <c r="BN126" s="59"/>
      <c r="BO126" s="59"/>
      <c r="BP126" s="59"/>
      <c r="BQ126" s="59"/>
      <c r="BR126" s="59"/>
      <c r="BS126" s="59"/>
      <c r="BT126" s="59"/>
      <c r="BU126" s="59"/>
      <c r="BV126" s="59"/>
      <c r="BW126" s="59"/>
      <c r="BX126" s="59"/>
      <c r="BY126" s="59"/>
      <c r="BZ126" s="59"/>
      <c r="CA126" s="59"/>
      <c r="CB126" s="82"/>
      <c r="CC126" s="59"/>
      <c r="CD126" s="59">
        <v>1</v>
      </c>
      <c r="CE126" s="59"/>
      <c r="CF126" s="59"/>
      <c r="CG126" s="59"/>
      <c r="CH126" s="59"/>
      <c r="CI126" s="59"/>
      <c r="CJ126" s="59"/>
      <c r="CK126" s="59"/>
      <c r="CL126" s="59"/>
      <c r="CM126" s="82"/>
      <c r="CN126" s="59"/>
      <c r="CO126" s="59"/>
      <c r="CP126" s="59"/>
      <c r="CQ126" s="59"/>
      <c r="CR126" s="59"/>
      <c r="CS126" s="59"/>
      <c r="CT126" s="59"/>
      <c r="CU126" s="59"/>
      <c r="CV126" s="59"/>
      <c r="CW126" s="59"/>
      <c r="CX126" s="59"/>
      <c r="CY126" s="59"/>
      <c r="CZ126" s="82"/>
      <c r="DA126" s="59"/>
      <c r="DB126" s="59"/>
      <c r="DC126" s="59"/>
      <c r="DD126" s="59"/>
      <c r="DE126" s="59"/>
      <c r="DF126" s="59"/>
      <c r="DG126" s="59"/>
      <c r="DH126" s="59">
        <v>1</v>
      </c>
      <c r="DI126" s="82"/>
      <c r="DJ126" s="59"/>
      <c r="DK126" s="59"/>
      <c r="DL126" s="59"/>
      <c r="DM126" s="59"/>
      <c r="DN126" s="59"/>
      <c r="DO126" s="59"/>
      <c r="DP126" s="59"/>
      <c r="DQ126" s="82"/>
      <c r="DR126" s="59"/>
      <c r="DS126" s="59"/>
      <c r="DT126" s="59"/>
      <c r="DU126" s="59"/>
      <c r="DV126" s="59"/>
      <c r="DW126" s="59"/>
      <c r="DX126" s="59"/>
      <c r="DY126" s="59"/>
      <c r="DZ126" s="59"/>
      <c r="EA126" s="59"/>
      <c r="EB126" s="59"/>
      <c r="EC126" s="59"/>
      <c r="ED126" s="59"/>
      <c r="EE126" s="59"/>
      <c r="EF126" s="59"/>
      <c r="EG126" s="59"/>
      <c r="EH126" s="59"/>
      <c r="EI126" s="59"/>
      <c r="EJ126" s="59"/>
      <c r="EK126" s="59"/>
      <c r="EL126" s="59"/>
      <c r="EM126" s="59"/>
      <c r="EN126" s="59"/>
      <c r="EO126" s="59"/>
      <c r="EP126" s="59"/>
      <c r="EQ126" s="59"/>
      <c r="ER126" s="59"/>
    </row>
    <row r="127" spans="2:149" ht="15" outlineLevel="1">
      <c r="B127" s="65">
        <v>2</v>
      </c>
      <c r="C127" s="99" t="s">
        <v>41</v>
      </c>
      <c r="D127" s="102" t="s">
        <v>52</v>
      </c>
      <c r="E127" s="66">
        <v>55</v>
      </c>
      <c r="F127" s="298">
        <v>55</v>
      </c>
      <c r="G127" s="90">
        <f t="shared" si="22"/>
        <v>0.51100000000000012</v>
      </c>
      <c r="H127" s="88">
        <f t="shared" si="20"/>
        <v>28.105000000000004</v>
      </c>
      <c r="I127" s="87">
        <f t="shared" si="21"/>
        <v>7.7000000000000011</v>
      </c>
      <c r="J127" s="87">
        <f t="shared" si="30"/>
        <v>20.405000000000001</v>
      </c>
      <c r="K127" s="82"/>
      <c r="L127" s="61"/>
      <c r="M127" s="82"/>
      <c r="N127" s="59"/>
      <c r="O127" s="59"/>
      <c r="P127" s="59"/>
      <c r="Q127" s="59"/>
      <c r="R127" s="59"/>
      <c r="S127" s="59">
        <v>1</v>
      </c>
      <c r="T127" s="82"/>
      <c r="U127" s="142"/>
      <c r="V127" s="63"/>
      <c r="W127" s="63"/>
      <c r="X127" s="63"/>
      <c r="Y127" s="63"/>
      <c r="Z127" s="63"/>
      <c r="AA127" s="63"/>
      <c r="AB127" s="63"/>
      <c r="AC127" s="82"/>
      <c r="AD127" s="59"/>
      <c r="AE127" s="59"/>
      <c r="AF127" s="59"/>
      <c r="AG127" s="59"/>
      <c r="AH127" s="59"/>
      <c r="AI127" s="82"/>
      <c r="AJ127" s="59"/>
      <c r="AK127" s="59"/>
      <c r="AL127" s="59"/>
      <c r="AM127" s="59"/>
      <c r="AN127" s="82"/>
      <c r="AO127" s="59"/>
      <c r="AP127" s="59"/>
      <c r="AQ127" s="59"/>
      <c r="AR127" s="59"/>
      <c r="AS127" s="59"/>
      <c r="AT127" s="59"/>
      <c r="AU127" s="59"/>
      <c r="AV127" s="59"/>
      <c r="AW127" s="59"/>
      <c r="AX127" s="82"/>
      <c r="AY127" s="59"/>
      <c r="AZ127" s="59"/>
      <c r="BA127" s="59"/>
      <c r="BB127" s="59"/>
      <c r="BC127" s="59"/>
      <c r="BD127" s="59"/>
      <c r="BE127" s="59"/>
      <c r="BF127" s="59">
        <f>60/1000</f>
        <v>0.06</v>
      </c>
      <c r="BG127" s="59">
        <f>50/1000</f>
        <v>0.05</v>
      </c>
      <c r="BH127" s="59"/>
      <c r="BI127" s="82"/>
      <c r="BJ127" s="60"/>
      <c r="BK127" s="59"/>
      <c r="BL127" s="59"/>
      <c r="BM127" s="59"/>
      <c r="BN127" s="59"/>
      <c r="BO127" s="59"/>
      <c r="BP127" s="59"/>
      <c r="BQ127" s="59"/>
      <c r="BR127" s="59"/>
      <c r="BS127" s="59"/>
      <c r="BT127" s="59"/>
      <c r="BU127" s="59"/>
      <c r="BV127" s="59"/>
      <c r="BW127" s="59"/>
      <c r="BX127" s="59"/>
      <c r="BY127" s="59"/>
      <c r="BZ127" s="59"/>
      <c r="CA127" s="59"/>
      <c r="CB127" s="82"/>
      <c r="CC127" s="59">
        <v>0.5</v>
      </c>
      <c r="CD127" s="59"/>
      <c r="CE127" s="59"/>
      <c r="CF127" s="59"/>
      <c r="CG127" s="59">
        <v>0.5</v>
      </c>
      <c r="CH127" s="59"/>
      <c r="CI127" s="59"/>
      <c r="CJ127" s="59"/>
      <c r="CK127" s="59"/>
      <c r="CL127" s="59"/>
      <c r="CM127" s="82"/>
      <c r="CN127" s="59"/>
      <c r="CO127" s="59"/>
      <c r="CP127" s="59"/>
      <c r="CQ127" s="59"/>
      <c r="CR127" s="59"/>
      <c r="CS127" s="59"/>
      <c r="CT127" s="59"/>
      <c r="CU127" s="59"/>
      <c r="CV127" s="59"/>
      <c r="CW127" s="59"/>
      <c r="CX127" s="59"/>
      <c r="CY127" s="59"/>
      <c r="CZ127" s="82"/>
      <c r="DA127" s="59"/>
      <c r="DB127" s="59"/>
      <c r="DC127" s="59"/>
      <c r="DD127" s="59"/>
      <c r="DE127" s="59"/>
      <c r="DF127" s="59"/>
      <c r="DG127" s="59"/>
      <c r="DH127" s="59">
        <v>1</v>
      </c>
      <c r="DI127" s="82"/>
      <c r="DJ127" s="59"/>
      <c r="DK127" s="59"/>
      <c r="DL127" s="59"/>
      <c r="DM127" s="59"/>
      <c r="DN127" s="59"/>
      <c r="DO127" s="59"/>
      <c r="DP127" s="59"/>
      <c r="DQ127" s="82"/>
      <c r="DR127" s="59"/>
      <c r="DS127" s="59"/>
      <c r="DT127" s="59"/>
      <c r="DU127" s="59"/>
      <c r="DV127" s="59"/>
      <c r="DW127" s="59"/>
      <c r="DX127" s="59"/>
      <c r="DY127" s="59"/>
      <c r="DZ127" s="59"/>
      <c r="EA127" s="59"/>
      <c r="EB127" s="59"/>
      <c r="EC127" s="59"/>
      <c r="ED127" s="59"/>
      <c r="EE127" s="59"/>
      <c r="EF127" s="59"/>
      <c r="EG127" s="59"/>
      <c r="EH127" s="59"/>
      <c r="EI127" s="59"/>
      <c r="EJ127" s="59"/>
      <c r="EK127" s="59"/>
      <c r="EL127" s="59"/>
      <c r="EM127" s="59"/>
      <c r="EN127" s="59"/>
      <c r="EO127" s="59"/>
      <c r="EP127" s="59"/>
      <c r="EQ127" s="59"/>
      <c r="ER127" s="59"/>
    </row>
    <row r="128" spans="2:149" ht="15" outlineLevel="1">
      <c r="B128" s="65">
        <v>3</v>
      </c>
      <c r="C128" s="99" t="s">
        <v>41</v>
      </c>
      <c r="D128" s="239" t="s">
        <v>55</v>
      </c>
      <c r="E128" s="66">
        <v>38</v>
      </c>
      <c r="F128" s="298">
        <v>38</v>
      </c>
      <c r="G128" s="90">
        <f t="shared" si="22"/>
        <v>0.64265789473684221</v>
      </c>
      <c r="H128" s="88">
        <f t="shared" si="20"/>
        <v>24.421000000000003</v>
      </c>
      <c r="I128" s="87">
        <f t="shared" si="21"/>
        <v>5.32</v>
      </c>
      <c r="J128" s="87">
        <f t="shared" si="30"/>
        <v>19.101000000000003</v>
      </c>
      <c r="K128" s="82"/>
      <c r="L128" s="61"/>
      <c r="M128" s="82"/>
      <c r="N128" s="59"/>
      <c r="O128" s="59"/>
      <c r="P128" s="59"/>
      <c r="Q128" s="59"/>
      <c r="R128" s="59"/>
      <c r="S128" s="59">
        <v>1</v>
      </c>
      <c r="T128" s="82"/>
      <c r="U128" s="63"/>
      <c r="V128" s="63"/>
      <c r="W128" s="63"/>
      <c r="X128" s="63"/>
      <c r="Y128" s="63"/>
      <c r="Z128" s="63"/>
      <c r="AA128" s="63"/>
      <c r="AB128" s="63"/>
      <c r="AC128" s="82"/>
      <c r="AD128" s="59">
        <v>1</v>
      </c>
      <c r="AE128" s="59"/>
      <c r="AF128" s="59"/>
      <c r="AG128" s="59"/>
      <c r="AH128" s="59"/>
      <c r="AI128" s="82"/>
      <c r="AJ128" s="59"/>
      <c r="AK128" s="59"/>
      <c r="AL128" s="59"/>
      <c r="AM128" s="59"/>
      <c r="AN128" s="82"/>
      <c r="AO128" s="59"/>
      <c r="AP128" s="59"/>
      <c r="AQ128" s="59"/>
      <c r="AR128" s="59"/>
      <c r="AS128" s="59"/>
      <c r="AT128" s="59"/>
      <c r="AU128" s="59"/>
      <c r="AV128" s="59"/>
      <c r="AW128" s="59"/>
      <c r="AX128" s="82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82"/>
      <c r="BJ128" s="60"/>
      <c r="BK128" s="59"/>
      <c r="BL128" s="59"/>
      <c r="BM128" s="60">
        <f>30/1000</f>
        <v>0.03</v>
      </c>
      <c r="BN128" s="59"/>
      <c r="BO128" s="59"/>
      <c r="BP128" s="59"/>
      <c r="BQ128" s="59"/>
      <c r="BR128" s="59"/>
      <c r="BS128" s="59"/>
      <c r="BT128" s="59"/>
      <c r="BU128" s="59"/>
      <c r="BV128" s="59"/>
      <c r="BW128" s="59"/>
      <c r="BX128" s="59"/>
      <c r="BY128" s="59"/>
      <c r="BZ128" s="59"/>
      <c r="CA128" s="59"/>
      <c r="CB128" s="82"/>
      <c r="CC128" s="59"/>
      <c r="CD128" s="59"/>
      <c r="CE128" s="59"/>
      <c r="CF128" s="59"/>
      <c r="CG128" s="59"/>
      <c r="CH128" s="59"/>
      <c r="CI128" s="59"/>
      <c r="CJ128" s="59"/>
      <c r="CK128" s="59"/>
      <c r="CL128" s="59"/>
      <c r="CM128" s="82"/>
      <c r="CN128" s="59"/>
      <c r="CO128" s="59"/>
      <c r="CP128" s="59"/>
      <c r="CQ128" s="59"/>
      <c r="CR128" s="59"/>
      <c r="CS128" s="59"/>
      <c r="CT128" s="59"/>
      <c r="CU128" s="59"/>
      <c r="CV128" s="59"/>
      <c r="CW128" s="59"/>
      <c r="CX128" s="59"/>
      <c r="CY128" s="59"/>
      <c r="CZ128" s="82"/>
      <c r="DA128" s="59"/>
      <c r="DB128" s="59"/>
      <c r="DC128" s="59"/>
      <c r="DD128" s="59"/>
      <c r="DE128" s="59"/>
      <c r="DF128" s="59"/>
      <c r="DG128" s="59"/>
      <c r="DH128" s="59">
        <v>1</v>
      </c>
      <c r="DI128" s="82"/>
      <c r="DJ128" s="59"/>
      <c r="DK128" s="59"/>
      <c r="DL128" s="59"/>
      <c r="DM128" s="59"/>
      <c r="DN128" s="59"/>
      <c r="DO128" s="59"/>
      <c r="DP128" s="59"/>
      <c r="DQ128" s="82"/>
      <c r="DR128" s="59"/>
      <c r="DS128" s="59"/>
      <c r="DT128" s="59"/>
      <c r="DU128" s="59"/>
      <c r="DV128" s="59"/>
      <c r="DW128" s="59"/>
      <c r="DX128" s="59"/>
      <c r="DY128" s="59"/>
      <c r="DZ128" s="59"/>
      <c r="EA128" s="59"/>
      <c r="EB128" s="59"/>
      <c r="EC128" s="59"/>
      <c r="ED128" s="59"/>
      <c r="EE128" s="59"/>
      <c r="EF128" s="59"/>
      <c r="EG128" s="59"/>
      <c r="EH128" s="59"/>
      <c r="EI128" s="59"/>
      <c r="EJ128" s="59"/>
      <c r="EK128" s="59"/>
      <c r="EL128" s="59"/>
      <c r="EM128" s="59"/>
      <c r="EN128" s="59"/>
      <c r="EO128" s="59"/>
      <c r="EP128" s="59"/>
      <c r="EQ128" s="59"/>
      <c r="ER128" s="59"/>
    </row>
    <row r="129" spans="2:148" ht="15" outlineLevel="1">
      <c r="B129" s="65">
        <v>4</v>
      </c>
      <c r="C129" s="240" t="s">
        <v>41</v>
      </c>
      <c r="D129" s="239" t="s">
        <v>61</v>
      </c>
      <c r="E129" s="66">
        <v>55</v>
      </c>
      <c r="F129" s="298">
        <v>55</v>
      </c>
      <c r="G129" s="90">
        <f t="shared" si="22"/>
        <v>0.53827272727272735</v>
      </c>
      <c r="H129" s="88">
        <f t="shared" si="20"/>
        <v>29.605000000000004</v>
      </c>
      <c r="I129" s="87">
        <f t="shared" si="21"/>
        <v>7.7000000000000011</v>
      </c>
      <c r="J129" s="87">
        <f t="shared" si="30"/>
        <v>21.905000000000001</v>
      </c>
      <c r="K129" s="82"/>
      <c r="L129" s="61"/>
      <c r="M129" s="82"/>
      <c r="N129" s="59"/>
      <c r="O129" s="59"/>
      <c r="P129" s="59"/>
      <c r="Q129" s="59"/>
      <c r="R129" s="59"/>
      <c r="S129" s="59">
        <v>1</v>
      </c>
      <c r="T129" s="82"/>
      <c r="U129" s="142"/>
      <c r="V129" s="63"/>
      <c r="W129" s="63"/>
      <c r="X129" s="63"/>
      <c r="Y129" s="63"/>
      <c r="Z129" s="63"/>
      <c r="AA129" s="63"/>
      <c r="AB129" s="63"/>
      <c r="AC129" s="82"/>
      <c r="AD129" s="59"/>
      <c r="AE129" s="59"/>
      <c r="AF129" s="59"/>
      <c r="AG129" s="59"/>
      <c r="AH129" s="59"/>
      <c r="AI129" s="82"/>
      <c r="AJ129" s="59"/>
      <c r="AK129" s="59"/>
      <c r="AL129" s="59"/>
      <c r="AM129" s="59"/>
      <c r="AN129" s="82"/>
      <c r="AO129" s="59"/>
      <c r="AP129" s="59"/>
      <c r="AQ129" s="59"/>
      <c r="AR129" s="59"/>
      <c r="AS129" s="59"/>
      <c r="AT129" s="59"/>
      <c r="AU129" s="59"/>
      <c r="AV129" s="59"/>
      <c r="AW129" s="59"/>
      <c r="AX129" s="82"/>
      <c r="AY129" s="59"/>
      <c r="AZ129" s="59"/>
      <c r="BA129" s="59"/>
      <c r="BB129" s="59"/>
      <c r="BC129" s="59"/>
      <c r="BD129" s="59"/>
      <c r="BE129" s="59"/>
      <c r="BF129" s="59"/>
      <c r="BG129" s="59"/>
      <c r="BH129" s="59"/>
      <c r="BI129" s="82"/>
      <c r="BJ129" s="60"/>
      <c r="BK129" s="59"/>
      <c r="BL129" s="59"/>
      <c r="BM129" s="59"/>
      <c r="BN129" s="59"/>
      <c r="BO129" s="59"/>
      <c r="BP129" s="59"/>
      <c r="BQ129" s="59"/>
      <c r="BR129" s="59"/>
      <c r="BS129" s="59"/>
      <c r="BT129" s="59"/>
      <c r="BU129" s="59"/>
      <c r="BV129" s="59"/>
      <c r="BW129" s="59"/>
      <c r="BX129" s="59"/>
      <c r="BY129" s="59"/>
      <c r="BZ129" s="59"/>
      <c r="CA129" s="59"/>
      <c r="CB129" s="82"/>
      <c r="CC129" s="59"/>
      <c r="CD129" s="59"/>
      <c r="CE129" s="59"/>
      <c r="CF129" s="59">
        <v>0.5</v>
      </c>
      <c r="CG129" s="59"/>
      <c r="CH129" s="59"/>
      <c r="CI129" s="59">
        <v>1</v>
      </c>
      <c r="CJ129" s="59"/>
      <c r="CK129" s="59"/>
      <c r="CL129" s="59"/>
      <c r="CM129" s="82"/>
      <c r="CN129" s="59"/>
      <c r="CO129" s="59"/>
      <c r="CP129" s="59">
        <f>150/1000</f>
        <v>0.15</v>
      </c>
      <c r="CQ129" s="59"/>
      <c r="CR129" s="59"/>
      <c r="CS129" s="59"/>
      <c r="CT129" s="59"/>
      <c r="CU129" s="59"/>
      <c r="CV129" s="59"/>
      <c r="CW129" s="59"/>
      <c r="CX129" s="59"/>
      <c r="CY129" s="59"/>
      <c r="CZ129" s="82"/>
      <c r="DA129" s="59"/>
      <c r="DB129" s="59"/>
      <c r="DC129" s="59"/>
      <c r="DD129" s="59"/>
      <c r="DE129" s="59"/>
      <c r="DF129" s="59"/>
      <c r="DG129" s="59"/>
      <c r="DH129" s="59">
        <v>1</v>
      </c>
      <c r="DI129" s="82"/>
      <c r="DJ129" s="59"/>
      <c r="DK129" s="59"/>
      <c r="DL129" s="59"/>
      <c r="DM129" s="59"/>
      <c r="DN129" s="59"/>
      <c r="DO129" s="59"/>
      <c r="DP129" s="59"/>
      <c r="DQ129" s="82"/>
      <c r="DR129" s="59"/>
      <c r="DS129" s="59"/>
      <c r="DT129" s="59"/>
      <c r="DU129" s="59"/>
      <c r="DV129" s="59"/>
      <c r="DW129" s="59"/>
      <c r="DX129" s="59"/>
      <c r="DY129" s="59"/>
      <c r="DZ129" s="59"/>
      <c r="EA129" s="59"/>
      <c r="EB129" s="59"/>
      <c r="EC129" s="59"/>
      <c r="ED129" s="59"/>
      <c r="EE129" s="59"/>
      <c r="EF129" s="59"/>
      <c r="EG129" s="59"/>
      <c r="EH129" s="59"/>
      <c r="EI129" s="59"/>
      <c r="EJ129" s="59"/>
      <c r="EK129" s="59"/>
      <c r="EL129" s="59"/>
      <c r="EM129" s="59"/>
      <c r="EN129" s="59"/>
      <c r="EO129" s="59"/>
      <c r="EP129" s="59"/>
      <c r="EQ129" s="59"/>
      <c r="ER129" s="59"/>
    </row>
    <row r="130" spans="2:148" ht="15" outlineLevel="1">
      <c r="B130" s="65">
        <v>5</v>
      </c>
      <c r="C130" s="99" t="s">
        <v>41</v>
      </c>
      <c r="D130" s="239" t="s">
        <v>65</v>
      </c>
      <c r="E130" s="66">
        <v>55</v>
      </c>
      <c r="F130" s="298">
        <v>55</v>
      </c>
      <c r="G130" s="90">
        <f t="shared" si="22"/>
        <v>0.44645454545454544</v>
      </c>
      <c r="H130" s="88">
        <f t="shared" si="20"/>
        <v>24.555</v>
      </c>
      <c r="I130" s="87">
        <f t="shared" si="21"/>
        <v>7.7000000000000011</v>
      </c>
      <c r="J130" s="87">
        <f t="shared" si="30"/>
        <v>16.855</v>
      </c>
      <c r="K130" s="82"/>
      <c r="L130" s="61"/>
      <c r="M130" s="82"/>
      <c r="N130" s="59"/>
      <c r="O130" s="59"/>
      <c r="P130" s="59"/>
      <c r="Q130" s="59"/>
      <c r="R130" s="59"/>
      <c r="S130" s="59">
        <v>1</v>
      </c>
      <c r="T130" s="82"/>
      <c r="U130" s="63"/>
      <c r="V130" s="63"/>
      <c r="W130" s="63"/>
      <c r="X130" s="63"/>
      <c r="Y130" s="63"/>
      <c r="Z130" s="63"/>
      <c r="AA130" s="63"/>
      <c r="AB130" s="63"/>
      <c r="AC130" s="82"/>
      <c r="AD130" s="59"/>
      <c r="AE130" s="59"/>
      <c r="AF130" s="59"/>
      <c r="AG130" s="59"/>
      <c r="AH130" s="59"/>
      <c r="AI130" s="82"/>
      <c r="AJ130" s="59"/>
      <c r="AK130" s="59"/>
      <c r="AL130" s="59"/>
      <c r="AM130" s="59"/>
      <c r="AN130" s="82"/>
      <c r="AO130" s="59"/>
      <c r="AP130" s="59"/>
      <c r="AQ130" s="59"/>
      <c r="AR130" s="59"/>
      <c r="AS130" s="59"/>
      <c r="AT130" s="59"/>
      <c r="AU130" s="59"/>
      <c r="AV130" s="59"/>
      <c r="AW130" s="59"/>
      <c r="AX130" s="82"/>
      <c r="AY130" s="59"/>
      <c r="AZ130" s="59"/>
      <c r="BA130" s="59"/>
      <c r="BB130" s="59">
        <f>45/1000</f>
        <v>4.4999999999999998E-2</v>
      </c>
      <c r="BC130" s="59"/>
      <c r="BD130" s="59"/>
      <c r="BE130" s="59"/>
      <c r="BF130" s="59"/>
      <c r="BG130" s="59"/>
      <c r="BH130" s="59"/>
      <c r="BI130" s="82"/>
      <c r="BJ130" s="60"/>
      <c r="BK130" s="59"/>
      <c r="BL130" s="59"/>
      <c r="BM130" s="59"/>
      <c r="BN130" s="59"/>
      <c r="BO130" s="59"/>
      <c r="BP130" s="59"/>
      <c r="BQ130" s="59"/>
      <c r="BR130" s="59"/>
      <c r="BS130" s="59"/>
      <c r="BT130" s="59"/>
      <c r="BU130" s="59"/>
      <c r="BV130" s="59"/>
      <c r="BW130" s="59"/>
      <c r="BX130" s="59"/>
      <c r="BY130" s="59"/>
      <c r="BZ130" s="59"/>
      <c r="CA130" s="59"/>
      <c r="CB130" s="82"/>
      <c r="CC130" s="59">
        <v>1</v>
      </c>
      <c r="CD130" s="59"/>
      <c r="CE130" s="59"/>
      <c r="CF130" s="59"/>
      <c r="CG130" s="59"/>
      <c r="CH130" s="59"/>
      <c r="CI130" s="59"/>
      <c r="CJ130" s="59"/>
      <c r="CK130" s="59"/>
      <c r="CL130" s="59"/>
      <c r="CM130" s="82"/>
      <c r="CN130" s="59"/>
      <c r="CO130" s="59"/>
      <c r="CP130" s="59"/>
      <c r="CQ130" s="59"/>
      <c r="CR130" s="59"/>
      <c r="CS130" s="59"/>
      <c r="CT130" s="59"/>
      <c r="CU130" s="59"/>
      <c r="CV130" s="59"/>
      <c r="CW130" s="59"/>
      <c r="CX130" s="59"/>
      <c r="CY130" s="59"/>
      <c r="CZ130" s="82"/>
      <c r="DA130" s="59"/>
      <c r="DB130" s="59"/>
      <c r="DC130" s="59"/>
      <c r="DD130" s="59"/>
      <c r="DE130" s="59"/>
      <c r="DF130" s="59"/>
      <c r="DG130" s="59"/>
      <c r="DH130" s="59">
        <v>1</v>
      </c>
      <c r="DI130" s="82"/>
      <c r="DJ130" s="59"/>
      <c r="DK130" s="59"/>
      <c r="DL130" s="59"/>
      <c r="DM130" s="59"/>
      <c r="DN130" s="59"/>
      <c r="DO130" s="59"/>
      <c r="DP130" s="59"/>
      <c r="DQ130" s="82"/>
      <c r="DR130" s="59"/>
      <c r="DS130" s="59"/>
      <c r="DT130" s="59"/>
      <c r="DU130" s="59"/>
      <c r="DV130" s="59"/>
      <c r="DW130" s="59"/>
      <c r="DX130" s="59"/>
      <c r="DY130" s="59"/>
      <c r="DZ130" s="59"/>
      <c r="EA130" s="59"/>
      <c r="EB130" s="59"/>
      <c r="EC130" s="59"/>
      <c r="ED130" s="59"/>
      <c r="EE130" s="59"/>
      <c r="EF130" s="59"/>
      <c r="EG130" s="59"/>
      <c r="EH130" s="59"/>
      <c r="EI130" s="59"/>
      <c r="EJ130" s="59"/>
      <c r="EK130" s="59"/>
      <c r="EL130" s="59"/>
      <c r="EM130" s="59"/>
      <c r="EN130" s="59"/>
      <c r="EO130" s="59"/>
      <c r="EP130" s="59"/>
      <c r="EQ130" s="59"/>
      <c r="ER130" s="59"/>
    </row>
    <row r="131" spans="2:148" ht="15" outlineLevel="1">
      <c r="B131" s="65">
        <v>6</v>
      </c>
      <c r="C131" s="99" t="s">
        <v>41</v>
      </c>
      <c r="D131" s="102" t="s">
        <v>66</v>
      </c>
      <c r="E131" s="66">
        <v>55</v>
      </c>
      <c r="F131" s="298">
        <v>55</v>
      </c>
      <c r="G131" s="90">
        <f t="shared" si="22"/>
        <v>0.41190909090909095</v>
      </c>
      <c r="H131" s="88">
        <f t="shared" si="20"/>
        <v>22.655000000000001</v>
      </c>
      <c r="I131" s="87">
        <f t="shared" si="21"/>
        <v>7.7000000000000011</v>
      </c>
      <c r="J131" s="87">
        <f t="shared" si="30"/>
        <v>14.955</v>
      </c>
      <c r="K131" s="82"/>
      <c r="L131" s="61"/>
      <c r="M131" s="82"/>
      <c r="N131" s="59"/>
      <c r="O131" s="59"/>
      <c r="P131" s="59"/>
      <c r="Q131" s="59"/>
      <c r="R131" s="59"/>
      <c r="S131" s="59">
        <v>1</v>
      </c>
      <c r="T131" s="82"/>
      <c r="U131" s="142"/>
      <c r="V131" s="63"/>
      <c r="W131" s="63"/>
      <c r="X131" s="63"/>
      <c r="Y131" s="63"/>
      <c r="Z131" s="63"/>
      <c r="AA131" s="63"/>
      <c r="AB131" s="63"/>
      <c r="AC131" s="82"/>
      <c r="AD131" s="59"/>
      <c r="AE131" s="59"/>
      <c r="AF131" s="59"/>
      <c r="AG131" s="59"/>
      <c r="AH131" s="59"/>
      <c r="AI131" s="82"/>
      <c r="AJ131" s="59"/>
      <c r="AK131" s="59"/>
      <c r="AL131" s="59"/>
      <c r="AM131" s="59"/>
      <c r="AN131" s="82"/>
      <c r="AO131" s="59"/>
      <c r="AP131" s="59"/>
      <c r="AQ131" s="59"/>
      <c r="AR131" s="59"/>
      <c r="AS131" s="59"/>
      <c r="AT131" s="59"/>
      <c r="AU131" s="59"/>
      <c r="AV131" s="59"/>
      <c r="AW131" s="59"/>
      <c r="AX131" s="82"/>
      <c r="AY131" s="59"/>
      <c r="AZ131" s="59"/>
      <c r="BA131" s="59"/>
      <c r="BB131" s="59"/>
      <c r="BC131" s="59"/>
      <c r="BD131" s="59"/>
      <c r="BE131" s="59"/>
      <c r="BF131" s="59"/>
      <c r="BG131" s="59"/>
      <c r="BH131" s="59"/>
      <c r="BI131" s="82"/>
      <c r="BJ131" s="60"/>
      <c r="BK131" s="59"/>
      <c r="BL131" s="59"/>
      <c r="BM131" s="59"/>
      <c r="BN131" s="59"/>
      <c r="BO131" s="59"/>
      <c r="BP131" s="59"/>
      <c r="BQ131" s="59"/>
      <c r="BR131" s="59"/>
      <c r="BS131" s="59"/>
      <c r="BT131" s="59"/>
      <c r="BU131" s="59"/>
      <c r="BV131" s="59"/>
      <c r="BW131" s="59"/>
      <c r="BX131" s="59"/>
      <c r="BY131" s="59"/>
      <c r="BZ131" s="59"/>
      <c r="CA131" s="59"/>
      <c r="CB131" s="82"/>
      <c r="CC131" s="59">
        <v>1</v>
      </c>
      <c r="CD131" s="59"/>
      <c r="CE131" s="59"/>
      <c r="CF131" s="59">
        <v>0.5</v>
      </c>
      <c r="CG131" s="59"/>
      <c r="CH131" s="59"/>
      <c r="CI131" s="59"/>
      <c r="CJ131" s="59"/>
      <c r="CK131" s="59"/>
      <c r="CL131" s="59"/>
      <c r="CM131" s="82"/>
      <c r="CN131" s="59"/>
      <c r="CO131" s="59"/>
      <c r="CP131" s="59"/>
      <c r="CQ131" s="59"/>
      <c r="CR131" s="59"/>
      <c r="CS131" s="59"/>
      <c r="CT131" s="59"/>
      <c r="CU131" s="59"/>
      <c r="CV131" s="59"/>
      <c r="CW131" s="59"/>
      <c r="CX131" s="59"/>
      <c r="CY131" s="59"/>
      <c r="CZ131" s="82"/>
      <c r="DA131" s="59"/>
      <c r="DB131" s="59"/>
      <c r="DC131" s="59"/>
      <c r="DD131" s="59"/>
      <c r="DE131" s="59"/>
      <c r="DF131" s="59"/>
      <c r="DG131" s="59"/>
      <c r="DH131" s="59">
        <v>1</v>
      </c>
      <c r="DI131" s="82"/>
      <c r="DJ131" s="59"/>
      <c r="DK131" s="59"/>
      <c r="DL131" s="59"/>
      <c r="DM131" s="59"/>
      <c r="DN131" s="59"/>
      <c r="DO131" s="59"/>
      <c r="DP131" s="59"/>
      <c r="DQ131" s="82"/>
      <c r="DR131" s="59"/>
      <c r="DS131" s="59"/>
      <c r="DT131" s="59"/>
      <c r="DU131" s="59"/>
      <c r="DV131" s="59"/>
      <c r="DW131" s="59"/>
      <c r="DX131" s="59"/>
      <c r="DY131" s="59"/>
      <c r="DZ131" s="59"/>
      <c r="EA131" s="59"/>
      <c r="EB131" s="59"/>
      <c r="EC131" s="59"/>
      <c r="ED131" s="59"/>
      <c r="EE131" s="59"/>
      <c r="EF131" s="59"/>
      <c r="EG131" s="59"/>
      <c r="EH131" s="59"/>
      <c r="EI131" s="59"/>
      <c r="EJ131" s="59"/>
      <c r="EK131" s="59"/>
      <c r="EL131" s="59"/>
      <c r="EM131" s="59"/>
      <c r="EN131" s="59"/>
      <c r="EO131" s="59"/>
      <c r="EP131" s="59"/>
      <c r="EQ131" s="59"/>
      <c r="ER131" s="59"/>
    </row>
    <row r="132" spans="2:148" ht="15" outlineLevel="1">
      <c r="B132" s="65">
        <v>7</v>
      </c>
      <c r="C132" s="99" t="s">
        <v>41</v>
      </c>
      <c r="D132" s="102" t="s">
        <v>67</v>
      </c>
      <c r="E132" s="66">
        <v>55</v>
      </c>
      <c r="F132" s="298">
        <v>55</v>
      </c>
      <c r="G132" s="90">
        <f t="shared" si="22"/>
        <v>0.51190909090909098</v>
      </c>
      <c r="H132" s="88">
        <f t="shared" si="20"/>
        <v>28.155000000000001</v>
      </c>
      <c r="I132" s="87">
        <f t="shared" si="21"/>
        <v>7.7000000000000011</v>
      </c>
      <c r="J132" s="87">
        <f t="shared" si="30"/>
        <v>20.455000000000002</v>
      </c>
      <c r="K132" s="82"/>
      <c r="L132" s="61"/>
      <c r="M132" s="82"/>
      <c r="N132" s="59"/>
      <c r="O132" s="59"/>
      <c r="P132" s="59"/>
      <c r="Q132" s="59"/>
      <c r="R132" s="59"/>
      <c r="S132" s="59">
        <v>1</v>
      </c>
      <c r="T132" s="82"/>
      <c r="U132" s="63"/>
      <c r="V132" s="63"/>
      <c r="W132" s="63"/>
      <c r="X132" s="63"/>
      <c r="Y132" s="63"/>
      <c r="Z132" s="63"/>
      <c r="AA132" s="63"/>
      <c r="AB132" s="63"/>
      <c r="AC132" s="82"/>
      <c r="AD132" s="59"/>
      <c r="AE132" s="59"/>
      <c r="AF132" s="59"/>
      <c r="AG132" s="59"/>
      <c r="AH132" s="59"/>
      <c r="AI132" s="82"/>
      <c r="AJ132" s="59"/>
      <c r="AK132" s="59"/>
      <c r="AL132" s="59"/>
      <c r="AM132" s="59"/>
      <c r="AN132" s="82"/>
      <c r="AO132" s="59"/>
      <c r="AP132" s="59"/>
      <c r="AQ132" s="59"/>
      <c r="AR132" s="59"/>
      <c r="AS132" s="59"/>
      <c r="AT132" s="59"/>
      <c r="AU132" s="59"/>
      <c r="AV132" s="59"/>
      <c r="AW132" s="59"/>
      <c r="AX132" s="82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82"/>
      <c r="BJ132" s="60"/>
      <c r="BK132" s="59"/>
      <c r="BL132" s="59"/>
      <c r="BM132" s="59"/>
      <c r="BN132" s="59"/>
      <c r="BO132" s="59"/>
      <c r="BP132" s="59"/>
      <c r="BQ132" s="59"/>
      <c r="BR132" s="59"/>
      <c r="BS132" s="59"/>
      <c r="BT132" s="59"/>
      <c r="BU132" s="59"/>
      <c r="BV132" s="59"/>
      <c r="BW132" s="59"/>
      <c r="BX132" s="59"/>
      <c r="BY132" s="59"/>
      <c r="BZ132" s="60">
        <f>30/1000</f>
        <v>0.03</v>
      </c>
      <c r="CA132" s="59"/>
      <c r="CB132" s="82"/>
      <c r="CC132" s="59">
        <v>1</v>
      </c>
      <c r="CD132" s="59"/>
      <c r="CE132" s="59"/>
      <c r="CF132" s="59"/>
      <c r="CG132" s="59"/>
      <c r="CH132" s="59"/>
      <c r="CI132" s="59"/>
      <c r="CJ132" s="59"/>
      <c r="CK132" s="59"/>
      <c r="CL132" s="59"/>
      <c r="CM132" s="82"/>
      <c r="CN132" s="59"/>
      <c r="CO132" s="59"/>
      <c r="CP132" s="59"/>
      <c r="CQ132" s="59"/>
      <c r="CR132" s="59"/>
      <c r="CS132" s="59"/>
      <c r="CT132" s="59"/>
      <c r="CU132" s="59"/>
      <c r="CV132" s="59"/>
      <c r="CW132" s="59"/>
      <c r="CX132" s="59"/>
      <c r="CY132" s="59"/>
      <c r="CZ132" s="82"/>
      <c r="DA132" s="59"/>
      <c r="DB132" s="59"/>
      <c r="DC132" s="59"/>
      <c r="DD132" s="59"/>
      <c r="DE132" s="59"/>
      <c r="DF132" s="59"/>
      <c r="DG132" s="59"/>
      <c r="DH132" s="59">
        <v>1</v>
      </c>
      <c r="DI132" s="82"/>
      <c r="DJ132" s="59"/>
      <c r="DK132" s="59"/>
      <c r="DL132" s="59"/>
      <c r="DM132" s="59"/>
      <c r="DN132" s="59"/>
      <c r="DO132" s="59"/>
      <c r="DP132" s="59"/>
      <c r="DQ132" s="82"/>
      <c r="DR132" s="59"/>
      <c r="DS132" s="59"/>
      <c r="DT132" s="59"/>
      <c r="DU132" s="59"/>
      <c r="DV132" s="59"/>
      <c r="DW132" s="59"/>
      <c r="DX132" s="59"/>
      <c r="DY132" s="59"/>
      <c r="DZ132" s="59"/>
      <c r="EA132" s="59"/>
      <c r="EB132" s="59"/>
      <c r="EC132" s="59"/>
      <c r="ED132" s="59"/>
      <c r="EE132" s="59"/>
      <c r="EF132" s="59"/>
      <c r="EG132" s="59"/>
      <c r="EH132" s="59"/>
      <c r="EI132" s="59"/>
      <c r="EJ132" s="59"/>
      <c r="EK132" s="59"/>
      <c r="EL132" s="59"/>
      <c r="EM132" s="59"/>
      <c r="EN132" s="59"/>
      <c r="EO132" s="59"/>
      <c r="EP132" s="59"/>
      <c r="EQ132" s="59"/>
      <c r="ER132" s="59"/>
    </row>
    <row r="133" spans="2:148" ht="15" outlineLevel="1">
      <c r="B133" s="65">
        <v>8</v>
      </c>
      <c r="C133" s="240" t="s">
        <v>41</v>
      </c>
      <c r="D133" s="239" t="s">
        <v>68</v>
      </c>
      <c r="E133" s="66">
        <v>38</v>
      </c>
      <c r="F133" s="298">
        <v>38</v>
      </c>
      <c r="G133" s="90">
        <f t="shared" si="22"/>
        <v>0.66239473684210537</v>
      </c>
      <c r="H133" s="88">
        <f t="shared" si="20"/>
        <v>25.171000000000003</v>
      </c>
      <c r="I133" s="87">
        <f t="shared" si="21"/>
        <v>5.32</v>
      </c>
      <c r="J133" s="87">
        <f t="shared" si="30"/>
        <v>19.851000000000003</v>
      </c>
      <c r="K133" s="82"/>
      <c r="L133" s="61"/>
      <c r="M133" s="82"/>
      <c r="N133" s="59"/>
      <c r="O133" s="59"/>
      <c r="P133" s="59"/>
      <c r="Q133" s="59"/>
      <c r="R133" s="59"/>
      <c r="S133" s="59">
        <v>1</v>
      </c>
      <c r="T133" s="82"/>
      <c r="U133" s="142"/>
      <c r="V133" s="63"/>
      <c r="W133" s="63"/>
      <c r="X133" s="63"/>
      <c r="Y133" s="63"/>
      <c r="Z133" s="63"/>
      <c r="AA133" s="63"/>
      <c r="AB133" s="63"/>
      <c r="AC133" s="82"/>
      <c r="AD133" s="59">
        <v>1</v>
      </c>
      <c r="AE133" s="59"/>
      <c r="AF133" s="59"/>
      <c r="AG133" s="59"/>
      <c r="AH133" s="59"/>
      <c r="AI133" s="82"/>
      <c r="AJ133" s="59"/>
      <c r="AK133" s="59"/>
      <c r="AL133" s="59"/>
      <c r="AM133" s="59"/>
      <c r="AN133" s="82"/>
      <c r="AO133" s="59"/>
      <c r="AP133" s="59"/>
      <c r="AQ133" s="59"/>
      <c r="AR133" s="59"/>
      <c r="AS133" s="59"/>
      <c r="AT133" s="59"/>
      <c r="AU133" s="59"/>
      <c r="AV133" s="59"/>
      <c r="AW133" s="59"/>
      <c r="AX133" s="82"/>
      <c r="AY133" s="59"/>
      <c r="AZ133" s="59"/>
      <c r="BA133" s="59"/>
      <c r="BB133" s="59"/>
      <c r="BC133" s="59"/>
      <c r="BD133" s="59"/>
      <c r="BE133" s="59"/>
      <c r="BF133" s="59"/>
      <c r="BG133" s="59"/>
      <c r="BH133" s="59"/>
      <c r="BI133" s="82"/>
      <c r="BJ133" s="60"/>
      <c r="BK133" s="59"/>
      <c r="BL133" s="59"/>
      <c r="BM133" s="59"/>
      <c r="BN133" s="59"/>
      <c r="BO133" s="59"/>
      <c r="BP133" s="59"/>
      <c r="BQ133" s="59"/>
      <c r="BR133" s="59"/>
      <c r="BS133" s="59"/>
      <c r="BT133" s="59"/>
      <c r="BU133" s="59"/>
      <c r="BV133" s="59"/>
      <c r="BW133" s="59"/>
      <c r="BX133" s="59"/>
      <c r="BY133" s="59"/>
      <c r="BZ133" s="59"/>
      <c r="CA133" s="59">
        <f>30/1000</f>
        <v>0.03</v>
      </c>
      <c r="CB133" s="82"/>
      <c r="CC133" s="59"/>
      <c r="CD133" s="59"/>
      <c r="CE133" s="59"/>
      <c r="CF133" s="59"/>
      <c r="CG133" s="59">
        <v>0.5</v>
      </c>
      <c r="CH133" s="59"/>
      <c r="CI133" s="59"/>
      <c r="CJ133" s="59"/>
      <c r="CK133" s="59"/>
      <c r="CL133" s="59"/>
      <c r="CM133" s="82"/>
      <c r="CN133" s="59"/>
      <c r="CO133" s="59"/>
      <c r="CP133" s="59"/>
      <c r="CQ133" s="59"/>
      <c r="CR133" s="59"/>
      <c r="CS133" s="59"/>
      <c r="CT133" s="59"/>
      <c r="CU133" s="59"/>
      <c r="CV133" s="59"/>
      <c r="CW133" s="59"/>
      <c r="CX133" s="59"/>
      <c r="CY133" s="59"/>
      <c r="CZ133" s="82"/>
      <c r="DA133" s="59"/>
      <c r="DB133" s="59"/>
      <c r="DC133" s="59"/>
      <c r="DD133" s="59"/>
      <c r="DE133" s="59"/>
      <c r="DF133" s="59"/>
      <c r="DG133" s="59"/>
      <c r="DH133" s="59">
        <v>1</v>
      </c>
      <c r="DI133" s="82"/>
      <c r="DJ133" s="59"/>
      <c r="DK133" s="59"/>
      <c r="DL133" s="59"/>
      <c r="DM133" s="59"/>
      <c r="DN133" s="59"/>
      <c r="DO133" s="59"/>
      <c r="DP133" s="59"/>
      <c r="DQ133" s="82"/>
      <c r="DR133" s="59"/>
      <c r="DS133" s="59"/>
      <c r="DT133" s="59"/>
      <c r="DU133" s="59"/>
      <c r="DV133" s="59"/>
      <c r="DW133" s="59"/>
      <c r="DX133" s="59"/>
      <c r="DY133" s="59"/>
      <c r="DZ133" s="59"/>
      <c r="EA133" s="59"/>
      <c r="EB133" s="59"/>
      <c r="EC133" s="59"/>
      <c r="ED133" s="59"/>
      <c r="EE133" s="59"/>
      <c r="EF133" s="59"/>
      <c r="EG133" s="59"/>
      <c r="EH133" s="59"/>
      <c r="EI133" s="59"/>
      <c r="EJ133" s="59"/>
      <c r="EK133" s="59"/>
      <c r="EL133" s="59"/>
      <c r="EM133" s="59"/>
      <c r="EN133" s="59"/>
      <c r="EO133" s="59"/>
      <c r="EP133" s="59"/>
      <c r="EQ133" s="59"/>
      <c r="ER133" s="59"/>
    </row>
    <row r="134" spans="2:148" ht="15" outlineLevel="1">
      <c r="B134" s="65">
        <v>9</v>
      </c>
      <c r="C134" s="99" t="s">
        <v>41</v>
      </c>
      <c r="D134" s="102" t="s">
        <v>70</v>
      </c>
      <c r="E134" s="66">
        <v>44</v>
      </c>
      <c r="F134" s="298">
        <v>44</v>
      </c>
      <c r="G134" s="90">
        <f t="shared" si="22"/>
        <v>0.83525000000000016</v>
      </c>
      <c r="H134" s="88">
        <f t="shared" si="20"/>
        <v>36.751000000000005</v>
      </c>
      <c r="I134" s="87">
        <f t="shared" si="21"/>
        <v>6.16</v>
      </c>
      <c r="J134" s="87">
        <f t="shared" si="30"/>
        <v>30.591000000000005</v>
      </c>
      <c r="K134" s="82"/>
      <c r="L134" s="61"/>
      <c r="M134" s="82"/>
      <c r="N134" s="59"/>
      <c r="O134" s="59"/>
      <c r="P134" s="59"/>
      <c r="Q134" s="59"/>
      <c r="R134" s="59"/>
      <c r="S134" s="59">
        <v>1</v>
      </c>
      <c r="T134" s="82"/>
      <c r="U134" s="63"/>
      <c r="V134" s="63"/>
      <c r="W134" s="63"/>
      <c r="X134" s="63"/>
      <c r="Y134" s="63"/>
      <c r="Z134" s="63"/>
      <c r="AA134" s="63"/>
      <c r="AB134" s="63"/>
      <c r="AC134" s="82"/>
      <c r="AD134" s="59">
        <v>1</v>
      </c>
      <c r="AE134" s="59"/>
      <c r="AF134" s="59"/>
      <c r="AG134" s="59"/>
      <c r="AH134" s="59"/>
      <c r="AI134" s="82"/>
      <c r="AJ134" s="59"/>
      <c r="AK134" s="59"/>
      <c r="AL134" s="59"/>
      <c r="AM134" s="59"/>
      <c r="AN134" s="82"/>
      <c r="AO134" s="59"/>
      <c r="AP134" s="59"/>
      <c r="AQ134" s="59"/>
      <c r="AR134" s="59"/>
      <c r="AS134" s="59"/>
      <c r="AT134" s="59"/>
      <c r="AU134" s="59"/>
      <c r="AV134" s="59"/>
      <c r="AW134" s="59"/>
      <c r="AX134" s="82"/>
      <c r="AY134" s="59"/>
      <c r="AZ134" s="59"/>
      <c r="BA134" s="59"/>
      <c r="BB134" s="59"/>
      <c r="BC134" s="59"/>
      <c r="BD134" s="59"/>
      <c r="BE134" s="59"/>
      <c r="BF134" s="59"/>
      <c r="BG134" s="59"/>
      <c r="BH134" s="59"/>
      <c r="BI134" s="82"/>
      <c r="BJ134" s="60"/>
      <c r="BK134" s="59"/>
      <c r="BL134" s="59">
        <f>30/1000</f>
        <v>0.03</v>
      </c>
      <c r="BM134" s="59"/>
      <c r="BN134" s="59"/>
      <c r="BO134" s="59"/>
      <c r="BP134" s="59"/>
      <c r="BQ134" s="59"/>
      <c r="BR134" s="59"/>
      <c r="BS134" s="59"/>
      <c r="BT134" s="59"/>
      <c r="BU134" s="59"/>
      <c r="BV134" s="59"/>
      <c r="BW134" s="59"/>
      <c r="BX134" s="59"/>
      <c r="BY134" s="59"/>
      <c r="BZ134" s="59"/>
      <c r="CA134" s="59">
        <f>30/1000</f>
        <v>0.03</v>
      </c>
      <c r="CB134" s="82"/>
      <c r="CC134" s="59"/>
      <c r="CD134" s="59"/>
      <c r="CE134" s="59"/>
      <c r="CF134" s="59"/>
      <c r="CG134" s="59">
        <v>0.5</v>
      </c>
      <c r="CH134" s="59"/>
      <c r="CI134" s="59"/>
      <c r="CJ134" s="59"/>
      <c r="CK134" s="59"/>
      <c r="CL134" s="59"/>
      <c r="CM134" s="82"/>
      <c r="CN134" s="59"/>
      <c r="CO134" s="59"/>
      <c r="CP134" s="59"/>
      <c r="CQ134" s="59"/>
      <c r="CR134" s="59"/>
      <c r="CS134" s="59"/>
      <c r="CT134" s="59"/>
      <c r="CU134" s="59"/>
      <c r="CV134" s="59"/>
      <c r="CW134" s="59"/>
      <c r="CX134" s="59"/>
      <c r="CY134" s="59"/>
      <c r="CZ134" s="82"/>
      <c r="DA134" s="59"/>
      <c r="DB134" s="59"/>
      <c r="DC134" s="59"/>
      <c r="DD134" s="59"/>
      <c r="DE134" s="59"/>
      <c r="DF134" s="59"/>
      <c r="DG134" s="59"/>
      <c r="DH134" s="59">
        <v>1</v>
      </c>
      <c r="DI134" s="82"/>
      <c r="DJ134" s="59"/>
      <c r="DK134" s="59"/>
      <c r="DL134" s="59"/>
      <c r="DM134" s="59"/>
      <c r="DN134" s="59"/>
      <c r="DO134" s="59"/>
      <c r="DP134" s="59"/>
      <c r="DQ134" s="82"/>
      <c r="DR134" s="59"/>
      <c r="DS134" s="59"/>
      <c r="DT134" s="59"/>
      <c r="DU134" s="59"/>
      <c r="DV134" s="59"/>
      <c r="DW134" s="59"/>
      <c r="DX134" s="59"/>
      <c r="DY134" s="59"/>
      <c r="DZ134" s="59"/>
      <c r="EA134" s="59"/>
      <c r="EB134" s="59"/>
      <c r="EC134" s="59"/>
      <c r="ED134" s="59"/>
      <c r="EE134" s="59"/>
      <c r="EF134" s="59"/>
      <c r="EG134" s="59"/>
      <c r="EH134" s="59"/>
      <c r="EI134" s="59"/>
      <c r="EJ134" s="59"/>
      <c r="EK134" s="59"/>
      <c r="EL134" s="59"/>
      <c r="EM134" s="59"/>
      <c r="EN134" s="59"/>
      <c r="EO134" s="59"/>
      <c r="EP134" s="59"/>
      <c r="EQ134" s="59"/>
      <c r="ER134" s="59"/>
    </row>
    <row r="135" spans="2:148" ht="15" outlineLevel="1">
      <c r="B135" s="65">
        <v>10</v>
      </c>
      <c r="C135" s="99" t="s">
        <v>41</v>
      </c>
      <c r="D135" s="102" t="s">
        <v>72</v>
      </c>
      <c r="E135" s="66">
        <v>44</v>
      </c>
      <c r="F135" s="298">
        <v>44</v>
      </c>
      <c r="G135" s="90">
        <f t="shared" si="22"/>
        <v>0.7957045454545455</v>
      </c>
      <c r="H135" s="88">
        <f t="shared" si="20"/>
        <v>35.011000000000003</v>
      </c>
      <c r="I135" s="87">
        <f t="shared" si="21"/>
        <v>6.16</v>
      </c>
      <c r="J135" s="87">
        <f t="shared" si="30"/>
        <v>28.851000000000003</v>
      </c>
      <c r="K135" s="82"/>
      <c r="L135" s="61"/>
      <c r="M135" s="82"/>
      <c r="N135" s="59"/>
      <c r="O135" s="59"/>
      <c r="P135" s="59"/>
      <c r="Q135" s="59"/>
      <c r="R135" s="59"/>
      <c r="S135" s="59">
        <v>1</v>
      </c>
      <c r="T135" s="82"/>
      <c r="U135" s="142"/>
      <c r="V135" s="63"/>
      <c r="W135" s="63"/>
      <c r="X135" s="63"/>
      <c r="Y135" s="63"/>
      <c r="Z135" s="63"/>
      <c r="AA135" s="63"/>
      <c r="AB135" s="63"/>
      <c r="AC135" s="82"/>
      <c r="AD135" s="59">
        <v>1</v>
      </c>
      <c r="AE135" s="59"/>
      <c r="AF135" s="59"/>
      <c r="AG135" s="59"/>
      <c r="AH135" s="59"/>
      <c r="AI135" s="82"/>
      <c r="AJ135" s="59"/>
      <c r="AK135" s="59"/>
      <c r="AL135" s="59"/>
      <c r="AM135" s="59"/>
      <c r="AN135" s="82"/>
      <c r="AO135" s="59"/>
      <c r="AP135" s="59"/>
      <c r="AQ135" s="59"/>
      <c r="AR135" s="59"/>
      <c r="AS135" s="59"/>
      <c r="AT135" s="59"/>
      <c r="AU135" s="59"/>
      <c r="AV135" s="59"/>
      <c r="AW135" s="59"/>
      <c r="AX135" s="82"/>
      <c r="AY135" s="59"/>
      <c r="AZ135" s="59"/>
      <c r="BA135" s="59"/>
      <c r="BB135" s="59"/>
      <c r="BC135" s="59"/>
      <c r="BD135" s="59"/>
      <c r="BE135" s="59"/>
      <c r="BF135" s="59"/>
      <c r="BG135" s="59"/>
      <c r="BH135" s="59"/>
      <c r="BI135" s="82"/>
      <c r="BJ135" s="60"/>
      <c r="BK135" s="59"/>
      <c r="BL135" s="59"/>
      <c r="BM135" s="59">
        <f>30/1000</f>
        <v>0.03</v>
      </c>
      <c r="BN135" s="59"/>
      <c r="BO135" s="59"/>
      <c r="BP135" s="59"/>
      <c r="BQ135" s="59"/>
      <c r="BR135" s="59"/>
      <c r="BS135" s="59"/>
      <c r="BT135" s="59"/>
      <c r="BU135" s="59"/>
      <c r="BV135" s="59"/>
      <c r="BW135" s="59"/>
      <c r="BX135" s="59"/>
      <c r="BY135" s="59"/>
      <c r="BZ135" s="59"/>
      <c r="CA135" s="59">
        <f>30/1000</f>
        <v>0.03</v>
      </c>
      <c r="CB135" s="82"/>
      <c r="CC135" s="59"/>
      <c r="CD135" s="59"/>
      <c r="CE135" s="59"/>
      <c r="CF135" s="59"/>
      <c r="CG135" s="59">
        <v>0.5</v>
      </c>
      <c r="CH135" s="59"/>
      <c r="CI135" s="59"/>
      <c r="CJ135" s="59"/>
      <c r="CK135" s="59"/>
      <c r="CL135" s="59"/>
      <c r="CM135" s="82"/>
      <c r="CN135" s="59"/>
      <c r="CO135" s="59"/>
      <c r="CP135" s="59"/>
      <c r="CQ135" s="59"/>
      <c r="CR135" s="59"/>
      <c r="CS135" s="59"/>
      <c r="CT135" s="59"/>
      <c r="CU135" s="59"/>
      <c r="CV135" s="59"/>
      <c r="CW135" s="59"/>
      <c r="CX135" s="59"/>
      <c r="CY135" s="59"/>
      <c r="CZ135" s="82"/>
      <c r="DA135" s="59"/>
      <c r="DB135" s="59"/>
      <c r="DC135" s="59"/>
      <c r="DD135" s="59"/>
      <c r="DE135" s="59"/>
      <c r="DF135" s="59"/>
      <c r="DG135" s="59"/>
      <c r="DH135" s="59">
        <v>1</v>
      </c>
      <c r="DI135" s="82"/>
      <c r="DJ135" s="59"/>
      <c r="DK135" s="59"/>
      <c r="DL135" s="59"/>
      <c r="DM135" s="59"/>
      <c r="DN135" s="59"/>
      <c r="DO135" s="59"/>
      <c r="DP135" s="59"/>
      <c r="DQ135" s="82"/>
      <c r="DR135" s="59"/>
      <c r="DS135" s="59"/>
      <c r="DT135" s="59"/>
      <c r="DU135" s="59"/>
      <c r="DV135" s="59"/>
      <c r="DW135" s="59"/>
      <c r="DX135" s="59"/>
      <c r="DY135" s="59"/>
      <c r="DZ135" s="59"/>
      <c r="EA135" s="59"/>
      <c r="EB135" s="59"/>
      <c r="EC135" s="59"/>
      <c r="ED135" s="59"/>
      <c r="EE135" s="59"/>
      <c r="EF135" s="59"/>
      <c r="EG135" s="59"/>
      <c r="EH135" s="59"/>
      <c r="EI135" s="59"/>
      <c r="EJ135" s="59"/>
      <c r="EK135" s="59"/>
      <c r="EL135" s="59"/>
      <c r="EM135" s="59"/>
      <c r="EN135" s="59"/>
      <c r="EO135" s="59"/>
      <c r="EP135" s="59"/>
      <c r="EQ135" s="59"/>
      <c r="ER135" s="59"/>
    </row>
    <row r="136" spans="2:148" ht="15" outlineLevel="1">
      <c r="B136" s="65">
        <v>11</v>
      </c>
      <c r="C136" s="99" t="s">
        <v>41</v>
      </c>
      <c r="D136" s="102" t="s">
        <v>73</v>
      </c>
      <c r="E136" s="66">
        <v>44</v>
      </c>
      <c r="F136" s="298">
        <v>44</v>
      </c>
      <c r="G136" s="90">
        <f t="shared" si="22"/>
        <v>0.7957045454545455</v>
      </c>
      <c r="H136" s="88">
        <f t="shared" si="20"/>
        <v>35.011000000000003</v>
      </c>
      <c r="I136" s="87">
        <f t="shared" si="21"/>
        <v>6.16</v>
      </c>
      <c r="J136" s="87">
        <f t="shared" si="30"/>
        <v>28.851000000000003</v>
      </c>
      <c r="K136" s="82"/>
      <c r="L136" s="61"/>
      <c r="M136" s="82"/>
      <c r="N136" s="59"/>
      <c r="O136" s="59"/>
      <c r="P136" s="59"/>
      <c r="Q136" s="59"/>
      <c r="R136" s="59"/>
      <c r="S136" s="59">
        <v>1</v>
      </c>
      <c r="T136" s="82"/>
      <c r="U136" s="63"/>
      <c r="V136" s="63"/>
      <c r="W136" s="63"/>
      <c r="X136" s="63"/>
      <c r="Y136" s="63"/>
      <c r="Z136" s="63"/>
      <c r="AA136" s="63"/>
      <c r="AB136" s="63"/>
      <c r="AC136" s="82"/>
      <c r="AD136" s="59">
        <v>1</v>
      </c>
      <c r="AE136" s="59"/>
      <c r="AF136" s="59"/>
      <c r="AG136" s="59"/>
      <c r="AH136" s="59"/>
      <c r="AI136" s="82"/>
      <c r="AJ136" s="59"/>
      <c r="AK136" s="59"/>
      <c r="AL136" s="59"/>
      <c r="AM136" s="59"/>
      <c r="AN136" s="82"/>
      <c r="AO136" s="59"/>
      <c r="AP136" s="59"/>
      <c r="AQ136" s="59"/>
      <c r="AR136" s="59"/>
      <c r="AS136" s="59"/>
      <c r="AT136" s="59"/>
      <c r="AU136" s="59"/>
      <c r="AV136" s="59"/>
      <c r="AW136" s="59"/>
      <c r="AX136" s="82"/>
      <c r="AY136" s="59"/>
      <c r="AZ136" s="59"/>
      <c r="BA136" s="59"/>
      <c r="BB136" s="59"/>
      <c r="BC136" s="59"/>
      <c r="BD136" s="59"/>
      <c r="BE136" s="59"/>
      <c r="BF136" s="59"/>
      <c r="BG136" s="59"/>
      <c r="BH136" s="59"/>
      <c r="BI136" s="82"/>
      <c r="BJ136" s="60"/>
      <c r="BK136" s="59"/>
      <c r="BL136" s="59"/>
      <c r="BM136" s="59"/>
      <c r="BN136" s="59"/>
      <c r="BO136" s="59"/>
      <c r="BP136" s="59"/>
      <c r="BQ136" s="59"/>
      <c r="BR136" s="59"/>
      <c r="BS136" s="59"/>
      <c r="BT136" s="59"/>
      <c r="BU136" s="59"/>
      <c r="BV136" s="59"/>
      <c r="BW136" s="59"/>
      <c r="BX136" s="59"/>
      <c r="BY136" s="59"/>
      <c r="BZ136" s="59">
        <f>30/1000</f>
        <v>0.03</v>
      </c>
      <c r="CA136" s="59">
        <f>30/1000</f>
        <v>0.03</v>
      </c>
      <c r="CB136" s="82"/>
      <c r="CC136" s="59"/>
      <c r="CD136" s="59"/>
      <c r="CE136" s="59"/>
      <c r="CF136" s="59"/>
      <c r="CG136" s="59">
        <v>0.5</v>
      </c>
      <c r="CH136" s="59"/>
      <c r="CI136" s="59"/>
      <c r="CJ136" s="59"/>
      <c r="CK136" s="59"/>
      <c r="CL136" s="59"/>
      <c r="CM136" s="82"/>
      <c r="CN136" s="59"/>
      <c r="CO136" s="59"/>
      <c r="CP136" s="59"/>
      <c r="CQ136" s="59"/>
      <c r="CR136" s="59"/>
      <c r="CS136" s="59"/>
      <c r="CT136" s="59"/>
      <c r="CU136" s="59"/>
      <c r="CV136" s="59"/>
      <c r="CW136" s="59"/>
      <c r="CX136" s="59"/>
      <c r="CY136" s="59"/>
      <c r="CZ136" s="82"/>
      <c r="DA136" s="59"/>
      <c r="DB136" s="59"/>
      <c r="DC136" s="59"/>
      <c r="DD136" s="59"/>
      <c r="DE136" s="59"/>
      <c r="DF136" s="59"/>
      <c r="DG136" s="59"/>
      <c r="DH136" s="59">
        <v>1</v>
      </c>
      <c r="DI136" s="82"/>
      <c r="DJ136" s="59"/>
      <c r="DK136" s="59"/>
      <c r="DL136" s="59"/>
      <c r="DM136" s="59"/>
      <c r="DN136" s="59"/>
      <c r="DO136" s="59"/>
      <c r="DP136" s="59"/>
      <c r="DQ136" s="82"/>
      <c r="DR136" s="59"/>
      <c r="DS136" s="59"/>
      <c r="DT136" s="59"/>
      <c r="DU136" s="59"/>
      <c r="DV136" s="59"/>
      <c r="DW136" s="59"/>
      <c r="DX136" s="59"/>
      <c r="DY136" s="59"/>
      <c r="DZ136" s="59"/>
      <c r="EA136" s="59"/>
      <c r="EB136" s="59"/>
      <c r="EC136" s="59"/>
      <c r="ED136" s="59"/>
      <c r="EE136" s="59"/>
      <c r="EF136" s="59"/>
      <c r="EG136" s="59"/>
      <c r="EH136" s="59"/>
      <c r="EI136" s="59"/>
      <c r="EJ136" s="59"/>
      <c r="EK136" s="59"/>
      <c r="EL136" s="59"/>
      <c r="EM136" s="59"/>
      <c r="EN136" s="59"/>
      <c r="EO136" s="59"/>
      <c r="EP136" s="59"/>
      <c r="EQ136" s="59"/>
      <c r="ER136" s="59"/>
    </row>
    <row r="137" spans="2:148" ht="15" outlineLevel="1">
      <c r="B137" s="65">
        <v>12</v>
      </c>
      <c r="C137" s="99" t="s">
        <v>41</v>
      </c>
      <c r="D137" s="239" t="s">
        <v>76</v>
      </c>
      <c r="E137" s="66">
        <v>66</v>
      </c>
      <c r="F137" s="298">
        <v>66</v>
      </c>
      <c r="G137" s="90">
        <f t="shared" si="22"/>
        <v>0.70040909090909098</v>
      </c>
      <c r="H137" s="88">
        <f t="shared" si="20"/>
        <v>46.227000000000004</v>
      </c>
      <c r="I137" s="87">
        <f t="shared" si="21"/>
        <v>9.24</v>
      </c>
      <c r="J137" s="87">
        <f t="shared" si="30"/>
        <v>36.987000000000002</v>
      </c>
      <c r="K137" s="82"/>
      <c r="L137" s="61"/>
      <c r="M137" s="82"/>
      <c r="N137" s="59"/>
      <c r="O137" s="59"/>
      <c r="P137" s="59"/>
      <c r="Q137" s="59"/>
      <c r="R137" s="59"/>
      <c r="S137" s="59">
        <v>1</v>
      </c>
      <c r="T137" s="82"/>
      <c r="U137" s="142"/>
      <c r="V137" s="63"/>
      <c r="W137" s="63"/>
      <c r="X137" s="63"/>
      <c r="Y137" s="63"/>
      <c r="Z137" s="63"/>
      <c r="AA137" s="63"/>
      <c r="AB137" s="63"/>
      <c r="AC137" s="82"/>
      <c r="AD137" s="59"/>
      <c r="AE137" s="59"/>
      <c r="AF137" s="59">
        <v>1</v>
      </c>
      <c r="AG137" s="59"/>
      <c r="AH137" s="59"/>
      <c r="AI137" s="82"/>
      <c r="AJ137" s="59"/>
      <c r="AK137" s="59"/>
      <c r="AL137" s="59"/>
      <c r="AM137" s="59"/>
      <c r="AN137" s="82"/>
      <c r="AO137" s="59"/>
      <c r="AP137" s="59"/>
      <c r="AQ137" s="59"/>
      <c r="AR137" s="59"/>
      <c r="AS137" s="59"/>
      <c r="AT137" s="59"/>
      <c r="AU137" s="59"/>
      <c r="AV137" s="59"/>
      <c r="AW137" s="59"/>
      <c r="AX137" s="82"/>
      <c r="AY137" s="59"/>
      <c r="AZ137" s="59"/>
      <c r="BA137" s="59"/>
      <c r="BB137" s="59"/>
      <c r="BC137" s="59"/>
      <c r="BD137" s="59"/>
      <c r="BE137" s="59"/>
      <c r="BF137" s="59"/>
      <c r="BG137" s="59"/>
      <c r="BH137" s="59"/>
      <c r="BI137" s="82"/>
      <c r="BJ137" s="60"/>
      <c r="BK137" s="59"/>
      <c r="BL137" s="59">
        <f>30/1000</f>
        <v>0.03</v>
      </c>
      <c r="BM137" s="59"/>
      <c r="BN137" s="59"/>
      <c r="BO137" s="59"/>
      <c r="BP137" s="59"/>
      <c r="BQ137" s="59"/>
      <c r="BR137" s="59"/>
      <c r="BS137" s="59"/>
      <c r="BT137" s="59"/>
      <c r="BU137" s="59"/>
      <c r="BV137" s="59"/>
      <c r="BW137" s="59"/>
      <c r="BX137" s="59"/>
      <c r="BY137" s="59"/>
      <c r="BZ137" s="59"/>
      <c r="CA137" s="59"/>
      <c r="CB137" s="82"/>
      <c r="CC137" s="59"/>
      <c r="CD137" s="59"/>
      <c r="CE137" s="59"/>
      <c r="CF137" s="59"/>
      <c r="CG137" s="59"/>
      <c r="CH137" s="59"/>
      <c r="CI137" s="59"/>
      <c r="CJ137" s="59"/>
      <c r="CK137" s="59"/>
      <c r="CL137" s="59"/>
      <c r="CM137" s="82"/>
      <c r="CN137" s="59"/>
      <c r="CO137" s="59"/>
      <c r="CP137" s="59"/>
      <c r="CQ137" s="59"/>
      <c r="CR137" s="59"/>
      <c r="CS137" s="59"/>
      <c r="CT137" s="59"/>
      <c r="CU137" s="59"/>
      <c r="CV137" s="59"/>
      <c r="CW137" s="59"/>
      <c r="CX137" s="59"/>
      <c r="CY137" s="59"/>
      <c r="CZ137" s="82"/>
      <c r="DA137" s="59"/>
      <c r="DB137" s="59"/>
      <c r="DC137" s="59"/>
      <c r="DD137" s="59"/>
      <c r="DE137" s="59"/>
      <c r="DF137" s="59"/>
      <c r="DG137" s="59"/>
      <c r="DH137" s="59">
        <v>1</v>
      </c>
      <c r="DI137" s="82"/>
      <c r="DJ137" s="59"/>
      <c r="DK137" s="59"/>
      <c r="DL137" s="59"/>
      <c r="DM137" s="59"/>
      <c r="DN137" s="59"/>
      <c r="DO137" s="59"/>
      <c r="DP137" s="59"/>
      <c r="DQ137" s="82"/>
      <c r="DR137" s="59"/>
      <c r="DS137" s="59"/>
      <c r="DT137" s="59"/>
      <c r="DU137" s="59"/>
      <c r="DV137" s="59"/>
      <c r="DW137" s="59"/>
      <c r="DX137" s="59"/>
      <c r="DY137" s="59"/>
      <c r="DZ137" s="59"/>
      <c r="EA137" s="59"/>
      <c r="EB137" s="59"/>
      <c r="EC137" s="59"/>
      <c r="ED137" s="59"/>
      <c r="EE137" s="59"/>
      <c r="EF137" s="59"/>
      <c r="EG137" s="59"/>
      <c r="EH137" s="59"/>
      <c r="EI137" s="59"/>
      <c r="EJ137" s="59"/>
      <c r="EK137" s="59"/>
      <c r="EL137" s="59"/>
      <c r="EM137" s="59"/>
      <c r="EN137" s="59"/>
      <c r="EO137" s="59"/>
      <c r="EP137" s="59"/>
      <c r="EQ137" s="59"/>
      <c r="ER137" s="59"/>
    </row>
    <row r="138" spans="2:148" ht="15" outlineLevel="1">
      <c r="B138" s="65">
        <v>13</v>
      </c>
      <c r="C138" s="99" t="s">
        <v>41</v>
      </c>
      <c r="D138" s="239" t="s">
        <v>78</v>
      </c>
      <c r="E138" s="66">
        <v>66</v>
      </c>
      <c r="F138" s="298">
        <v>66</v>
      </c>
      <c r="G138" s="90">
        <f t="shared" si="22"/>
        <v>0.58403030303030301</v>
      </c>
      <c r="H138" s="88">
        <f t="shared" si="20"/>
        <v>38.545999999999999</v>
      </c>
      <c r="I138" s="87">
        <f t="shared" si="21"/>
        <v>9.24</v>
      </c>
      <c r="J138" s="87">
        <f t="shared" si="30"/>
        <v>29.306000000000001</v>
      </c>
      <c r="K138" s="82"/>
      <c r="L138" s="61"/>
      <c r="M138" s="82"/>
      <c r="N138" s="59"/>
      <c r="O138" s="59"/>
      <c r="P138" s="59"/>
      <c r="Q138" s="59"/>
      <c r="R138" s="59"/>
      <c r="S138" s="59">
        <v>1</v>
      </c>
      <c r="T138" s="82"/>
      <c r="U138" s="63"/>
      <c r="V138" s="63">
        <f>7/1000</f>
        <v>7.0000000000000001E-3</v>
      </c>
      <c r="W138" s="63"/>
      <c r="X138" s="63"/>
      <c r="Y138" s="63"/>
      <c r="Z138" s="63"/>
      <c r="AA138" s="63"/>
      <c r="AB138" s="63"/>
      <c r="AC138" s="82"/>
      <c r="AD138" s="59"/>
      <c r="AE138" s="59"/>
      <c r="AF138" s="59">
        <v>1</v>
      </c>
      <c r="AG138" s="59"/>
      <c r="AH138" s="59"/>
      <c r="AI138" s="82"/>
      <c r="AJ138" s="59"/>
      <c r="AK138" s="59"/>
      <c r="AL138" s="59"/>
      <c r="AM138" s="59"/>
      <c r="AN138" s="82"/>
      <c r="AO138" s="59"/>
      <c r="AP138" s="59"/>
      <c r="AQ138" s="59"/>
      <c r="AR138" s="59"/>
      <c r="AS138" s="59"/>
      <c r="AT138" s="59"/>
      <c r="AU138" s="59"/>
      <c r="AV138" s="59"/>
      <c r="AW138" s="59"/>
      <c r="AX138" s="82"/>
      <c r="AY138" s="59"/>
      <c r="AZ138" s="59"/>
      <c r="BA138" s="59"/>
      <c r="BB138" s="59"/>
      <c r="BC138" s="59"/>
      <c r="BD138" s="59"/>
      <c r="BE138" s="59"/>
      <c r="BF138" s="59"/>
      <c r="BG138" s="59"/>
      <c r="BH138" s="59"/>
      <c r="BI138" s="82"/>
      <c r="BJ138" s="60"/>
      <c r="BK138" s="59"/>
      <c r="BL138" s="59"/>
      <c r="BM138" s="59"/>
      <c r="BN138" s="59"/>
      <c r="BO138" s="59"/>
      <c r="BP138" s="59"/>
      <c r="BQ138" s="59"/>
      <c r="BR138" s="59"/>
      <c r="BS138" s="59"/>
      <c r="BT138" s="59"/>
      <c r="BU138" s="59"/>
      <c r="BV138" s="59"/>
      <c r="BW138" s="59"/>
      <c r="BX138" s="59"/>
      <c r="BY138" s="59"/>
      <c r="BZ138" s="59"/>
      <c r="CA138" s="59"/>
      <c r="CB138" s="82"/>
      <c r="CC138" s="59"/>
      <c r="CD138" s="59"/>
      <c r="CE138" s="59"/>
      <c r="CF138" s="59"/>
      <c r="CG138" s="59"/>
      <c r="CH138" s="59"/>
      <c r="CI138" s="59"/>
      <c r="CJ138" s="59"/>
      <c r="CK138" s="59"/>
      <c r="CL138" s="59"/>
      <c r="CM138" s="82"/>
      <c r="CN138" s="59"/>
      <c r="CO138" s="59"/>
      <c r="CP138" s="59"/>
      <c r="CQ138" s="59"/>
      <c r="CR138" s="59"/>
      <c r="CS138" s="59"/>
      <c r="CT138" s="59"/>
      <c r="CU138" s="59"/>
      <c r="CV138" s="59"/>
      <c r="CW138" s="59"/>
      <c r="CX138" s="59"/>
      <c r="CY138" s="59"/>
      <c r="CZ138" s="82"/>
      <c r="DA138" s="59"/>
      <c r="DB138" s="59"/>
      <c r="DC138" s="59"/>
      <c r="DD138" s="59"/>
      <c r="DE138" s="59"/>
      <c r="DF138" s="59"/>
      <c r="DG138" s="59"/>
      <c r="DH138" s="59">
        <v>1</v>
      </c>
      <c r="DI138" s="82"/>
      <c r="DJ138" s="59"/>
      <c r="DK138" s="59"/>
      <c r="DL138" s="59"/>
      <c r="DM138" s="59"/>
      <c r="DN138" s="59"/>
      <c r="DO138" s="59"/>
      <c r="DP138" s="59"/>
      <c r="DQ138" s="82"/>
      <c r="DR138" s="59"/>
      <c r="DS138" s="59"/>
      <c r="DT138" s="59"/>
      <c r="DU138" s="59"/>
      <c r="DV138" s="59"/>
      <c r="DW138" s="59"/>
      <c r="DX138" s="59"/>
      <c r="DY138" s="59"/>
      <c r="DZ138" s="59"/>
      <c r="EA138" s="59"/>
      <c r="EB138" s="59"/>
      <c r="EC138" s="59"/>
      <c r="ED138" s="59"/>
      <c r="EE138" s="59"/>
      <c r="EF138" s="59"/>
      <c r="EG138" s="59"/>
      <c r="EH138" s="59"/>
      <c r="EI138" s="59"/>
      <c r="EJ138" s="59"/>
      <c r="EK138" s="59"/>
      <c r="EL138" s="59"/>
      <c r="EM138" s="59"/>
      <c r="EN138" s="59"/>
      <c r="EO138" s="59"/>
      <c r="EP138" s="59"/>
      <c r="EQ138" s="59"/>
      <c r="ER138" s="59"/>
    </row>
    <row r="139" spans="2:148" ht="15" outlineLevel="1">
      <c r="B139" s="65">
        <v>14</v>
      </c>
      <c r="C139" s="99" t="s">
        <v>41</v>
      </c>
      <c r="D139" s="102" t="s">
        <v>80</v>
      </c>
      <c r="E139" s="66">
        <v>66</v>
      </c>
      <c r="F139" s="298">
        <v>66</v>
      </c>
      <c r="G139" s="90">
        <f t="shared" si="22"/>
        <v>0.71950000000000003</v>
      </c>
      <c r="H139" s="88">
        <f t="shared" ref="H139:H157" si="31">(I139+J139)*$H$5</f>
        <v>47.487000000000002</v>
      </c>
      <c r="I139" s="87">
        <f t="shared" ref="I139:I157" si="32">E139*$I$5</f>
        <v>9.24</v>
      </c>
      <c r="J139" s="87">
        <f t="shared" si="30"/>
        <v>38.247</v>
      </c>
      <c r="K139" s="82"/>
      <c r="L139" s="61"/>
      <c r="M139" s="82"/>
      <c r="N139" s="59"/>
      <c r="O139" s="59"/>
      <c r="P139" s="59"/>
      <c r="Q139" s="59"/>
      <c r="R139" s="59"/>
      <c r="S139" s="59">
        <v>1</v>
      </c>
      <c r="T139" s="82"/>
      <c r="U139" s="142"/>
      <c r="V139" s="63"/>
      <c r="W139" s="63"/>
      <c r="X139" s="63"/>
      <c r="Y139" s="63"/>
      <c r="Z139" s="63"/>
      <c r="AA139" s="63"/>
      <c r="AB139" s="63"/>
      <c r="AC139" s="82"/>
      <c r="AD139" s="59"/>
      <c r="AE139" s="59"/>
      <c r="AF139" s="59">
        <v>1</v>
      </c>
      <c r="AG139" s="59"/>
      <c r="AH139" s="59"/>
      <c r="AI139" s="82"/>
      <c r="AJ139" s="59"/>
      <c r="AK139" s="59"/>
      <c r="AL139" s="59"/>
      <c r="AM139" s="59"/>
      <c r="AN139" s="82"/>
      <c r="AO139" s="59"/>
      <c r="AP139" s="59"/>
      <c r="AQ139" s="59"/>
      <c r="AR139" s="59"/>
      <c r="AS139" s="59"/>
      <c r="AT139" s="59"/>
      <c r="AU139" s="59"/>
      <c r="AV139" s="59"/>
      <c r="AW139" s="59"/>
      <c r="AX139" s="82"/>
      <c r="AY139" s="59"/>
      <c r="AZ139" s="59"/>
      <c r="BA139" s="59"/>
      <c r="BB139" s="59"/>
      <c r="BC139" s="59"/>
      <c r="BD139" s="59"/>
      <c r="BE139" s="59"/>
      <c r="BF139" s="59"/>
      <c r="BG139" s="59"/>
      <c r="BH139" s="59"/>
      <c r="BI139" s="82"/>
      <c r="BJ139" s="60"/>
      <c r="BK139" s="59"/>
      <c r="BL139" s="59"/>
      <c r="BM139" s="59"/>
      <c r="BN139" s="59"/>
      <c r="BO139" s="59"/>
      <c r="BP139" s="59"/>
      <c r="BQ139" s="59"/>
      <c r="BR139" s="59"/>
      <c r="BS139" s="59"/>
      <c r="BT139" s="59"/>
      <c r="BU139" s="59"/>
      <c r="BV139" s="59"/>
      <c r="BW139" s="59"/>
      <c r="BX139" s="59"/>
      <c r="BY139" s="59"/>
      <c r="BZ139" s="59">
        <f>40/1000</f>
        <v>0.04</v>
      </c>
      <c r="CA139" s="59"/>
      <c r="CB139" s="82"/>
      <c r="CC139" s="59"/>
      <c r="CD139" s="59"/>
      <c r="CE139" s="59"/>
      <c r="CF139" s="59"/>
      <c r="CG139" s="59"/>
      <c r="CH139" s="59"/>
      <c r="CI139" s="59"/>
      <c r="CJ139" s="59"/>
      <c r="CK139" s="59"/>
      <c r="CL139" s="59"/>
      <c r="CM139" s="82"/>
      <c r="CN139" s="59"/>
      <c r="CO139" s="59"/>
      <c r="CP139" s="59"/>
      <c r="CQ139" s="59"/>
      <c r="CR139" s="59"/>
      <c r="CS139" s="59"/>
      <c r="CT139" s="59"/>
      <c r="CU139" s="59"/>
      <c r="CV139" s="59"/>
      <c r="CW139" s="59"/>
      <c r="CX139" s="59"/>
      <c r="CY139" s="59"/>
      <c r="CZ139" s="82"/>
      <c r="DA139" s="59"/>
      <c r="DB139" s="59"/>
      <c r="DC139" s="59"/>
      <c r="DD139" s="59"/>
      <c r="DE139" s="59"/>
      <c r="DF139" s="59"/>
      <c r="DG139" s="59"/>
      <c r="DH139" s="59">
        <v>1</v>
      </c>
      <c r="DI139" s="82"/>
      <c r="DJ139" s="59"/>
      <c r="DK139" s="59"/>
      <c r="DL139" s="59"/>
      <c r="DM139" s="59"/>
      <c r="DN139" s="59"/>
      <c r="DO139" s="59"/>
      <c r="DP139" s="59"/>
      <c r="DQ139" s="82"/>
      <c r="DR139" s="59"/>
      <c r="DS139" s="59"/>
      <c r="DT139" s="59"/>
      <c r="DU139" s="59"/>
      <c r="DV139" s="59"/>
      <c r="DW139" s="59"/>
      <c r="DX139" s="59"/>
      <c r="DY139" s="59"/>
      <c r="DZ139" s="59"/>
      <c r="EA139" s="59"/>
      <c r="EB139" s="59"/>
      <c r="EC139" s="59"/>
      <c r="ED139" s="59"/>
      <c r="EE139" s="59"/>
      <c r="EF139" s="59"/>
      <c r="EG139" s="59"/>
      <c r="EH139" s="59"/>
      <c r="EI139" s="59"/>
      <c r="EJ139" s="59"/>
      <c r="EK139" s="59"/>
      <c r="EL139" s="59"/>
      <c r="EM139" s="59"/>
      <c r="EN139" s="59"/>
      <c r="EO139" s="59"/>
      <c r="EP139" s="59"/>
      <c r="EQ139" s="59"/>
      <c r="ER139" s="59"/>
    </row>
    <row r="140" spans="2:148" ht="15" outlineLevel="1">
      <c r="B140" s="65">
        <v>15</v>
      </c>
      <c r="C140" s="99" t="s">
        <v>41</v>
      </c>
      <c r="D140" s="102" t="s">
        <v>81</v>
      </c>
      <c r="E140" s="66">
        <v>38</v>
      </c>
      <c r="F140" s="298">
        <v>38</v>
      </c>
      <c r="G140" s="90">
        <f t="shared" ref="G140:G157" si="33">H140/E140</f>
        <v>0.58344736842105271</v>
      </c>
      <c r="H140" s="88">
        <f t="shared" si="31"/>
        <v>22.171000000000003</v>
      </c>
      <c r="I140" s="87">
        <f t="shared" si="32"/>
        <v>5.32</v>
      </c>
      <c r="J140" s="87">
        <f t="shared" si="30"/>
        <v>16.851000000000003</v>
      </c>
      <c r="K140" s="82"/>
      <c r="L140" s="61"/>
      <c r="M140" s="82"/>
      <c r="N140" s="59"/>
      <c r="O140" s="59"/>
      <c r="P140" s="59"/>
      <c r="Q140" s="59"/>
      <c r="R140" s="59"/>
      <c r="S140" s="59">
        <v>1</v>
      </c>
      <c r="T140" s="82"/>
      <c r="U140" s="63"/>
      <c r="V140" s="63"/>
      <c r="W140" s="63"/>
      <c r="X140" s="63"/>
      <c r="Y140" s="63"/>
      <c r="Z140" s="63"/>
      <c r="AA140" s="63"/>
      <c r="AB140" s="63"/>
      <c r="AC140" s="82"/>
      <c r="AD140" s="59">
        <v>1</v>
      </c>
      <c r="AE140" s="59"/>
      <c r="AF140" s="59"/>
      <c r="AG140" s="59"/>
      <c r="AH140" s="59"/>
      <c r="AI140" s="82"/>
      <c r="AJ140" s="59"/>
      <c r="AK140" s="59"/>
      <c r="AL140" s="59"/>
      <c r="AM140" s="59"/>
      <c r="AN140" s="82"/>
      <c r="AO140" s="59"/>
      <c r="AP140" s="59"/>
      <c r="AQ140" s="59"/>
      <c r="AR140" s="59"/>
      <c r="AS140" s="59"/>
      <c r="AT140" s="59"/>
      <c r="AU140" s="59"/>
      <c r="AV140" s="59"/>
      <c r="AW140" s="59"/>
      <c r="AX140" s="82"/>
      <c r="AY140" s="59"/>
      <c r="AZ140" s="59"/>
      <c r="BA140" s="59"/>
      <c r="BB140" s="59"/>
      <c r="BC140" s="59"/>
      <c r="BD140" s="59"/>
      <c r="BE140" s="59"/>
      <c r="BF140" s="59"/>
      <c r="BG140" s="59"/>
      <c r="BH140" s="59"/>
      <c r="BI140" s="82"/>
      <c r="BJ140" s="60"/>
      <c r="BK140" s="59"/>
      <c r="BL140" s="59"/>
      <c r="BM140" s="59"/>
      <c r="BN140" s="59"/>
      <c r="BO140" s="59"/>
      <c r="BP140" s="59"/>
      <c r="BQ140" s="59"/>
      <c r="BR140" s="59"/>
      <c r="BS140" s="59"/>
      <c r="BT140" s="59"/>
      <c r="BU140" s="59"/>
      <c r="BV140" s="59"/>
      <c r="BW140" s="59"/>
      <c r="BX140" s="59">
        <f>20/1000</f>
        <v>0.02</v>
      </c>
      <c r="BY140" s="59"/>
      <c r="BZ140" s="59"/>
      <c r="CA140" s="59"/>
      <c r="CB140" s="82"/>
      <c r="CC140" s="59"/>
      <c r="CD140" s="59"/>
      <c r="CE140" s="59"/>
      <c r="CF140" s="59"/>
      <c r="CG140" s="59">
        <v>0.5</v>
      </c>
      <c r="CH140" s="59"/>
      <c r="CI140" s="59"/>
      <c r="CJ140" s="59"/>
      <c r="CK140" s="59"/>
      <c r="CL140" s="59"/>
      <c r="CM140" s="82"/>
      <c r="CN140" s="59"/>
      <c r="CO140" s="59"/>
      <c r="CP140" s="59"/>
      <c r="CQ140" s="59"/>
      <c r="CR140" s="59"/>
      <c r="CS140" s="59"/>
      <c r="CT140" s="59"/>
      <c r="CU140" s="59"/>
      <c r="CV140" s="59"/>
      <c r="CW140" s="59"/>
      <c r="CX140" s="59"/>
      <c r="CY140" s="59"/>
      <c r="CZ140" s="82"/>
      <c r="DA140" s="59"/>
      <c r="DB140" s="59"/>
      <c r="DC140" s="59"/>
      <c r="DD140" s="59"/>
      <c r="DE140" s="59"/>
      <c r="DF140" s="59"/>
      <c r="DG140" s="59"/>
      <c r="DH140" s="59">
        <v>1</v>
      </c>
      <c r="DI140" s="82"/>
      <c r="DJ140" s="59"/>
      <c r="DK140" s="59"/>
      <c r="DL140" s="59"/>
      <c r="DM140" s="59"/>
      <c r="DN140" s="59"/>
      <c r="DO140" s="59"/>
      <c r="DP140" s="59"/>
      <c r="DQ140" s="82"/>
      <c r="DR140" s="59"/>
      <c r="DS140" s="59"/>
      <c r="DT140" s="59"/>
      <c r="DU140" s="59"/>
      <c r="DV140" s="59"/>
      <c r="DW140" s="59"/>
      <c r="DX140" s="59"/>
      <c r="DY140" s="59"/>
      <c r="DZ140" s="59"/>
      <c r="EA140" s="59"/>
      <c r="EB140" s="59"/>
      <c r="EC140" s="59"/>
      <c r="ED140" s="59"/>
      <c r="EE140" s="59"/>
      <c r="EF140" s="59"/>
      <c r="EG140" s="59"/>
      <c r="EH140" s="59"/>
      <c r="EI140" s="59"/>
      <c r="EJ140" s="59"/>
      <c r="EK140" s="59"/>
      <c r="EL140" s="59"/>
      <c r="EM140" s="59"/>
      <c r="EN140" s="59"/>
      <c r="EO140" s="59"/>
      <c r="EP140" s="59"/>
      <c r="EQ140" s="59"/>
      <c r="ER140" s="59"/>
    </row>
    <row r="141" spans="2:148" ht="15" outlineLevel="1">
      <c r="B141" s="65">
        <v>16</v>
      </c>
      <c r="C141" s="99" t="s">
        <v>41</v>
      </c>
      <c r="D141" s="102" t="s">
        <v>83</v>
      </c>
      <c r="E141" s="66">
        <v>38</v>
      </c>
      <c r="F141" s="298">
        <v>38</v>
      </c>
      <c r="G141" s="90">
        <f>H141/E141</f>
        <v>0.46134210526315789</v>
      </c>
      <c r="H141" s="88">
        <f>(I141+J141)*$H$5</f>
        <v>17.530999999999999</v>
      </c>
      <c r="I141" s="87">
        <f>E141*$I$5</f>
        <v>5.32</v>
      </c>
      <c r="J141" s="87">
        <f t="shared" si="30"/>
        <v>12.211</v>
      </c>
      <c r="K141" s="82"/>
      <c r="L141" s="61"/>
      <c r="M141" s="82"/>
      <c r="N141" s="59"/>
      <c r="O141" s="59"/>
      <c r="P141" s="59"/>
      <c r="Q141" s="59"/>
      <c r="R141" s="59"/>
      <c r="S141" s="59">
        <v>1</v>
      </c>
      <c r="T141" s="82"/>
      <c r="U141" s="142"/>
      <c r="V141" s="63"/>
      <c r="W141" s="63"/>
      <c r="X141" s="63"/>
      <c r="Y141" s="63"/>
      <c r="Z141" s="63"/>
      <c r="AA141" s="63"/>
      <c r="AB141" s="63"/>
      <c r="AC141" s="82"/>
      <c r="AD141" s="59">
        <v>1</v>
      </c>
      <c r="AE141" s="59"/>
      <c r="AF141" s="59"/>
      <c r="AG141" s="59"/>
      <c r="AH141" s="59"/>
      <c r="AI141" s="82"/>
      <c r="AJ141" s="59"/>
      <c r="AK141" s="59"/>
      <c r="AL141" s="59"/>
      <c r="AM141" s="59"/>
      <c r="AN141" s="82"/>
      <c r="AO141" s="59"/>
      <c r="AP141" s="59"/>
      <c r="AQ141" s="59"/>
      <c r="AR141" s="59"/>
      <c r="AS141" s="59"/>
      <c r="AT141" s="59"/>
      <c r="AU141" s="59"/>
      <c r="AV141" s="59"/>
      <c r="AW141" s="59"/>
      <c r="AX141" s="82"/>
      <c r="AY141" s="59"/>
      <c r="AZ141" s="59"/>
      <c r="BA141" s="59"/>
      <c r="BB141" s="59"/>
      <c r="BC141" s="59"/>
      <c r="BD141" s="59"/>
      <c r="BE141" s="59"/>
      <c r="BF141" s="59"/>
      <c r="BG141" s="59"/>
      <c r="BH141" s="59"/>
      <c r="BI141" s="82"/>
      <c r="BJ141" s="60"/>
      <c r="BK141" s="59">
        <f>20/1000</f>
        <v>0.02</v>
      </c>
      <c r="BL141" s="59"/>
      <c r="BM141" s="59"/>
      <c r="BN141" s="59"/>
      <c r="BO141" s="59"/>
      <c r="BP141" s="59"/>
      <c r="BQ141" s="59"/>
      <c r="BR141" s="59"/>
      <c r="BS141" s="59"/>
      <c r="BT141" s="59"/>
      <c r="BU141" s="59"/>
      <c r="BV141" s="59"/>
      <c r="BW141" s="59"/>
      <c r="BX141" s="59"/>
      <c r="BY141" s="59"/>
      <c r="BZ141" s="59"/>
      <c r="CA141" s="59"/>
      <c r="CB141" s="82"/>
      <c r="CC141" s="59"/>
      <c r="CD141" s="59"/>
      <c r="CE141" s="59"/>
      <c r="CF141" s="59"/>
      <c r="CG141" s="59">
        <v>0.5</v>
      </c>
      <c r="CH141" s="59"/>
      <c r="CI141" s="59"/>
      <c r="CJ141" s="59"/>
      <c r="CK141" s="59"/>
      <c r="CL141" s="59"/>
      <c r="CM141" s="82"/>
      <c r="CN141" s="59"/>
      <c r="CO141" s="59"/>
      <c r="CP141" s="59"/>
      <c r="CQ141" s="59"/>
      <c r="CR141" s="59"/>
      <c r="CS141" s="59"/>
      <c r="CT141" s="59"/>
      <c r="CU141" s="59"/>
      <c r="CV141" s="59"/>
      <c r="CW141" s="59"/>
      <c r="CX141" s="59"/>
      <c r="CY141" s="59"/>
      <c r="CZ141" s="82"/>
      <c r="DA141" s="59"/>
      <c r="DB141" s="59"/>
      <c r="DC141" s="59"/>
      <c r="DD141" s="59"/>
      <c r="DE141" s="59"/>
      <c r="DF141" s="59"/>
      <c r="DG141" s="59"/>
      <c r="DH141" s="59">
        <v>1</v>
      </c>
      <c r="DI141" s="82"/>
      <c r="DJ141" s="59"/>
      <c r="DK141" s="59"/>
      <c r="DL141" s="59"/>
      <c r="DM141" s="59"/>
      <c r="DN141" s="59"/>
      <c r="DO141" s="59"/>
      <c r="DP141" s="59"/>
      <c r="DQ141" s="82"/>
      <c r="DR141" s="59"/>
      <c r="DS141" s="59"/>
      <c r="DT141" s="59"/>
      <c r="DU141" s="59"/>
      <c r="DV141" s="59"/>
      <c r="DW141" s="59"/>
      <c r="DX141" s="59"/>
      <c r="DY141" s="59"/>
      <c r="DZ141" s="59"/>
      <c r="EA141" s="59"/>
      <c r="EB141" s="59"/>
      <c r="EC141" s="59"/>
      <c r="ED141" s="59"/>
      <c r="EE141" s="59"/>
      <c r="EF141" s="59"/>
      <c r="EG141" s="59"/>
      <c r="EH141" s="59"/>
      <c r="EI141" s="59"/>
      <c r="EJ141" s="59"/>
      <c r="EK141" s="59"/>
      <c r="EL141" s="59"/>
      <c r="EM141" s="59"/>
      <c r="EN141" s="59"/>
      <c r="EO141" s="59"/>
      <c r="EP141" s="59"/>
      <c r="EQ141" s="59"/>
      <c r="ER141" s="59"/>
    </row>
    <row r="142" spans="2:148" ht="15" outlineLevel="1">
      <c r="B142" s="65"/>
      <c r="C142" s="226" t="s">
        <v>41</v>
      </c>
      <c r="D142" s="227" t="s">
        <v>867</v>
      </c>
      <c r="E142" s="66">
        <v>70</v>
      </c>
      <c r="F142" s="298"/>
      <c r="G142" s="90">
        <f t="shared" ref="G142:G143" si="34">H142/E142</f>
        <v>0.67101428571428579</v>
      </c>
      <c r="H142" s="88">
        <f t="shared" ref="H142" si="35">(I142+J142)*$H$5</f>
        <v>46.971000000000004</v>
      </c>
      <c r="I142" s="87">
        <f t="shared" ref="I142" si="36">E142*$I$5</f>
        <v>9.8000000000000007</v>
      </c>
      <c r="J142" s="87">
        <f t="shared" si="30"/>
        <v>37.170999999999999</v>
      </c>
      <c r="K142" s="82"/>
      <c r="L142" s="61"/>
      <c r="M142" s="82"/>
      <c r="N142" s="59"/>
      <c r="O142" s="59"/>
      <c r="P142" s="59"/>
      <c r="Q142" s="59"/>
      <c r="R142" s="59"/>
      <c r="S142" s="59">
        <v>1</v>
      </c>
      <c r="T142" s="82"/>
      <c r="U142" s="63">
        <f>150/1000</f>
        <v>0.15</v>
      </c>
      <c r="V142" s="63"/>
      <c r="W142" s="63"/>
      <c r="X142" s="63"/>
      <c r="Y142" s="63"/>
      <c r="Z142" s="63"/>
      <c r="AA142" s="63"/>
      <c r="AB142" s="63"/>
      <c r="AC142" s="82"/>
      <c r="AD142" s="59"/>
      <c r="AE142" s="59"/>
      <c r="AF142" s="59"/>
      <c r="AG142" s="59"/>
      <c r="AH142" s="59"/>
      <c r="AI142" s="82"/>
      <c r="AJ142" s="59"/>
      <c r="AK142" s="59"/>
      <c r="AL142" s="63">
        <f>100/1000</f>
        <v>0.1</v>
      </c>
      <c r="AM142" s="59"/>
      <c r="AN142" s="82"/>
      <c r="AO142" s="59"/>
      <c r="AP142" s="59"/>
      <c r="AQ142" s="59"/>
      <c r="AR142" s="59"/>
      <c r="AS142" s="59"/>
      <c r="AT142" s="59"/>
      <c r="AU142" s="59"/>
      <c r="AV142" s="59"/>
      <c r="AW142" s="59"/>
      <c r="AX142" s="82"/>
      <c r="AY142" s="59"/>
      <c r="AZ142" s="59"/>
      <c r="BA142" s="59"/>
      <c r="BB142" s="59"/>
      <c r="BC142" s="59"/>
      <c r="BD142" s="59"/>
      <c r="BE142" s="59"/>
      <c r="BF142" s="59"/>
      <c r="BG142" s="59"/>
      <c r="BH142" s="59"/>
      <c r="BI142" s="82"/>
      <c r="BJ142" s="60"/>
      <c r="BK142" s="59"/>
      <c r="BL142" s="59"/>
      <c r="BM142" s="59"/>
      <c r="BN142" s="59"/>
      <c r="BO142" s="59"/>
      <c r="BP142" s="59"/>
      <c r="BQ142" s="59"/>
      <c r="BR142" s="59"/>
      <c r="BS142" s="59"/>
      <c r="BT142" s="59"/>
      <c r="BU142" s="59"/>
      <c r="BV142" s="59"/>
      <c r="BW142" s="59"/>
      <c r="BX142" s="59"/>
      <c r="BY142" s="59"/>
      <c r="BZ142" s="59"/>
      <c r="CA142" s="59"/>
      <c r="CB142" s="82"/>
      <c r="CC142" s="59"/>
      <c r="CD142" s="59"/>
      <c r="CE142" s="59"/>
      <c r="CF142" s="59"/>
      <c r="CG142" s="59"/>
      <c r="CH142" s="59"/>
      <c r="CI142" s="59"/>
      <c r="CJ142" s="59"/>
      <c r="CK142" s="59"/>
      <c r="CL142" s="59"/>
      <c r="CM142" s="82"/>
      <c r="CN142" s="59"/>
      <c r="CO142" s="59"/>
      <c r="CP142" s="59"/>
      <c r="CQ142" s="59"/>
      <c r="CR142" s="59"/>
      <c r="CS142" s="59"/>
      <c r="CT142" s="59"/>
      <c r="CU142" s="59"/>
      <c r="CV142" s="59"/>
      <c r="CW142" s="59"/>
      <c r="CX142" s="59"/>
      <c r="CY142" s="59"/>
      <c r="CZ142" s="82"/>
      <c r="DA142" s="59"/>
      <c r="DB142" s="59"/>
      <c r="DC142" s="59"/>
      <c r="DD142" s="59"/>
      <c r="DE142" s="59"/>
      <c r="DF142" s="59"/>
      <c r="DG142" s="59"/>
      <c r="DH142" s="59">
        <v>1</v>
      </c>
      <c r="DI142" s="82"/>
      <c r="DJ142" s="59"/>
      <c r="DK142" s="59"/>
      <c r="DL142" s="59"/>
      <c r="DM142" s="59"/>
      <c r="DN142" s="59"/>
      <c r="DO142" s="59"/>
      <c r="DP142" s="59"/>
      <c r="DQ142" s="82"/>
      <c r="DR142" s="59"/>
      <c r="DS142" s="59"/>
      <c r="DT142" s="59"/>
      <c r="DU142" s="59">
        <v>1</v>
      </c>
      <c r="DV142" s="59"/>
      <c r="DW142" s="59"/>
      <c r="DX142" s="59"/>
      <c r="DY142" s="59"/>
      <c r="DZ142" s="59"/>
      <c r="EA142" s="59"/>
      <c r="EB142" s="59"/>
      <c r="EC142" s="59"/>
      <c r="ED142" s="59"/>
      <c r="EE142" s="59"/>
      <c r="EF142" s="59"/>
      <c r="EG142" s="59"/>
      <c r="EH142" s="59"/>
      <c r="EI142" s="59"/>
      <c r="EJ142" s="59"/>
      <c r="EK142" s="59"/>
      <c r="EL142" s="59"/>
      <c r="EM142" s="59"/>
      <c r="EN142" s="59"/>
      <c r="EO142" s="59"/>
      <c r="EP142" s="59"/>
      <c r="EQ142" s="59"/>
      <c r="ER142" s="59"/>
    </row>
    <row r="143" spans="2:148" ht="15" outlineLevel="1">
      <c r="B143" s="65"/>
      <c r="C143" s="226" t="s">
        <v>41</v>
      </c>
      <c r="D143" s="239" t="s">
        <v>868</v>
      </c>
      <c r="E143" s="66">
        <v>55</v>
      </c>
      <c r="F143" s="298"/>
      <c r="G143" s="90">
        <f t="shared" si="34"/>
        <v>0.45220000000000005</v>
      </c>
      <c r="H143" s="88">
        <f t="shared" ref="H143" si="37">(I143+J143)*$H$5</f>
        <v>24.871000000000002</v>
      </c>
      <c r="I143" s="87">
        <f t="shared" ref="I143" si="38">E143*$I$5</f>
        <v>7.7000000000000011</v>
      </c>
      <c r="J143" s="87">
        <f t="shared" si="30"/>
        <v>17.171000000000003</v>
      </c>
      <c r="K143" s="82"/>
      <c r="L143" s="61"/>
      <c r="M143" s="82"/>
      <c r="N143" s="59"/>
      <c r="O143" s="59"/>
      <c r="P143" s="59"/>
      <c r="Q143" s="59"/>
      <c r="R143" s="59"/>
      <c r="S143" s="59">
        <v>1</v>
      </c>
      <c r="T143" s="82"/>
      <c r="U143" s="63">
        <f>150/1000</f>
        <v>0.15</v>
      </c>
      <c r="V143" s="63"/>
      <c r="W143" s="63"/>
      <c r="X143" s="63"/>
      <c r="Y143" s="63"/>
      <c r="Z143" s="63"/>
      <c r="AA143" s="63"/>
      <c r="AB143" s="63"/>
      <c r="AC143" s="82"/>
      <c r="AD143" s="59"/>
      <c r="AE143" s="59"/>
      <c r="AF143" s="59"/>
      <c r="AG143" s="59"/>
      <c r="AH143" s="59"/>
      <c r="AI143" s="82"/>
      <c r="AJ143" s="63">
        <f>100/1000</f>
        <v>0.1</v>
      </c>
      <c r="AK143" s="59"/>
      <c r="AM143" s="59"/>
      <c r="AN143" s="82"/>
      <c r="AO143" s="59"/>
      <c r="AP143" s="59"/>
      <c r="AQ143" s="59"/>
      <c r="AR143" s="59"/>
      <c r="AS143" s="59"/>
      <c r="AT143" s="59"/>
      <c r="AU143" s="59"/>
      <c r="AV143" s="59"/>
      <c r="AW143" s="59"/>
      <c r="AX143" s="82"/>
      <c r="AY143" s="59"/>
      <c r="AZ143" s="59">
        <f>50/1000</f>
        <v>0.05</v>
      </c>
      <c r="BA143" s="59"/>
      <c r="BB143" s="59"/>
      <c r="BC143" s="59"/>
      <c r="BD143" s="59"/>
      <c r="BE143" s="59"/>
      <c r="BF143" s="59"/>
      <c r="BG143" s="59"/>
      <c r="BH143" s="59"/>
      <c r="BI143" s="82"/>
      <c r="BJ143" s="59"/>
      <c r="BK143" s="59"/>
      <c r="BL143" s="59"/>
      <c r="BM143" s="59"/>
      <c r="BN143" s="59"/>
      <c r="BO143" s="59"/>
      <c r="BP143" s="59"/>
      <c r="BQ143" s="59"/>
      <c r="BR143" s="59"/>
      <c r="BS143" s="59"/>
      <c r="BT143" s="59"/>
      <c r="BU143" s="59"/>
      <c r="BV143" s="59"/>
      <c r="BW143" s="59"/>
      <c r="BX143" s="59"/>
      <c r="BY143" s="59"/>
      <c r="BZ143" s="59"/>
      <c r="CA143" s="59"/>
      <c r="CB143" s="82"/>
      <c r="CC143" s="59"/>
      <c r="CD143" s="59"/>
      <c r="CE143" s="59"/>
      <c r="CF143" s="59"/>
      <c r="CG143" s="59"/>
      <c r="CH143" s="59"/>
      <c r="CI143" s="59"/>
      <c r="CJ143" s="59"/>
      <c r="CK143" s="59"/>
      <c r="CL143" s="59"/>
      <c r="CM143" s="82"/>
      <c r="CN143" s="59"/>
      <c r="CO143" s="59"/>
      <c r="CP143" s="59"/>
      <c r="CQ143" s="59"/>
      <c r="CR143" s="59"/>
      <c r="CS143" s="59"/>
      <c r="CT143" s="59"/>
      <c r="CU143" s="59"/>
      <c r="CV143" s="59"/>
      <c r="CW143" s="59"/>
      <c r="CX143" s="59"/>
      <c r="CY143" s="59"/>
      <c r="CZ143" s="82"/>
      <c r="DA143" s="59"/>
      <c r="DB143" s="59"/>
      <c r="DC143" s="59"/>
      <c r="DD143" s="59"/>
      <c r="DE143" s="59"/>
      <c r="DF143" s="59"/>
      <c r="DG143" s="59"/>
      <c r="DH143" s="59">
        <v>1</v>
      </c>
      <c r="DI143" s="82"/>
      <c r="DJ143" s="59"/>
      <c r="DK143" s="59"/>
      <c r="DL143" s="59"/>
      <c r="DM143" s="59"/>
      <c r="DN143" s="59"/>
      <c r="DO143" s="59"/>
      <c r="DP143" s="59"/>
      <c r="DQ143" s="82"/>
      <c r="DR143" s="59"/>
      <c r="DS143" s="59"/>
      <c r="DT143" s="59"/>
      <c r="DU143" s="59"/>
      <c r="DV143" s="59"/>
      <c r="DW143" s="59"/>
      <c r="DX143" s="59"/>
      <c r="DY143" s="59"/>
      <c r="DZ143" s="59"/>
      <c r="EA143" s="59"/>
      <c r="EB143" s="59"/>
      <c r="EC143" s="59"/>
      <c r="ED143" s="59"/>
      <c r="EE143" s="59"/>
      <c r="EF143" s="59"/>
      <c r="EG143" s="59"/>
      <c r="EH143" s="59"/>
      <c r="EI143" s="59"/>
      <c r="EJ143" s="59"/>
      <c r="EK143" s="59"/>
      <c r="EL143" s="59"/>
      <c r="EM143" s="59"/>
      <c r="EN143" s="59"/>
      <c r="EO143" s="59"/>
      <c r="EP143" s="59"/>
      <c r="EQ143" s="59"/>
      <c r="ER143" s="59"/>
    </row>
    <row r="144" spans="2:148" ht="15" outlineLevel="1">
      <c r="B144" s="65"/>
      <c r="C144" s="99"/>
      <c r="D144" s="102"/>
      <c r="E144" s="66"/>
      <c r="F144" s="298"/>
      <c r="G144" s="90"/>
      <c r="H144" s="88"/>
      <c r="I144" s="87"/>
      <c r="J144" s="87"/>
      <c r="K144" s="82"/>
      <c r="L144" s="61"/>
      <c r="M144" s="82"/>
      <c r="N144" s="59"/>
      <c r="O144" s="59"/>
      <c r="P144" s="59"/>
      <c r="Q144" s="59"/>
      <c r="R144" s="59"/>
      <c r="S144" s="59"/>
      <c r="T144" s="82"/>
      <c r="U144" s="63"/>
      <c r="V144" s="63"/>
      <c r="W144" s="63"/>
      <c r="X144" s="63"/>
      <c r="Y144" s="63"/>
      <c r="Z144" s="63"/>
      <c r="AA144" s="63"/>
      <c r="AB144" s="63"/>
      <c r="AC144" s="82"/>
      <c r="AD144" s="59"/>
      <c r="AE144" s="59"/>
      <c r="AF144" s="59"/>
      <c r="AG144" s="59"/>
      <c r="AH144" s="59"/>
      <c r="AI144" s="82"/>
      <c r="AJ144" s="59"/>
      <c r="AK144" s="59"/>
      <c r="AL144" s="59"/>
      <c r="AM144" s="59"/>
      <c r="AN144" s="82"/>
      <c r="AO144" s="59"/>
      <c r="AP144" s="59"/>
      <c r="AQ144" s="59"/>
      <c r="AR144" s="59"/>
      <c r="AS144" s="59"/>
      <c r="AT144" s="59"/>
      <c r="AU144" s="59"/>
      <c r="AV144" s="59"/>
      <c r="AW144" s="59"/>
      <c r="AX144" s="82"/>
      <c r="AY144" s="59"/>
      <c r="AZ144" s="59"/>
      <c r="BA144" s="59"/>
      <c r="BB144" s="59"/>
      <c r="BC144" s="59"/>
      <c r="BD144" s="59"/>
      <c r="BE144" s="59"/>
      <c r="BF144" s="59"/>
      <c r="BG144" s="59"/>
      <c r="BH144" s="59"/>
      <c r="BI144" s="82"/>
      <c r="BJ144" s="60"/>
      <c r="BK144" s="59"/>
      <c r="BL144" s="59"/>
      <c r="BM144" s="59"/>
      <c r="BN144" s="59"/>
      <c r="BO144" s="59"/>
      <c r="BP144" s="59"/>
      <c r="BQ144" s="59"/>
      <c r="BR144" s="59"/>
      <c r="BS144" s="59"/>
      <c r="BT144" s="59"/>
      <c r="BU144" s="59"/>
      <c r="BV144" s="59"/>
      <c r="BW144" s="59"/>
      <c r="BX144" s="59"/>
      <c r="BY144" s="59"/>
      <c r="BZ144" s="59"/>
      <c r="CA144" s="59"/>
      <c r="CB144" s="82"/>
      <c r="CC144" s="59"/>
      <c r="CD144" s="59"/>
      <c r="CE144" s="59"/>
      <c r="CF144" s="59"/>
      <c r="CG144" s="59"/>
      <c r="CH144" s="59"/>
      <c r="CI144" s="59"/>
      <c r="CJ144" s="59"/>
      <c r="CK144" s="59"/>
      <c r="CL144" s="59"/>
      <c r="CM144" s="82"/>
      <c r="CN144" s="59"/>
      <c r="CO144" s="59"/>
      <c r="CP144" s="59"/>
      <c r="CQ144" s="59"/>
      <c r="CR144" s="59"/>
      <c r="CS144" s="59"/>
      <c r="CT144" s="59"/>
      <c r="CU144" s="59"/>
      <c r="CV144" s="59"/>
      <c r="CW144" s="59"/>
      <c r="CX144" s="59"/>
      <c r="CY144" s="59"/>
      <c r="CZ144" s="82"/>
      <c r="DA144" s="59"/>
      <c r="DB144" s="59"/>
      <c r="DC144" s="59"/>
      <c r="DD144" s="59"/>
      <c r="DE144" s="59"/>
      <c r="DF144" s="59"/>
      <c r="DG144" s="59"/>
      <c r="DH144" s="59"/>
      <c r="DI144" s="82"/>
      <c r="DJ144" s="59"/>
      <c r="DK144" s="59"/>
      <c r="DL144" s="59"/>
      <c r="DM144" s="59"/>
      <c r="DN144" s="59"/>
      <c r="DO144" s="59"/>
      <c r="DP144" s="59"/>
      <c r="DQ144" s="82"/>
      <c r="DR144" s="59"/>
      <c r="DS144" s="59"/>
      <c r="DT144" s="59"/>
      <c r="DU144" s="59"/>
      <c r="DV144" s="59"/>
      <c r="DW144" s="59"/>
      <c r="DX144" s="59"/>
      <c r="DY144" s="59"/>
      <c r="DZ144" s="59"/>
      <c r="EA144" s="59"/>
      <c r="EB144" s="59"/>
      <c r="EC144" s="59"/>
      <c r="ED144" s="59"/>
      <c r="EE144" s="59"/>
      <c r="EF144" s="59"/>
      <c r="EG144" s="59"/>
      <c r="EH144" s="59"/>
      <c r="EI144" s="59"/>
      <c r="EJ144" s="59"/>
      <c r="EK144" s="59"/>
      <c r="EL144" s="59"/>
      <c r="EM144" s="59"/>
      <c r="EN144" s="59"/>
      <c r="EO144" s="59"/>
      <c r="EP144" s="59"/>
      <c r="EQ144" s="59"/>
      <c r="ER144" s="59"/>
    </row>
    <row r="145" spans="2:148" ht="15" outlineLevel="1">
      <c r="B145" s="65"/>
      <c r="C145" s="99"/>
      <c r="D145" s="102"/>
      <c r="E145" s="66"/>
      <c r="F145" s="298"/>
      <c r="G145" s="90"/>
      <c r="H145" s="88"/>
      <c r="I145" s="87"/>
      <c r="J145" s="87"/>
      <c r="K145" s="82"/>
      <c r="L145" s="61"/>
      <c r="M145" s="82"/>
      <c r="N145" s="59"/>
      <c r="O145" s="59"/>
      <c r="P145" s="59"/>
      <c r="Q145" s="59"/>
      <c r="R145" s="59"/>
      <c r="S145" s="59"/>
      <c r="T145" s="82"/>
      <c r="U145" s="63"/>
      <c r="V145" s="63"/>
      <c r="W145" s="63"/>
      <c r="X145" s="63"/>
      <c r="Y145" s="63"/>
      <c r="Z145" s="63"/>
      <c r="AA145" s="63"/>
      <c r="AB145" s="63"/>
      <c r="AC145" s="82"/>
      <c r="AD145" s="59"/>
      <c r="AE145" s="59"/>
      <c r="AF145" s="59"/>
      <c r="AG145" s="59"/>
      <c r="AH145" s="59"/>
      <c r="AI145" s="82"/>
      <c r="AJ145" s="59"/>
      <c r="AK145" s="59"/>
      <c r="AL145" s="59"/>
      <c r="AM145" s="59"/>
      <c r="AN145" s="82"/>
      <c r="AO145" s="59"/>
      <c r="AP145" s="59"/>
      <c r="AQ145" s="59"/>
      <c r="AR145" s="59"/>
      <c r="AS145" s="59"/>
      <c r="AT145" s="59"/>
      <c r="AU145" s="59"/>
      <c r="AV145" s="59"/>
      <c r="AW145" s="59"/>
      <c r="AX145" s="82"/>
      <c r="AY145" s="59"/>
      <c r="AZ145" s="59"/>
      <c r="BA145" s="59"/>
      <c r="BB145" s="59"/>
      <c r="BC145" s="59"/>
      <c r="BD145" s="59"/>
      <c r="BE145" s="59"/>
      <c r="BF145" s="59"/>
      <c r="BG145" s="59"/>
      <c r="BH145" s="59"/>
      <c r="BI145" s="82"/>
      <c r="BJ145" s="60"/>
      <c r="BK145" s="59"/>
      <c r="BL145" s="59"/>
      <c r="BM145" s="59"/>
      <c r="BN145" s="59"/>
      <c r="BO145" s="59"/>
      <c r="BP145" s="59"/>
      <c r="BQ145" s="59"/>
      <c r="BR145" s="59"/>
      <c r="BS145" s="59"/>
      <c r="BT145" s="59"/>
      <c r="BU145" s="59"/>
      <c r="BV145" s="59"/>
      <c r="BW145" s="59"/>
      <c r="BX145" s="59"/>
      <c r="BY145" s="59"/>
      <c r="BZ145" s="59"/>
      <c r="CA145" s="59"/>
      <c r="CB145" s="82"/>
      <c r="CC145" s="59"/>
      <c r="CD145" s="59"/>
      <c r="CE145" s="59"/>
      <c r="CF145" s="59"/>
      <c r="CG145" s="59"/>
      <c r="CH145" s="59"/>
      <c r="CI145" s="59"/>
      <c r="CJ145" s="59"/>
      <c r="CK145" s="59"/>
      <c r="CL145" s="59"/>
      <c r="CM145" s="82"/>
      <c r="CN145" s="59"/>
      <c r="CO145" s="59"/>
      <c r="CP145" s="59"/>
      <c r="CQ145" s="59"/>
      <c r="CR145" s="59"/>
      <c r="CS145" s="59"/>
      <c r="CT145" s="59"/>
      <c r="CU145" s="59"/>
      <c r="CV145" s="59"/>
      <c r="CW145" s="59"/>
      <c r="CX145" s="59"/>
      <c r="CY145" s="59"/>
      <c r="CZ145" s="82"/>
      <c r="DA145" s="59"/>
      <c r="DB145" s="59"/>
      <c r="DC145" s="59"/>
      <c r="DD145" s="59"/>
      <c r="DE145" s="59"/>
      <c r="DF145" s="59"/>
      <c r="DG145" s="59"/>
      <c r="DH145" s="59"/>
      <c r="DI145" s="82"/>
      <c r="DJ145" s="59"/>
      <c r="DK145" s="59"/>
      <c r="DL145" s="59"/>
      <c r="DM145" s="59"/>
      <c r="DN145" s="59"/>
      <c r="DO145" s="59"/>
      <c r="DP145" s="59"/>
      <c r="DQ145" s="82"/>
      <c r="DR145" s="59"/>
      <c r="DS145" s="59"/>
      <c r="DT145" s="59"/>
      <c r="DU145" s="59"/>
      <c r="DV145" s="59"/>
      <c r="DW145" s="59"/>
      <c r="DX145" s="59"/>
      <c r="DY145" s="59"/>
      <c r="DZ145" s="59"/>
      <c r="EA145" s="59"/>
      <c r="EB145" s="59"/>
      <c r="EC145" s="59"/>
      <c r="ED145" s="59"/>
      <c r="EE145" s="59"/>
      <c r="EF145" s="59"/>
      <c r="EG145" s="59"/>
      <c r="EH145" s="59"/>
      <c r="EI145" s="59"/>
      <c r="EJ145" s="59"/>
      <c r="EK145" s="59"/>
      <c r="EL145" s="59"/>
      <c r="EM145" s="59"/>
      <c r="EN145" s="59"/>
      <c r="EO145" s="59"/>
      <c r="EP145" s="59"/>
      <c r="EQ145" s="59"/>
      <c r="ER145" s="59"/>
    </row>
    <row r="146" spans="2:148" ht="15">
      <c r="B146" s="67"/>
      <c r="C146" s="100"/>
      <c r="D146" s="109"/>
      <c r="E146" s="67"/>
      <c r="F146" s="67"/>
      <c r="G146" s="117"/>
      <c r="H146" s="118"/>
      <c r="I146" s="119"/>
      <c r="J146" s="119"/>
      <c r="K146" s="82"/>
      <c r="L146" s="120"/>
      <c r="M146" s="82"/>
      <c r="N146" s="59"/>
      <c r="O146" s="59"/>
      <c r="P146" s="59"/>
      <c r="Q146" s="59"/>
      <c r="R146" s="59"/>
      <c r="S146" s="59"/>
      <c r="T146" s="82"/>
      <c r="U146" s="63"/>
      <c r="V146" s="63"/>
      <c r="W146" s="63"/>
      <c r="X146" s="63"/>
      <c r="Y146" s="63"/>
      <c r="Z146" s="63"/>
      <c r="AA146" s="63"/>
      <c r="AB146" s="63"/>
      <c r="AC146" s="82"/>
      <c r="AD146" s="59"/>
      <c r="AE146" s="59"/>
      <c r="AF146" s="59"/>
      <c r="AG146" s="59"/>
      <c r="AH146" s="59"/>
      <c r="AI146" s="82"/>
      <c r="AJ146" s="59"/>
      <c r="AK146" s="59"/>
      <c r="AL146" s="59"/>
      <c r="AM146" s="59"/>
      <c r="AN146" s="82"/>
      <c r="AO146" s="59"/>
      <c r="AP146" s="59"/>
      <c r="AQ146" s="59"/>
      <c r="AR146" s="59"/>
      <c r="AS146" s="59"/>
      <c r="AT146" s="59"/>
      <c r="AU146" s="59"/>
      <c r="AV146" s="59"/>
      <c r="AW146" s="59"/>
      <c r="AX146" s="82"/>
      <c r="AY146" s="59"/>
      <c r="AZ146" s="59"/>
      <c r="BA146" s="59"/>
      <c r="BB146" s="59"/>
      <c r="BC146" s="59"/>
      <c r="BD146" s="59"/>
      <c r="BE146" s="59"/>
      <c r="BF146" s="59"/>
      <c r="BG146" s="59"/>
      <c r="BH146" s="59"/>
      <c r="BI146" s="82"/>
      <c r="BJ146" s="60"/>
      <c r="BK146" s="59"/>
      <c r="BL146" s="59"/>
      <c r="BM146" s="59"/>
      <c r="BN146" s="59"/>
      <c r="BO146" s="59"/>
      <c r="BP146" s="59"/>
      <c r="BQ146" s="59"/>
      <c r="BR146" s="59"/>
      <c r="BS146" s="59"/>
      <c r="BT146" s="59"/>
      <c r="BU146" s="59"/>
      <c r="BV146" s="59"/>
      <c r="BW146" s="59"/>
      <c r="BX146" s="59"/>
      <c r="BY146" s="59"/>
      <c r="BZ146" s="59"/>
      <c r="CA146" s="59"/>
      <c r="CB146" s="82"/>
      <c r="CC146" s="59"/>
      <c r="CD146" s="59"/>
      <c r="CE146" s="59"/>
      <c r="CF146" s="59"/>
      <c r="CG146" s="59"/>
      <c r="CH146" s="59"/>
      <c r="CI146" s="59"/>
      <c r="CJ146" s="59"/>
      <c r="CK146" s="59"/>
      <c r="CL146" s="59"/>
      <c r="CM146" s="82"/>
      <c r="CN146" s="59"/>
      <c r="CO146" s="59"/>
      <c r="CP146" s="59"/>
      <c r="CQ146" s="59"/>
      <c r="CR146" s="59"/>
      <c r="CS146" s="59"/>
      <c r="CT146" s="59"/>
      <c r="CU146" s="59"/>
      <c r="CV146" s="59"/>
      <c r="CW146" s="59"/>
      <c r="CX146" s="59"/>
      <c r="CY146" s="59"/>
      <c r="CZ146" s="82"/>
      <c r="DA146" s="59"/>
      <c r="DB146" s="59"/>
      <c r="DC146" s="59"/>
      <c r="DD146" s="59"/>
      <c r="DE146" s="59"/>
      <c r="DF146" s="59"/>
      <c r="DG146" s="59"/>
      <c r="DH146" s="59"/>
      <c r="DI146" s="82"/>
      <c r="DJ146" s="59"/>
      <c r="DK146" s="59"/>
      <c r="DL146" s="59"/>
      <c r="DM146" s="59"/>
      <c r="DN146" s="59"/>
      <c r="DO146" s="59"/>
      <c r="DP146" s="59"/>
      <c r="DQ146" s="82"/>
      <c r="DR146" s="59"/>
      <c r="DS146" s="59"/>
      <c r="DT146" s="59"/>
      <c r="DU146" s="59"/>
      <c r="DV146" s="59"/>
      <c r="DW146" s="59"/>
      <c r="DX146" s="59"/>
      <c r="DY146" s="59"/>
      <c r="DZ146" s="59"/>
      <c r="EA146" s="59"/>
      <c r="EB146" s="59"/>
      <c r="EC146" s="59"/>
      <c r="ED146" s="59"/>
      <c r="EE146" s="59"/>
      <c r="EF146" s="59"/>
      <c r="EG146" s="59"/>
      <c r="EH146" s="59"/>
      <c r="EI146" s="59"/>
      <c r="EJ146" s="59"/>
      <c r="EK146" s="59"/>
      <c r="EL146" s="59"/>
      <c r="EM146" s="59"/>
      <c r="EN146" s="59"/>
      <c r="EO146" s="59"/>
      <c r="EP146" s="59"/>
      <c r="EQ146" s="59"/>
      <c r="ER146" s="59"/>
    </row>
    <row r="147" spans="2:148" ht="15" outlineLevel="1">
      <c r="B147" s="65">
        <v>1</v>
      </c>
      <c r="C147" s="99" t="s">
        <v>321</v>
      </c>
      <c r="D147" s="270" t="s">
        <v>273</v>
      </c>
      <c r="E147" s="66">
        <v>50</v>
      </c>
      <c r="F147" s="298">
        <v>50</v>
      </c>
      <c r="G147" s="90">
        <f>H147/E147</f>
        <v>0.67290000000000005</v>
      </c>
      <c r="H147" s="88">
        <f>(I147+J147)*$H$5</f>
        <v>33.645000000000003</v>
      </c>
      <c r="I147" s="87">
        <f>E147*$I$5</f>
        <v>7.0000000000000009</v>
      </c>
      <c r="J147" s="87">
        <f>SUMPRODUCT(N147:ES147,$N$6:$ES$6)</f>
        <v>26.645</v>
      </c>
      <c r="K147" s="82"/>
      <c r="L147" s="61"/>
      <c r="M147" s="82"/>
      <c r="N147" s="59"/>
      <c r="O147" s="59"/>
      <c r="P147" s="59"/>
      <c r="Q147" s="59"/>
      <c r="R147" s="59"/>
      <c r="S147" s="59"/>
      <c r="T147" s="82"/>
      <c r="U147" s="142"/>
      <c r="V147" s="63"/>
      <c r="W147" s="63"/>
      <c r="X147" s="63"/>
      <c r="Y147" s="63"/>
      <c r="Z147" s="63"/>
      <c r="AA147" s="63"/>
      <c r="AB147" s="63"/>
      <c r="AC147" s="82"/>
      <c r="AD147" s="59"/>
      <c r="AE147" s="59"/>
      <c r="AF147" s="59"/>
      <c r="AG147" s="59"/>
      <c r="AH147" s="59"/>
      <c r="AI147" s="82"/>
      <c r="AJ147" s="59"/>
      <c r="AK147" s="59"/>
      <c r="AL147" s="59"/>
      <c r="AM147" s="59"/>
      <c r="AN147" s="82"/>
      <c r="AO147" s="59"/>
      <c r="AP147" s="59"/>
      <c r="AQ147" s="59"/>
      <c r="AR147" s="59"/>
      <c r="AS147" s="59"/>
      <c r="AT147" s="59"/>
      <c r="AU147" s="59"/>
      <c r="AV147" s="59"/>
      <c r="AW147" s="59"/>
      <c r="AX147" s="82"/>
      <c r="AY147" s="59"/>
      <c r="AZ147" s="59"/>
      <c r="BA147" s="59"/>
      <c r="BB147" s="59"/>
      <c r="BC147" s="59"/>
      <c r="BD147" s="59"/>
      <c r="BE147" s="59"/>
      <c r="BF147" s="59"/>
      <c r="BG147" s="59"/>
      <c r="BH147" s="59"/>
      <c r="BI147" s="82"/>
      <c r="BJ147" s="60"/>
      <c r="BK147" s="59"/>
      <c r="BL147" s="59"/>
      <c r="BM147" s="59"/>
      <c r="BN147" s="59"/>
      <c r="BO147" s="59"/>
      <c r="BP147" s="59"/>
      <c r="BQ147" s="59"/>
      <c r="BR147" s="59"/>
      <c r="BS147" s="59"/>
      <c r="BT147" s="59"/>
      <c r="BU147" s="59"/>
      <c r="BV147" s="59"/>
      <c r="BW147" s="59"/>
      <c r="BX147" s="59"/>
      <c r="BY147" s="59"/>
      <c r="BZ147" s="59"/>
      <c r="CA147" s="59"/>
      <c r="CB147" s="82"/>
      <c r="CC147" s="59"/>
      <c r="CD147" s="59"/>
      <c r="CE147" s="59"/>
      <c r="CF147" s="59"/>
      <c r="CG147" s="59"/>
      <c r="CH147" s="59"/>
      <c r="CI147" s="59"/>
      <c r="CJ147" s="59"/>
      <c r="CK147" s="59"/>
      <c r="CL147" s="59"/>
      <c r="CM147" s="82"/>
      <c r="CN147" s="59"/>
      <c r="CO147" s="59"/>
      <c r="CP147" s="59"/>
      <c r="CQ147" s="59"/>
      <c r="CR147" s="59"/>
      <c r="CS147" s="59"/>
      <c r="CT147" s="59"/>
      <c r="CU147" s="59"/>
      <c r="CV147" s="59"/>
      <c r="CW147" s="59"/>
      <c r="CX147" s="59"/>
      <c r="CY147" s="59"/>
      <c r="CZ147" s="82"/>
      <c r="DA147" s="59"/>
      <c r="DB147" s="59"/>
      <c r="DC147" s="59"/>
      <c r="DD147" s="59"/>
      <c r="DE147" s="59">
        <v>1</v>
      </c>
      <c r="DF147" s="59"/>
      <c r="DG147" s="59"/>
      <c r="DH147" s="59"/>
      <c r="DI147" s="82"/>
      <c r="DJ147" s="59"/>
      <c r="DK147" s="59"/>
      <c r="DL147" s="59"/>
      <c r="DM147" s="59"/>
      <c r="DN147" s="59"/>
      <c r="DO147" s="59"/>
      <c r="DP147" s="59"/>
      <c r="DQ147" s="82"/>
      <c r="DR147" s="59"/>
      <c r="DS147" s="59"/>
      <c r="DT147" s="59"/>
      <c r="DU147" s="59">
        <v>1</v>
      </c>
      <c r="DV147" s="59"/>
      <c r="DW147" s="59"/>
      <c r="DX147" s="59"/>
      <c r="DY147" s="59"/>
      <c r="DZ147" s="59"/>
      <c r="EA147" s="59"/>
      <c r="EB147" s="59"/>
      <c r="EC147" s="59"/>
      <c r="ED147" s="59"/>
      <c r="EE147" s="59"/>
      <c r="EF147" s="59"/>
      <c r="EG147" s="59"/>
      <c r="EH147" s="59"/>
      <c r="EI147" s="59"/>
      <c r="EJ147" s="59"/>
      <c r="EK147" s="59"/>
      <c r="EL147" s="59"/>
      <c r="EM147" s="59"/>
      <c r="EN147" s="59"/>
      <c r="EO147" s="59"/>
      <c r="EP147" s="59"/>
      <c r="EQ147" s="59"/>
      <c r="ER147" s="59"/>
    </row>
    <row r="148" spans="2:148" ht="15" outlineLevel="1">
      <c r="B148" s="65">
        <v>2</v>
      </c>
      <c r="C148" s="99" t="s">
        <v>321</v>
      </c>
      <c r="D148" s="239" t="s">
        <v>326</v>
      </c>
      <c r="E148" s="66">
        <v>50</v>
      </c>
      <c r="F148" s="298">
        <v>50</v>
      </c>
      <c r="G148" s="90">
        <f>H148/E148</f>
        <v>0.77560000000000007</v>
      </c>
      <c r="H148" s="88">
        <f>(I148+J148)*$H$5</f>
        <v>38.78</v>
      </c>
      <c r="I148" s="87">
        <f>E148*$I$5</f>
        <v>7.0000000000000009</v>
      </c>
      <c r="J148" s="87">
        <f>SUMPRODUCT(N148:ES148,$N$6:$ES$6)</f>
        <v>31.78</v>
      </c>
      <c r="K148" s="82"/>
      <c r="L148" s="61"/>
      <c r="M148" s="82"/>
      <c r="N148" s="59"/>
      <c r="O148" s="59"/>
      <c r="P148" s="59"/>
      <c r="Q148" s="59"/>
      <c r="R148" s="59"/>
      <c r="S148" s="59"/>
      <c r="T148" s="82"/>
      <c r="U148" s="63"/>
      <c r="V148" s="63"/>
      <c r="W148" s="63"/>
      <c r="X148" s="63"/>
      <c r="Y148" s="63"/>
      <c r="Z148" s="63"/>
      <c r="AA148" s="63"/>
      <c r="AB148" s="63"/>
      <c r="AC148" s="82"/>
      <c r="AD148" s="59"/>
      <c r="AE148" s="59"/>
      <c r="AF148" s="59"/>
      <c r="AG148" s="59"/>
      <c r="AH148" s="59"/>
      <c r="AI148" s="82"/>
      <c r="AJ148" s="59"/>
      <c r="AK148" s="59"/>
      <c r="AL148" s="59"/>
      <c r="AM148" s="59"/>
      <c r="AN148" s="82"/>
      <c r="AO148" s="59"/>
      <c r="AP148" s="59"/>
      <c r="AQ148" s="59"/>
      <c r="AR148" s="59"/>
      <c r="AS148" s="59"/>
      <c r="AT148" s="59"/>
      <c r="AU148" s="59"/>
      <c r="AV148" s="59"/>
      <c r="AW148" s="59"/>
      <c r="AX148" s="82"/>
      <c r="AY148" s="59"/>
      <c r="AZ148" s="59"/>
      <c r="BA148" s="59"/>
      <c r="BB148" s="59"/>
      <c r="BC148" s="59"/>
      <c r="BD148" s="59"/>
      <c r="BE148" s="59"/>
      <c r="BF148" s="59"/>
      <c r="BG148" s="59"/>
      <c r="BH148" s="59"/>
      <c r="BI148" s="82"/>
      <c r="BJ148" s="60"/>
      <c r="BK148" s="59"/>
      <c r="BL148" s="59"/>
      <c r="BM148" s="59"/>
      <c r="BN148" s="59"/>
      <c r="BO148" s="59"/>
      <c r="BP148" s="59"/>
      <c r="BQ148" s="59"/>
      <c r="BR148" s="59"/>
      <c r="BS148" s="59"/>
      <c r="BT148" s="59"/>
      <c r="BU148" s="59"/>
      <c r="BV148" s="59"/>
      <c r="BW148" s="59"/>
      <c r="BX148" s="59"/>
      <c r="BY148" s="59"/>
      <c r="BZ148" s="59"/>
      <c r="CA148" s="59"/>
      <c r="CB148" s="82"/>
      <c r="CC148" s="59"/>
      <c r="CD148" s="59"/>
      <c r="CE148" s="59"/>
      <c r="CF148" s="59"/>
      <c r="CG148" s="59"/>
      <c r="CH148" s="59"/>
      <c r="CI148" s="59"/>
      <c r="CJ148" s="59"/>
      <c r="CK148" s="59"/>
      <c r="CL148" s="59"/>
      <c r="CM148" s="82"/>
      <c r="CN148" s="59"/>
      <c r="CO148" s="59"/>
      <c r="CP148" s="59"/>
      <c r="CQ148" s="59"/>
      <c r="CR148" s="59"/>
      <c r="CS148" s="59"/>
      <c r="CT148" s="59"/>
      <c r="CU148" s="59"/>
      <c r="CV148" s="59"/>
      <c r="CW148" s="59"/>
      <c r="CX148" s="59"/>
      <c r="CY148" s="59"/>
      <c r="CZ148" s="82"/>
      <c r="DA148" s="59"/>
      <c r="DB148" s="59"/>
      <c r="DC148" s="59">
        <v>1</v>
      </c>
      <c r="DD148" s="59"/>
      <c r="DE148" s="59"/>
      <c r="DF148" s="59"/>
      <c r="DG148" s="59"/>
      <c r="DH148" s="59"/>
      <c r="DI148" s="82"/>
      <c r="DJ148" s="59"/>
      <c r="DK148" s="59"/>
      <c r="DL148" s="59"/>
      <c r="DM148" s="59"/>
      <c r="DN148" s="59"/>
      <c r="DO148" s="59"/>
      <c r="DP148" s="59"/>
      <c r="DQ148" s="82"/>
      <c r="DR148" s="59">
        <v>1</v>
      </c>
      <c r="DS148" s="59"/>
      <c r="DT148" s="59"/>
      <c r="DU148" s="59"/>
      <c r="DV148" s="59"/>
      <c r="DW148" s="59"/>
      <c r="DX148" s="59"/>
      <c r="DY148" s="59"/>
      <c r="DZ148" s="59"/>
      <c r="EA148" s="59"/>
      <c r="EB148" s="59"/>
      <c r="EC148" s="59"/>
      <c r="ED148" s="59"/>
      <c r="EE148" s="59"/>
      <c r="EF148" s="59"/>
      <c r="EG148" s="59"/>
      <c r="EH148" s="59"/>
      <c r="EI148" s="59"/>
      <c r="EJ148" s="59"/>
      <c r="EK148" s="59"/>
      <c r="EL148" s="59"/>
      <c r="EM148" s="59"/>
      <c r="EN148" s="59"/>
      <c r="EO148" s="59"/>
      <c r="EP148" s="59"/>
      <c r="EQ148" s="59"/>
      <c r="ER148" s="59"/>
    </row>
    <row r="149" spans="2:148" ht="15" outlineLevel="1">
      <c r="B149" s="65">
        <v>3</v>
      </c>
      <c r="C149" s="99" t="s">
        <v>321</v>
      </c>
      <c r="D149" s="270" t="s">
        <v>325</v>
      </c>
      <c r="E149" s="66">
        <v>50</v>
      </c>
      <c r="F149" s="298">
        <v>50</v>
      </c>
      <c r="G149" s="90">
        <f>H149/E149</f>
        <v>0.67559999999999998</v>
      </c>
      <c r="H149" s="88">
        <f>(I149+J149)*$H$5</f>
        <v>33.78</v>
      </c>
      <c r="I149" s="87">
        <f>E149*$I$5</f>
        <v>7.0000000000000009</v>
      </c>
      <c r="J149" s="87">
        <f>SUMPRODUCT(N149:ES149,$N$6:$ES$6)</f>
        <v>26.78</v>
      </c>
      <c r="K149" s="82"/>
      <c r="L149" s="61"/>
      <c r="M149" s="82"/>
      <c r="N149" s="59"/>
      <c r="O149" s="59"/>
      <c r="P149" s="59"/>
      <c r="Q149" s="59"/>
      <c r="R149" s="59"/>
      <c r="S149" s="59"/>
      <c r="T149" s="82"/>
      <c r="U149" s="142"/>
      <c r="V149" s="63"/>
      <c r="W149" s="63"/>
      <c r="X149" s="63"/>
      <c r="Y149" s="63"/>
      <c r="Z149" s="63"/>
      <c r="AA149" s="63"/>
      <c r="AB149" s="63"/>
      <c r="AC149" s="82"/>
      <c r="AD149" s="59"/>
      <c r="AE149" s="59"/>
      <c r="AF149" s="59"/>
      <c r="AG149" s="59"/>
      <c r="AH149" s="59"/>
      <c r="AI149" s="82"/>
      <c r="AJ149" s="59"/>
      <c r="AK149" s="59"/>
      <c r="AL149" s="59"/>
      <c r="AM149" s="59"/>
      <c r="AN149" s="82"/>
      <c r="AO149" s="59"/>
      <c r="AP149" s="59"/>
      <c r="AQ149" s="59"/>
      <c r="AR149" s="59"/>
      <c r="AS149" s="59"/>
      <c r="AT149" s="59"/>
      <c r="AU149" s="59"/>
      <c r="AV149" s="59"/>
      <c r="AW149" s="59"/>
      <c r="AX149" s="82"/>
      <c r="AY149" s="59"/>
      <c r="AZ149" s="59"/>
      <c r="BA149" s="59"/>
      <c r="BB149" s="59"/>
      <c r="BC149" s="59"/>
      <c r="BD149" s="59"/>
      <c r="BE149" s="59"/>
      <c r="BF149" s="59"/>
      <c r="BG149" s="59"/>
      <c r="BH149" s="59"/>
      <c r="BI149" s="82"/>
      <c r="BJ149" s="60"/>
      <c r="BK149" s="59"/>
      <c r="BL149" s="59"/>
      <c r="BM149" s="59"/>
      <c r="BN149" s="59"/>
      <c r="BO149" s="59"/>
      <c r="BP149" s="59"/>
      <c r="BQ149" s="59"/>
      <c r="BR149" s="59"/>
      <c r="BS149" s="59"/>
      <c r="BT149" s="59"/>
      <c r="BU149" s="59"/>
      <c r="BV149" s="59"/>
      <c r="BW149" s="59"/>
      <c r="BX149" s="59"/>
      <c r="BY149" s="59"/>
      <c r="BZ149" s="59"/>
      <c r="CA149" s="59"/>
      <c r="CB149" s="82"/>
      <c r="CC149" s="59"/>
      <c r="CD149" s="59"/>
      <c r="CE149" s="59"/>
      <c r="CF149" s="59"/>
      <c r="CG149" s="59"/>
      <c r="CH149" s="59"/>
      <c r="CI149" s="59"/>
      <c r="CJ149" s="59"/>
      <c r="CK149" s="59"/>
      <c r="CL149" s="59"/>
      <c r="CM149" s="82"/>
      <c r="CN149" s="59"/>
      <c r="CO149" s="59"/>
      <c r="CP149" s="59"/>
      <c r="CQ149" s="59"/>
      <c r="CR149" s="59"/>
      <c r="CS149" s="59"/>
      <c r="CT149" s="59"/>
      <c r="CU149" s="59"/>
      <c r="CV149" s="59"/>
      <c r="CW149" s="59"/>
      <c r="CX149" s="59"/>
      <c r="CY149" s="59"/>
      <c r="CZ149" s="82"/>
      <c r="DA149" s="59"/>
      <c r="DB149" s="59"/>
      <c r="DC149" s="59">
        <v>1</v>
      </c>
      <c r="DD149" s="59"/>
      <c r="DE149" s="59"/>
      <c r="DF149" s="59"/>
      <c r="DG149" s="59"/>
      <c r="DH149" s="59"/>
      <c r="DI149" s="82"/>
      <c r="DJ149" s="59"/>
      <c r="DK149" s="59"/>
      <c r="DL149" s="59"/>
      <c r="DM149" s="59"/>
      <c r="DN149" s="59"/>
      <c r="DO149" s="59"/>
      <c r="DP149" s="59"/>
      <c r="DQ149" s="82"/>
      <c r="DR149" s="59"/>
      <c r="DS149" s="59"/>
      <c r="DT149" s="59"/>
      <c r="DU149" s="59"/>
      <c r="DV149" s="59"/>
      <c r="DW149" s="59"/>
      <c r="DX149" s="59"/>
      <c r="DY149" s="59">
        <v>1</v>
      </c>
      <c r="DZ149" s="59"/>
      <c r="EA149" s="59"/>
      <c r="EB149" s="59"/>
      <c r="EC149" s="59"/>
      <c r="ED149" s="59"/>
      <c r="EE149" s="59"/>
      <c r="EF149" s="59"/>
      <c r="EG149" s="59"/>
      <c r="EH149" s="59"/>
      <c r="EI149" s="59"/>
      <c r="EJ149" s="59"/>
      <c r="EK149" s="59"/>
      <c r="EL149" s="59"/>
      <c r="EM149" s="59"/>
      <c r="EN149" s="59"/>
      <c r="EO149" s="59"/>
      <c r="EP149" s="59"/>
      <c r="EQ149" s="59"/>
      <c r="ER149" s="59"/>
    </row>
    <row r="150" spans="2:148" ht="15" outlineLevel="1">
      <c r="B150" s="65">
        <v>4</v>
      </c>
      <c r="C150" s="99" t="s">
        <v>321</v>
      </c>
      <c r="D150" s="270" t="s">
        <v>269</v>
      </c>
      <c r="E150" s="66">
        <v>35</v>
      </c>
      <c r="F150" s="298">
        <v>35</v>
      </c>
      <c r="G150" s="90">
        <f>H150/E150</f>
        <v>0.76228571428571423</v>
      </c>
      <c r="H150" s="88">
        <f>(I150+J150)*$H$5</f>
        <v>26.68</v>
      </c>
      <c r="I150" s="87">
        <f>E150*$I$5</f>
        <v>4.9000000000000004</v>
      </c>
      <c r="J150" s="87">
        <f>SUMPRODUCT(N150:ES150,$N$6:$ES$6)</f>
        <v>21.78</v>
      </c>
      <c r="K150" s="82"/>
      <c r="L150" s="61"/>
      <c r="M150" s="82"/>
      <c r="N150" s="59"/>
      <c r="O150" s="59"/>
      <c r="P150" s="59"/>
      <c r="Q150" s="59"/>
      <c r="R150" s="59"/>
      <c r="S150" s="59"/>
      <c r="T150" s="82"/>
      <c r="U150" s="142"/>
      <c r="V150" s="63"/>
      <c r="W150" s="63"/>
      <c r="X150" s="63"/>
      <c r="Y150" s="63"/>
      <c r="Z150" s="63"/>
      <c r="AA150" s="63"/>
      <c r="AB150" s="63"/>
      <c r="AC150" s="82"/>
      <c r="AD150" s="59"/>
      <c r="AE150" s="59"/>
      <c r="AF150" s="59"/>
      <c r="AG150" s="59"/>
      <c r="AH150" s="59"/>
      <c r="AI150" s="82"/>
      <c r="AJ150" s="59"/>
      <c r="AK150" s="59"/>
      <c r="AL150" s="59"/>
      <c r="AM150" s="59"/>
      <c r="AN150" s="82"/>
      <c r="AO150" s="59"/>
      <c r="AP150" s="59"/>
      <c r="AQ150" s="59"/>
      <c r="AR150" s="59"/>
      <c r="AS150" s="59"/>
      <c r="AT150" s="59"/>
      <c r="AU150" s="59"/>
      <c r="AV150" s="59"/>
      <c r="AW150" s="59"/>
      <c r="AX150" s="82"/>
      <c r="AY150" s="59"/>
      <c r="AZ150" s="59"/>
      <c r="BA150" s="59"/>
      <c r="BB150" s="59"/>
      <c r="BC150" s="59"/>
      <c r="BD150" s="59"/>
      <c r="BE150" s="59"/>
      <c r="BF150" s="59"/>
      <c r="BG150" s="59"/>
      <c r="BH150" s="59"/>
      <c r="BI150" s="82"/>
      <c r="BJ150" s="60"/>
      <c r="BK150" s="59"/>
      <c r="BL150" s="59"/>
      <c r="BM150" s="59"/>
      <c r="BN150" s="59"/>
      <c r="BO150" s="59"/>
      <c r="BP150" s="59"/>
      <c r="BQ150" s="59"/>
      <c r="BR150" s="59"/>
      <c r="BS150" s="59"/>
      <c r="BT150" s="59"/>
      <c r="BU150" s="59"/>
      <c r="BV150" s="59"/>
      <c r="BW150" s="59"/>
      <c r="BX150" s="59"/>
      <c r="BY150" s="59"/>
      <c r="BZ150" s="59"/>
      <c r="CA150" s="59"/>
      <c r="CB150" s="82"/>
      <c r="CC150" s="59"/>
      <c r="CD150" s="59"/>
      <c r="CE150" s="59"/>
      <c r="CF150" s="59"/>
      <c r="CG150" s="59"/>
      <c r="CH150" s="59"/>
      <c r="CI150" s="59"/>
      <c r="CJ150" s="59"/>
      <c r="CK150" s="59"/>
      <c r="CL150" s="59"/>
      <c r="CM150" s="82"/>
      <c r="CN150" s="59"/>
      <c r="CO150" s="59"/>
      <c r="CP150" s="59"/>
      <c r="CQ150" s="59"/>
      <c r="CR150" s="59"/>
      <c r="CS150" s="59"/>
      <c r="CT150" s="59"/>
      <c r="CU150" s="59"/>
      <c r="CV150" s="59"/>
      <c r="CW150" s="59"/>
      <c r="CX150" s="59"/>
      <c r="CY150" s="59"/>
      <c r="CZ150" s="82"/>
      <c r="DA150" s="59"/>
      <c r="DB150" s="59"/>
      <c r="DC150" s="59">
        <v>1</v>
      </c>
      <c r="DD150" s="59"/>
      <c r="DE150" s="59"/>
      <c r="DF150" s="59"/>
      <c r="DG150" s="59"/>
      <c r="DH150" s="59"/>
      <c r="DI150" s="82"/>
      <c r="DJ150" s="59"/>
      <c r="DK150" s="59"/>
      <c r="DL150" s="59"/>
      <c r="DM150" s="59"/>
      <c r="DN150" s="59"/>
      <c r="DO150" s="59"/>
      <c r="DP150" s="59"/>
      <c r="DQ150" s="82"/>
      <c r="DR150" s="59"/>
      <c r="DS150" s="59"/>
      <c r="DT150" s="59"/>
      <c r="DU150" s="59"/>
      <c r="DV150" s="59"/>
      <c r="DW150" s="59"/>
      <c r="DX150" s="59"/>
      <c r="DY150" s="59"/>
      <c r="DZ150" s="59"/>
      <c r="EA150" s="59">
        <v>1</v>
      </c>
      <c r="EB150" s="59"/>
      <c r="EC150" s="59"/>
      <c r="ED150" s="59"/>
      <c r="EE150" s="59"/>
      <c r="EF150" s="59"/>
      <c r="EG150" s="59"/>
      <c r="EH150" s="59"/>
      <c r="EI150" s="59"/>
      <c r="EJ150" s="59"/>
      <c r="EK150" s="59"/>
      <c r="EL150" s="59"/>
      <c r="EM150" s="59"/>
      <c r="EN150" s="59"/>
      <c r="EO150" s="59"/>
      <c r="EP150" s="59"/>
      <c r="EQ150" s="59"/>
      <c r="ER150" s="59"/>
    </row>
    <row r="151" spans="2:148" ht="15" outlineLevel="1">
      <c r="B151" s="65">
        <v>5</v>
      </c>
      <c r="C151" s="99" t="s">
        <v>321</v>
      </c>
      <c r="D151" s="239" t="s">
        <v>324</v>
      </c>
      <c r="E151" s="66">
        <v>30</v>
      </c>
      <c r="F151" s="298">
        <v>30</v>
      </c>
      <c r="G151" s="90">
        <f>H151/E151</f>
        <v>0.69933333333333336</v>
      </c>
      <c r="H151" s="88">
        <f>(I151+J151)*$H$5</f>
        <v>20.98</v>
      </c>
      <c r="I151" s="87">
        <f>E151*$I$5</f>
        <v>4.2</v>
      </c>
      <c r="J151" s="87">
        <f>SUMPRODUCT(N151:ES151,$N$6:$ES$6)</f>
        <v>16.78</v>
      </c>
      <c r="K151" s="82"/>
      <c r="L151" s="61"/>
      <c r="M151" s="82"/>
      <c r="N151" s="59"/>
      <c r="O151" s="59"/>
      <c r="P151" s="59"/>
      <c r="Q151" s="59"/>
      <c r="R151" s="59"/>
      <c r="S151" s="59"/>
      <c r="T151" s="82"/>
      <c r="U151" s="63"/>
      <c r="V151" s="63"/>
      <c r="W151" s="63"/>
      <c r="X151" s="63"/>
      <c r="Y151" s="63"/>
      <c r="Z151" s="63"/>
      <c r="AA151" s="63"/>
      <c r="AB151" s="63"/>
      <c r="AC151" s="82"/>
      <c r="AD151" s="59"/>
      <c r="AE151" s="59"/>
      <c r="AF151" s="59"/>
      <c r="AG151" s="59"/>
      <c r="AH151" s="59"/>
      <c r="AI151" s="82"/>
      <c r="AJ151" s="59"/>
      <c r="AK151" s="59"/>
      <c r="AL151" s="59"/>
      <c r="AM151" s="59"/>
      <c r="AN151" s="82"/>
      <c r="AO151" s="59"/>
      <c r="AP151" s="59"/>
      <c r="AQ151" s="59"/>
      <c r="AR151" s="59"/>
      <c r="AS151" s="59"/>
      <c r="AT151" s="59"/>
      <c r="AU151" s="59"/>
      <c r="AV151" s="59"/>
      <c r="AW151" s="59"/>
      <c r="AX151" s="82"/>
      <c r="AY151" s="59"/>
      <c r="AZ151" s="59"/>
      <c r="BA151" s="59"/>
      <c r="BB151" s="59"/>
      <c r="BC151" s="59"/>
      <c r="BD151" s="59"/>
      <c r="BE151" s="59"/>
      <c r="BF151" s="59"/>
      <c r="BG151" s="59"/>
      <c r="BH151" s="59"/>
      <c r="BI151" s="82"/>
      <c r="BJ151" s="60"/>
      <c r="BK151" s="59"/>
      <c r="BL151" s="59"/>
      <c r="BM151" s="59"/>
      <c r="BN151" s="59"/>
      <c r="BO151" s="59"/>
      <c r="BP151" s="59"/>
      <c r="BQ151" s="59"/>
      <c r="BR151" s="59"/>
      <c r="BS151" s="59"/>
      <c r="BT151" s="59"/>
      <c r="BU151" s="59"/>
      <c r="BV151" s="59"/>
      <c r="BW151" s="59"/>
      <c r="BX151" s="59"/>
      <c r="BY151" s="59"/>
      <c r="BZ151" s="59"/>
      <c r="CA151" s="59"/>
      <c r="CB151" s="82"/>
      <c r="CC151" s="59"/>
      <c r="CD151" s="59"/>
      <c r="CE151" s="59"/>
      <c r="CF151" s="59"/>
      <c r="CG151" s="59"/>
      <c r="CH151" s="59"/>
      <c r="CI151" s="59"/>
      <c r="CJ151" s="59"/>
      <c r="CK151" s="59"/>
      <c r="CL151" s="59"/>
      <c r="CM151" s="82"/>
      <c r="CN151" s="59"/>
      <c r="CO151" s="59"/>
      <c r="CP151" s="59"/>
      <c r="CQ151" s="59"/>
      <c r="CR151" s="59"/>
      <c r="CS151" s="59"/>
      <c r="CT151" s="59"/>
      <c r="CU151" s="59"/>
      <c r="CV151" s="59"/>
      <c r="CW151" s="59"/>
      <c r="CX151" s="59"/>
      <c r="CY151" s="59"/>
      <c r="CZ151" s="82"/>
      <c r="DA151" s="59"/>
      <c r="DB151" s="59"/>
      <c r="DC151" s="59">
        <v>1</v>
      </c>
      <c r="DD151" s="59"/>
      <c r="DE151" s="59"/>
      <c r="DF151" s="59"/>
      <c r="DG151" s="59"/>
      <c r="DH151" s="59"/>
      <c r="DI151" s="82"/>
      <c r="DJ151" s="59"/>
      <c r="DK151" s="59"/>
      <c r="DL151" s="59"/>
      <c r="DM151" s="59"/>
      <c r="DN151" s="59"/>
      <c r="DO151" s="59"/>
      <c r="DP151" s="59"/>
      <c r="DQ151" s="82"/>
      <c r="DR151" s="59"/>
      <c r="DS151" s="59"/>
      <c r="DT151" s="59"/>
      <c r="DU151" s="59"/>
      <c r="DV151" s="59"/>
      <c r="DW151" s="59"/>
      <c r="DX151" s="59"/>
      <c r="DY151" s="59"/>
      <c r="DZ151" s="59">
        <v>1</v>
      </c>
      <c r="EA151" s="59"/>
      <c r="EB151" s="59"/>
      <c r="EC151" s="59"/>
      <c r="ED151" s="59"/>
      <c r="EE151" s="59"/>
      <c r="EF151" s="59"/>
      <c r="EG151" s="59"/>
      <c r="EH151" s="59"/>
      <c r="EI151" s="59"/>
      <c r="EJ151" s="59"/>
      <c r="EK151" s="59"/>
      <c r="EL151" s="59"/>
      <c r="EM151" s="59"/>
      <c r="EN151" s="59"/>
      <c r="EO151" s="59"/>
      <c r="EP151" s="59"/>
      <c r="EQ151" s="59"/>
      <c r="ER151" s="59"/>
    </row>
    <row r="152" spans="2:148" ht="15" outlineLevel="1">
      <c r="B152" s="65">
        <v>6</v>
      </c>
      <c r="C152" s="99" t="s">
        <v>321</v>
      </c>
      <c r="D152" s="270" t="s">
        <v>13</v>
      </c>
      <c r="E152" s="66">
        <v>25</v>
      </c>
      <c r="F152" s="298">
        <v>25</v>
      </c>
      <c r="G152" s="90">
        <f t="shared" si="33"/>
        <v>0.81120000000000003</v>
      </c>
      <c r="H152" s="88">
        <f t="shared" si="31"/>
        <v>20.28</v>
      </c>
      <c r="I152" s="87">
        <f t="shared" si="32"/>
        <v>3.5000000000000004</v>
      </c>
      <c r="J152" s="87">
        <f t="shared" ref="J152:J157" si="39">SUMPRODUCT(N152:ES152,$N$6:$ES$6)</f>
        <v>16.78</v>
      </c>
      <c r="K152" s="82"/>
      <c r="L152" s="61"/>
      <c r="M152" s="82"/>
      <c r="N152" s="59"/>
      <c r="O152" s="59"/>
      <c r="P152" s="59"/>
      <c r="Q152" s="59"/>
      <c r="R152" s="59"/>
      <c r="S152" s="59"/>
      <c r="T152" s="82"/>
      <c r="U152" s="142"/>
      <c r="V152" s="63"/>
      <c r="W152" s="63"/>
      <c r="X152" s="63"/>
      <c r="Y152" s="63"/>
      <c r="Z152" s="63"/>
      <c r="AA152" s="63"/>
      <c r="AB152" s="63"/>
      <c r="AC152" s="82"/>
      <c r="AD152" s="59"/>
      <c r="AE152" s="59"/>
      <c r="AF152" s="59"/>
      <c r="AG152" s="59"/>
      <c r="AH152" s="59"/>
      <c r="AI152" s="82"/>
      <c r="AJ152" s="59"/>
      <c r="AK152" s="59"/>
      <c r="AL152" s="59"/>
      <c r="AM152" s="59"/>
      <c r="AN152" s="82"/>
      <c r="AO152" s="59"/>
      <c r="AP152" s="59"/>
      <c r="AQ152" s="59"/>
      <c r="AR152" s="59"/>
      <c r="AS152" s="59"/>
      <c r="AT152" s="59"/>
      <c r="AU152" s="59"/>
      <c r="AV152" s="59"/>
      <c r="AW152" s="59"/>
      <c r="AX152" s="82"/>
      <c r="AY152" s="59"/>
      <c r="AZ152" s="59"/>
      <c r="BA152" s="59"/>
      <c r="BB152" s="59"/>
      <c r="BC152" s="59"/>
      <c r="BD152" s="59"/>
      <c r="BE152" s="59"/>
      <c r="BF152" s="59"/>
      <c r="BG152" s="59"/>
      <c r="BH152" s="59"/>
      <c r="BI152" s="82"/>
      <c r="BJ152" s="60"/>
      <c r="BK152" s="59"/>
      <c r="BL152" s="59"/>
      <c r="BM152" s="59"/>
      <c r="BN152" s="59"/>
      <c r="BO152" s="59"/>
      <c r="BP152" s="59"/>
      <c r="BQ152" s="59"/>
      <c r="BR152" s="59"/>
      <c r="BS152" s="59"/>
      <c r="BT152" s="59"/>
      <c r="BU152" s="59"/>
      <c r="BV152" s="59"/>
      <c r="BW152" s="59"/>
      <c r="BX152" s="59"/>
      <c r="BY152" s="59"/>
      <c r="BZ152" s="59"/>
      <c r="CA152" s="59"/>
      <c r="CB152" s="82"/>
      <c r="CC152" s="59"/>
      <c r="CD152" s="59"/>
      <c r="CE152" s="59"/>
      <c r="CF152" s="59"/>
      <c r="CG152" s="59"/>
      <c r="CH152" s="59"/>
      <c r="CI152" s="59"/>
      <c r="CJ152" s="59"/>
      <c r="CK152" s="59"/>
      <c r="CL152" s="59"/>
      <c r="CM152" s="82"/>
      <c r="CN152" s="59"/>
      <c r="CO152" s="59"/>
      <c r="CP152" s="59"/>
      <c r="CQ152" s="59"/>
      <c r="CR152" s="59"/>
      <c r="CS152" s="59"/>
      <c r="CT152" s="59"/>
      <c r="CU152" s="59"/>
      <c r="CV152" s="59"/>
      <c r="CW152" s="59"/>
      <c r="CX152" s="59"/>
      <c r="CY152" s="59"/>
      <c r="CZ152" s="82"/>
      <c r="DA152" s="59"/>
      <c r="DB152" s="59"/>
      <c r="DC152" s="59">
        <v>1</v>
      </c>
      <c r="DD152" s="59"/>
      <c r="DE152" s="59"/>
      <c r="DF152" s="59"/>
      <c r="DG152" s="59"/>
      <c r="DH152" s="59"/>
      <c r="DI152" s="82"/>
      <c r="DJ152" s="59"/>
      <c r="DK152" s="59"/>
      <c r="DL152" s="59"/>
      <c r="DM152" s="59"/>
      <c r="DN152" s="59"/>
      <c r="DO152" s="59"/>
      <c r="DP152" s="59"/>
      <c r="DQ152" s="82"/>
      <c r="DR152" s="59"/>
      <c r="DS152" s="59"/>
      <c r="DT152" s="59"/>
      <c r="DU152" s="59"/>
      <c r="DV152" s="59"/>
      <c r="DW152" s="59"/>
      <c r="DX152" s="59"/>
      <c r="DY152" s="59"/>
      <c r="DZ152" s="59"/>
      <c r="EA152" s="59"/>
      <c r="EB152" s="59">
        <v>1</v>
      </c>
      <c r="EC152" s="59"/>
      <c r="ED152" s="59"/>
      <c r="EE152" s="59"/>
      <c r="EF152" s="59"/>
      <c r="EG152" s="59"/>
      <c r="EH152" s="59"/>
      <c r="EI152" s="59"/>
      <c r="EJ152" s="59"/>
      <c r="EK152" s="59"/>
      <c r="EL152" s="59"/>
      <c r="EM152" s="59"/>
      <c r="EN152" s="59"/>
      <c r="EO152" s="59"/>
      <c r="EP152" s="59"/>
      <c r="EQ152" s="59"/>
      <c r="ER152" s="59"/>
    </row>
    <row r="153" spans="2:148" ht="15" outlineLevel="1">
      <c r="B153" s="65">
        <v>7</v>
      </c>
      <c r="C153" s="271" t="s">
        <v>321</v>
      </c>
      <c r="D153" s="270" t="s">
        <v>601</v>
      </c>
      <c r="E153" s="66">
        <v>25</v>
      </c>
      <c r="F153" s="298">
        <v>25</v>
      </c>
      <c r="G153" s="90">
        <f>H153/E153</f>
        <v>0.61119999999999997</v>
      </c>
      <c r="H153" s="88">
        <f>(I153+J153)*$H$5</f>
        <v>15.28</v>
      </c>
      <c r="I153" s="87">
        <f>E153*$I$5</f>
        <v>3.5000000000000004</v>
      </c>
      <c r="J153" s="87">
        <f>SUMPRODUCT(N153:ES153,$N$6:$ES$6)</f>
        <v>11.78</v>
      </c>
      <c r="K153" s="82"/>
      <c r="L153" s="61"/>
      <c r="M153" s="82"/>
      <c r="N153" s="59"/>
      <c r="O153" s="59"/>
      <c r="P153" s="59"/>
      <c r="Q153" s="59"/>
      <c r="R153" s="59"/>
      <c r="S153" s="59"/>
      <c r="T153" s="82"/>
      <c r="U153" s="142"/>
      <c r="V153" s="63"/>
      <c r="W153" s="63"/>
      <c r="X153" s="63"/>
      <c r="Y153" s="63"/>
      <c r="Z153" s="63"/>
      <c r="AA153" s="63"/>
      <c r="AB153" s="63"/>
      <c r="AC153" s="82"/>
      <c r="AD153" s="59"/>
      <c r="AE153" s="59"/>
      <c r="AF153" s="59"/>
      <c r="AG153" s="59"/>
      <c r="AH153" s="59"/>
      <c r="AI153" s="82"/>
      <c r="AJ153" s="59"/>
      <c r="AK153" s="59"/>
      <c r="AL153" s="59"/>
      <c r="AM153" s="59"/>
      <c r="AN153" s="82"/>
      <c r="AO153" s="59"/>
      <c r="AP153" s="59"/>
      <c r="AQ153" s="59"/>
      <c r="AR153" s="59"/>
      <c r="AS153" s="59"/>
      <c r="AT153" s="59"/>
      <c r="AU153" s="59"/>
      <c r="AV153" s="59"/>
      <c r="AW153" s="59"/>
      <c r="AX153" s="82"/>
      <c r="AY153" s="59"/>
      <c r="AZ153" s="59"/>
      <c r="BA153" s="59"/>
      <c r="BB153" s="59"/>
      <c r="BC153" s="59"/>
      <c r="BD153" s="59"/>
      <c r="BE153" s="59"/>
      <c r="BF153" s="59"/>
      <c r="BG153" s="59"/>
      <c r="BH153" s="59"/>
      <c r="BI153" s="82"/>
      <c r="BJ153" s="60"/>
      <c r="BK153" s="59"/>
      <c r="BL153" s="59"/>
      <c r="BM153" s="59"/>
      <c r="BN153" s="59"/>
      <c r="BO153" s="59"/>
      <c r="BP153" s="59"/>
      <c r="BQ153" s="59"/>
      <c r="BR153" s="59"/>
      <c r="BS153" s="59"/>
      <c r="BT153" s="59"/>
      <c r="BU153" s="59"/>
      <c r="BV153" s="59"/>
      <c r="BW153" s="59"/>
      <c r="BX153" s="59"/>
      <c r="BY153" s="59"/>
      <c r="BZ153" s="59"/>
      <c r="CA153" s="59"/>
      <c r="CB153" s="82"/>
      <c r="CC153" s="59"/>
      <c r="CD153" s="59"/>
      <c r="CE153" s="59"/>
      <c r="CF153" s="59"/>
      <c r="CG153" s="59"/>
      <c r="CH153" s="59"/>
      <c r="CI153" s="59"/>
      <c r="CJ153" s="59"/>
      <c r="CK153" s="59"/>
      <c r="CL153" s="59"/>
      <c r="CM153" s="82"/>
      <c r="CN153" s="59"/>
      <c r="CO153" s="59"/>
      <c r="CP153" s="59"/>
      <c r="CQ153" s="59"/>
      <c r="CR153" s="59"/>
      <c r="CS153" s="59"/>
      <c r="CT153" s="59"/>
      <c r="CU153" s="59"/>
      <c r="CV153" s="59"/>
      <c r="CW153" s="59"/>
      <c r="CX153" s="59"/>
      <c r="CY153" s="59"/>
      <c r="CZ153" s="82"/>
      <c r="DA153" s="59"/>
      <c r="DB153" s="59"/>
      <c r="DC153" s="59">
        <v>1</v>
      </c>
      <c r="DD153" s="59"/>
      <c r="DE153" s="59"/>
      <c r="DF153" s="59"/>
      <c r="DG153" s="59"/>
      <c r="DH153" s="59"/>
      <c r="DI153" s="82"/>
      <c r="DJ153" s="59"/>
      <c r="DK153" s="59"/>
      <c r="DL153" s="59"/>
      <c r="DM153" s="59"/>
      <c r="DN153" s="59"/>
      <c r="DO153" s="59"/>
      <c r="DP153" s="59"/>
      <c r="DQ153" s="82"/>
      <c r="DR153" s="59"/>
      <c r="DS153" s="59"/>
      <c r="DT153" s="59"/>
      <c r="DU153" s="59"/>
      <c r="DV153" s="59"/>
      <c r="DW153" s="59"/>
      <c r="DX153" s="59"/>
      <c r="DY153" s="59"/>
      <c r="DZ153" s="59"/>
      <c r="EA153" s="59"/>
      <c r="EB153" s="59"/>
      <c r="EC153" s="59"/>
      <c r="ED153" s="59">
        <v>1</v>
      </c>
      <c r="EE153" s="59"/>
      <c r="EF153" s="59"/>
      <c r="EG153" s="59"/>
      <c r="EH153" s="59"/>
      <c r="EI153" s="59"/>
      <c r="EJ153" s="59"/>
      <c r="EK153" s="59"/>
      <c r="EL153" s="59"/>
      <c r="EM153" s="59"/>
      <c r="EN153" s="59"/>
      <c r="EO153" s="59"/>
      <c r="EP153" s="59"/>
      <c r="EQ153" s="59"/>
      <c r="ER153" s="59"/>
    </row>
    <row r="154" spans="2:148" ht="15" outlineLevel="1">
      <c r="B154" s="65">
        <v>8</v>
      </c>
      <c r="C154" s="99" t="s">
        <v>321</v>
      </c>
      <c r="D154" s="239" t="s">
        <v>322</v>
      </c>
      <c r="E154" s="66">
        <v>25</v>
      </c>
      <c r="F154" s="298">
        <v>25</v>
      </c>
      <c r="G154" s="90">
        <f>H154/E154</f>
        <v>0.57519999999999993</v>
      </c>
      <c r="H154" s="88">
        <f>(I154+J154)*$H$5</f>
        <v>14.379999999999999</v>
      </c>
      <c r="I154" s="87">
        <f>E154*$I$5</f>
        <v>3.5000000000000004</v>
      </c>
      <c r="J154" s="87">
        <f>SUMPRODUCT(N154:ES154,$N$6:$ES$6)</f>
        <v>10.879999999999999</v>
      </c>
      <c r="K154" s="82"/>
      <c r="L154" s="61"/>
      <c r="M154" s="82"/>
      <c r="N154" s="59"/>
      <c r="O154" s="59"/>
      <c r="P154" s="59"/>
      <c r="Q154" s="59"/>
      <c r="R154" s="59"/>
      <c r="S154" s="59"/>
      <c r="T154" s="82"/>
      <c r="U154" s="63"/>
      <c r="V154" s="63"/>
      <c r="W154" s="63"/>
      <c r="X154" s="63"/>
      <c r="Y154" s="63"/>
      <c r="Z154" s="63"/>
      <c r="AA154" s="63"/>
      <c r="AB154" s="63"/>
      <c r="AC154" s="82"/>
      <c r="AD154" s="59"/>
      <c r="AE154" s="59"/>
      <c r="AF154" s="59"/>
      <c r="AG154" s="59"/>
      <c r="AH154" s="59"/>
      <c r="AI154" s="82"/>
      <c r="AJ154" s="59"/>
      <c r="AK154" s="59"/>
      <c r="AL154" s="59"/>
      <c r="AM154" s="59"/>
      <c r="AN154" s="82"/>
      <c r="AO154" s="59"/>
      <c r="AP154" s="59"/>
      <c r="AQ154" s="59"/>
      <c r="AR154" s="59"/>
      <c r="AS154" s="59"/>
      <c r="AT154" s="59"/>
      <c r="AU154" s="59"/>
      <c r="AV154" s="59"/>
      <c r="AW154" s="59"/>
      <c r="AX154" s="82"/>
      <c r="AY154" s="59"/>
      <c r="AZ154" s="59"/>
      <c r="BA154" s="59"/>
      <c r="BB154" s="59"/>
      <c r="BC154" s="59"/>
      <c r="BD154" s="59"/>
      <c r="BE154" s="59"/>
      <c r="BF154" s="59"/>
      <c r="BG154" s="59"/>
      <c r="BH154" s="59"/>
      <c r="BI154" s="82"/>
      <c r="BJ154" s="60"/>
      <c r="BK154" s="59"/>
      <c r="BL154" s="59"/>
      <c r="BM154" s="59"/>
      <c r="BN154" s="59"/>
      <c r="BO154" s="59"/>
      <c r="BP154" s="59"/>
      <c r="BQ154" s="59"/>
      <c r="BR154" s="59"/>
      <c r="BS154" s="59"/>
      <c r="BT154" s="59"/>
      <c r="BU154" s="59"/>
      <c r="BV154" s="59"/>
      <c r="BW154" s="59"/>
      <c r="BX154" s="59"/>
      <c r="BY154" s="59"/>
      <c r="BZ154" s="59"/>
      <c r="CA154" s="59"/>
      <c r="CB154" s="82"/>
      <c r="CC154" s="59"/>
      <c r="CD154" s="59"/>
      <c r="CE154" s="59"/>
      <c r="CF154" s="59"/>
      <c r="CG154" s="59"/>
      <c r="CH154" s="59"/>
      <c r="CI154" s="59"/>
      <c r="CJ154" s="59"/>
      <c r="CK154" s="59"/>
      <c r="CL154" s="59"/>
      <c r="CM154" s="82"/>
      <c r="CN154" s="59"/>
      <c r="CO154" s="59"/>
      <c r="CP154" s="59"/>
      <c r="CQ154" s="59"/>
      <c r="CR154" s="59"/>
      <c r="CS154" s="59"/>
      <c r="CT154" s="59"/>
      <c r="CU154" s="59"/>
      <c r="CV154" s="59"/>
      <c r="CW154" s="59"/>
      <c r="CX154" s="59"/>
      <c r="CY154" s="59"/>
      <c r="CZ154" s="82"/>
      <c r="DA154" s="59"/>
      <c r="DB154" s="59"/>
      <c r="DC154" s="59">
        <v>1</v>
      </c>
      <c r="DD154" s="59"/>
      <c r="DE154" s="59"/>
      <c r="DF154" s="59"/>
      <c r="DG154" s="59"/>
      <c r="DH154" s="59"/>
      <c r="DI154" s="82"/>
      <c r="DJ154" s="59"/>
      <c r="DK154" s="59"/>
      <c r="DL154" s="59"/>
      <c r="DM154" s="59"/>
      <c r="DN154" s="59"/>
      <c r="DO154" s="59"/>
      <c r="DP154" s="59"/>
      <c r="DQ154" s="82"/>
      <c r="DR154" s="59"/>
      <c r="DS154" s="59"/>
      <c r="DT154" s="59"/>
      <c r="DU154" s="59"/>
      <c r="DV154" s="59"/>
      <c r="DW154" s="59"/>
      <c r="DX154" s="59"/>
      <c r="DY154" s="59"/>
      <c r="DZ154" s="59"/>
      <c r="EA154" s="59"/>
      <c r="EB154" s="59"/>
      <c r="EC154" s="59">
        <v>1</v>
      </c>
      <c r="ED154" s="59"/>
      <c r="EE154" s="59"/>
      <c r="EF154" s="59"/>
      <c r="EG154" s="59"/>
      <c r="EH154" s="59"/>
      <c r="EI154" s="59"/>
      <c r="EJ154" s="59"/>
      <c r="EK154" s="59"/>
      <c r="EL154" s="59"/>
      <c r="EM154" s="59"/>
      <c r="EN154" s="59"/>
      <c r="EO154" s="59"/>
      <c r="EP154" s="59"/>
      <c r="EQ154" s="59"/>
      <c r="ER154" s="59"/>
    </row>
    <row r="155" spans="2:148" ht="15" outlineLevel="1">
      <c r="B155" s="65">
        <v>9</v>
      </c>
      <c r="C155" s="99" t="s">
        <v>321</v>
      </c>
      <c r="D155" s="270" t="s">
        <v>285</v>
      </c>
      <c r="E155" s="66">
        <v>25</v>
      </c>
      <c r="F155" s="298">
        <v>25</v>
      </c>
      <c r="G155" s="90">
        <f>H155/E155</f>
        <v>0.57119999999999993</v>
      </c>
      <c r="H155" s="88">
        <f>(I155+J155)*$H$5</f>
        <v>14.28</v>
      </c>
      <c r="I155" s="87">
        <f>E155*$I$5</f>
        <v>3.5000000000000004</v>
      </c>
      <c r="J155" s="87">
        <f>SUMPRODUCT(N155:ES155,$N$6:$ES$6)</f>
        <v>10.78</v>
      </c>
      <c r="K155" s="82"/>
      <c r="L155" s="61"/>
      <c r="M155" s="82"/>
      <c r="N155" s="59"/>
      <c r="O155" s="59"/>
      <c r="P155" s="59"/>
      <c r="Q155" s="59"/>
      <c r="R155" s="59"/>
      <c r="S155" s="59"/>
      <c r="T155" s="82"/>
      <c r="U155" s="142"/>
      <c r="V155" s="63"/>
      <c r="W155" s="63"/>
      <c r="X155" s="63"/>
      <c r="Y155" s="63"/>
      <c r="Z155" s="63"/>
      <c r="AA155" s="63"/>
      <c r="AB155" s="63"/>
      <c r="AC155" s="82"/>
      <c r="AD155" s="59"/>
      <c r="AE155" s="59"/>
      <c r="AF155" s="59"/>
      <c r="AG155" s="59"/>
      <c r="AH155" s="59"/>
      <c r="AI155" s="82"/>
      <c r="AJ155" s="59"/>
      <c r="AK155" s="59"/>
      <c r="AL155" s="59"/>
      <c r="AM155" s="59"/>
      <c r="AN155" s="82"/>
      <c r="AO155" s="59"/>
      <c r="AP155" s="59"/>
      <c r="AQ155" s="59"/>
      <c r="AR155" s="59"/>
      <c r="AS155" s="59"/>
      <c r="AT155" s="59"/>
      <c r="AU155" s="59"/>
      <c r="AV155" s="59"/>
      <c r="AW155" s="59"/>
      <c r="AX155" s="82"/>
      <c r="AY155" s="59"/>
      <c r="AZ155" s="59"/>
      <c r="BA155" s="59"/>
      <c r="BB155" s="59"/>
      <c r="BC155" s="59"/>
      <c r="BD155" s="59"/>
      <c r="BE155" s="59"/>
      <c r="BF155" s="59"/>
      <c r="BG155" s="59"/>
      <c r="BH155" s="59"/>
      <c r="BI155" s="82"/>
      <c r="BJ155" s="60"/>
      <c r="BK155" s="59"/>
      <c r="BL155" s="59"/>
      <c r="BM155" s="59"/>
      <c r="BN155" s="59"/>
      <c r="BO155" s="59"/>
      <c r="BP155" s="59"/>
      <c r="BQ155" s="59"/>
      <c r="BR155" s="59"/>
      <c r="BS155" s="59"/>
      <c r="BT155" s="59"/>
      <c r="BU155" s="59"/>
      <c r="BV155" s="59"/>
      <c r="BW155" s="59"/>
      <c r="BX155" s="59"/>
      <c r="BY155" s="59"/>
      <c r="BZ155" s="59"/>
      <c r="CA155" s="59"/>
      <c r="CB155" s="82"/>
      <c r="CC155" s="59"/>
      <c r="CD155" s="59"/>
      <c r="CE155" s="59"/>
      <c r="CF155" s="59"/>
      <c r="CG155" s="59"/>
      <c r="CH155" s="59"/>
      <c r="CI155" s="59"/>
      <c r="CJ155" s="59"/>
      <c r="CK155" s="59"/>
      <c r="CL155" s="59"/>
      <c r="CM155" s="82"/>
      <c r="CN155" s="59"/>
      <c r="CO155" s="59"/>
      <c r="CP155" s="59"/>
      <c r="CQ155" s="59"/>
      <c r="CR155" s="59"/>
      <c r="CS155" s="59"/>
      <c r="CT155" s="59"/>
      <c r="CU155" s="59"/>
      <c r="CV155" s="59"/>
      <c r="CW155" s="59"/>
      <c r="CX155" s="59"/>
      <c r="CY155" s="59"/>
      <c r="CZ155" s="82"/>
      <c r="DA155" s="59"/>
      <c r="DB155" s="59"/>
      <c r="DC155" s="59">
        <v>1</v>
      </c>
      <c r="DD155" s="59"/>
      <c r="DE155" s="59"/>
      <c r="DF155" s="59"/>
      <c r="DG155" s="59"/>
      <c r="DH155" s="59"/>
      <c r="DI155" s="82"/>
      <c r="DJ155" s="59"/>
      <c r="DK155" s="59"/>
      <c r="DL155" s="59"/>
      <c r="DM155" s="59"/>
      <c r="DN155" s="59"/>
      <c r="DO155" s="59"/>
      <c r="DP155" s="59"/>
      <c r="DQ155" s="82"/>
      <c r="DR155" s="59"/>
      <c r="DS155" s="59"/>
      <c r="DT155" s="59"/>
      <c r="DU155" s="59"/>
      <c r="DV155" s="59"/>
      <c r="DW155" s="59"/>
      <c r="DX155" s="59"/>
      <c r="DY155" s="59"/>
      <c r="DZ155" s="59"/>
      <c r="EA155" s="59"/>
      <c r="EB155" s="59"/>
      <c r="EC155" s="59"/>
      <c r="ED155" s="59"/>
      <c r="EE155" s="59">
        <v>1</v>
      </c>
      <c r="EF155" s="59"/>
      <c r="EG155" s="59"/>
      <c r="EH155" s="59"/>
      <c r="EI155" s="59"/>
      <c r="EJ155" s="59"/>
      <c r="EK155" s="59"/>
      <c r="EL155" s="59"/>
      <c r="EM155" s="59"/>
      <c r="EN155" s="59"/>
      <c r="EO155" s="59"/>
      <c r="EP155" s="59"/>
      <c r="EQ155" s="59"/>
      <c r="ER155" s="59"/>
    </row>
    <row r="156" spans="2:148" ht="15" outlineLevel="1">
      <c r="B156" s="65">
        <v>10</v>
      </c>
      <c r="C156" s="99" t="s">
        <v>321</v>
      </c>
      <c r="D156" s="247" t="s">
        <v>323</v>
      </c>
      <c r="E156" s="66">
        <v>20</v>
      </c>
      <c r="F156" s="298">
        <v>20</v>
      </c>
      <c r="G156" s="90">
        <f>H156/E156</f>
        <v>0.77400000000000002</v>
      </c>
      <c r="H156" s="88">
        <f>(I156+J156)*$H$5</f>
        <v>15.48</v>
      </c>
      <c r="I156" s="87">
        <f>E156*$I$5</f>
        <v>2.8000000000000003</v>
      </c>
      <c r="J156" s="87">
        <f>SUMPRODUCT(N156:ES156,$N$6:$ES$6)</f>
        <v>12.68</v>
      </c>
      <c r="K156" s="82"/>
      <c r="L156" s="61"/>
      <c r="M156" s="82"/>
      <c r="N156" s="59"/>
      <c r="O156" s="59"/>
      <c r="P156" s="59"/>
      <c r="Q156" s="59"/>
      <c r="R156" s="59"/>
      <c r="S156" s="59"/>
      <c r="T156" s="82"/>
      <c r="U156" s="63"/>
      <c r="V156" s="63"/>
      <c r="W156" s="63"/>
      <c r="X156" s="63"/>
      <c r="Y156" s="63"/>
      <c r="Z156" s="63"/>
      <c r="AA156" s="63"/>
      <c r="AB156" s="63"/>
      <c r="AC156" s="82"/>
      <c r="AD156" s="59"/>
      <c r="AE156" s="59"/>
      <c r="AF156" s="59"/>
      <c r="AG156" s="59"/>
      <c r="AH156" s="59"/>
      <c r="AI156" s="82"/>
      <c r="AJ156" s="59"/>
      <c r="AK156" s="59"/>
      <c r="AL156" s="59"/>
      <c r="AM156" s="59"/>
      <c r="AN156" s="82"/>
      <c r="AO156" s="59"/>
      <c r="AP156" s="59"/>
      <c r="AQ156" s="59"/>
      <c r="AR156" s="59"/>
      <c r="AS156" s="59"/>
      <c r="AT156" s="59"/>
      <c r="AU156" s="59"/>
      <c r="AV156" s="59"/>
      <c r="AW156" s="59"/>
      <c r="AX156" s="82"/>
      <c r="AY156" s="59"/>
      <c r="AZ156" s="59"/>
      <c r="BA156" s="59"/>
      <c r="BB156" s="59"/>
      <c r="BC156" s="59"/>
      <c r="BD156" s="59"/>
      <c r="BE156" s="59"/>
      <c r="BF156" s="59"/>
      <c r="BG156" s="59"/>
      <c r="BH156" s="59"/>
      <c r="BI156" s="82"/>
      <c r="BJ156" s="60"/>
      <c r="BK156" s="59"/>
      <c r="BL156" s="59"/>
      <c r="BM156" s="59"/>
      <c r="BN156" s="59"/>
      <c r="BO156" s="59"/>
      <c r="BP156" s="59"/>
      <c r="BQ156" s="59"/>
      <c r="BR156" s="59"/>
      <c r="BS156" s="59"/>
      <c r="BT156" s="59"/>
      <c r="BU156" s="59"/>
      <c r="BV156" s="59"/>
      <c r="BW156" s="59"/>
      <c r="BX156" s="59"/>
      <c r="BY156" s="59"/>
      <c r="BZ156" s="59"/>
      <c r="CA156" s="59"/>
      <c r="CB156" s="82"/>
      <c r="CC156" s="59"/>
      <c r="CD156" s="59"/>
      <c r="CE156" s="59"/>
      <c r="CF156" s="59"/>
      <c r="CG156" s="59"/>
      <c r="CH156" s="59"/>
      <c r="CI156" s="59"/>
      <c r="CJ156" s="59"/>
      <c r="CK156" s="59"/>
      <c r="CL156" s="59"/>
      <c r="CM156" s="82"/>
      <c r="CN156" s="59"/>
      <c r="CO156" s="59"/>
      <c r="CP156" s="59"/>
      <c r="CQ156" s="59"/>
      <c r="CR156" s="59"/>
      <c r="CS156" s="59"/>
      <c r="CT156" s="59"/>
      <c r="CU156" s="59"/>
      <c r="CV156" s="59"/>
      <c r="CW156" s="59"/>
      <c r="CX156" s="59"/>
      <c r="CY156" s="59"/>
      <c r="CZ156" s="82"/>
      <c r="DA156" s="59"/>
      <c r="DB156" s="59"/>
      <c r="DC156" s="59">
        <v>1</v>
      </c>
      <c r="DD156" s="59"/>
      <c r="DE156" s="59"/>
      <c r="DF156" s="59"/>
      <c r="DG156" s="59"/>
      <c r="DH156" s="59"/>
      <c r="DI156" s="82"/>
      <c r="DJ156" s="59"/>
      <c r="DK156" s="59"/>
      <c r="DL156" s="59"/>
      <c r="DM156" s="59"/>
      <c r="DN156" s="59"/>
      <c r="DO156" s="59"/>
      <c r="DP156" s="59"/>
      <c r="DQ156" s="82"/>
      <c r="DR156" s="59"/>
      <c r="DS156" s="59"/>
      <c r="DT156" s="59"/>
      <c r="DU156" s="59"/>
      <c r="DV156" s="59"/>
      <c r="DW156" s="59"/>
      <c r="DX156" s="59"/>
      <c r="DY156" s="59"/>
      <c r="DZ156" s="59"/>
      <c r="EA156" s="59"/>
      <c r="EB156" s="59"/>
      <c r="EC156" s="59"/>
      <c r="ED156" s="59"/>
      <c r="EE156" s="59"/>
      <c r="EF156" s="59"/>
      <c r="EG156" s="59">
        <v>1</v>
      </c>
      <c r="EH156" s="59"/>
      <c r="EI156" s="59"/>
      <c r="EJ156" s="59"/>
      <c r="EK156" s="59"/>
      <c r="EL156" s="59"/>
      <c r="EM156" s="59"/>
      <c r="EN156" s="59"/>
      <c r="EO156" s="59"/>
      <c r="EP156" s="59"/>
      <c r="EQ156" s="59"/>
      <c r="ER156" s="59"/>
    </row>
    <row r="157" spans="2:148" ht="15" outlineLevel="1">
      <c r="B157" s="65">
        <v>11</v>
      </c>
      <c r="C157" s="99" t="s">
        <v>321</v>
      </c>
      <c r="D157" s="270" t="s">
        <v>327</v>
      </c>
      <c r="E157" s="66">
        <v>3</v>
      </c>
      <c r="F157" s="298">
        <v>3</v>
      </c>
      <c r="G157" s="90">
        <f t="shared" si="33"/>
        <v>0.7466666666666667</v>
      </c>
      <c r="H157" s="88">
        <f t="shared" si="31"/>
        <v>2.2400000000000002</v>
      </c>
      <c r="I157" s="87">
        <f t="shared" si="32"/>
        <v>0.42000000000000004</v>
      </c>
      <c r="J157" s="87">
        <f t="shared" si="39"/>
        <v>1.82</v>
      </c>
      <c r="K157" s="82"/>
      <c r="L157" s="61"/>
      <c r="M157" s="82"/>
      <c r="N157" s="59"/>
      <c r="O157" s="59"/>
      <c r="P157" s="59"/>
      <c r="Q157" s="59"/>
      <c r="R157" s="59"/>
      <c r="S157" s="59"/>
      <c r="T157" s="82"/>
      <c r="U157" s="63"/>
      <c r="V157" s="63"/>
      <c r="W157" s="63"/>
      <c r="X157" s="63"/>
      <c r="Y157" s="63"/>
      <c r="Z157" s="63"/>
      <c r="AA157" s="63"/>
      <c r="AB157" s="63"/>
      <c r="AC157" s="82"/>
      <c r="AD157" s="59"/>
      <c r="AE157" s="59"/>
      <c r="AF157" s="59"/>
      <c r="AG157" s="59"/>
      <c r="AH157" s="59"/>
      <c r="AI157" s="82"/>
      <c r="AJ157" s="59"/>
      <c r="AK157" s="59"/>
      <c r="AL157" s="59"/>
      <c r="AM157" s="59"/>
      <c r="AN157" s="82"/>
      <c r="AO157" s="59"/>
      <c r="AP157" s="59"/>
      <c r="AQ157" s="59"/>
      <c r="AR157" s="59"/>
      <c r="AS157" s="59"/>
      <c r="AT157" s="59"/>
      <c r="AU157" s="59"/>
      <c r="AV157" s="59"/>
      <c r="AW157" s="59"/>
      <c r="AX157" s="82"/>
      <c r="AY157" s="59"/>
      <c r="AZ157" s="59"/>
      <c r="BA157" s="59"/>
      <c r="BB157" s="59"/>
      <c r="BC157" s="59"/>
      <c r="BD157" s="59"/>
      <c r="BE157" s="59"/>
      <c r="BF157" s="59"/>
      <c r="BG157" s="59"/>
      <c r="BH157" s="59"/>
      <c r="BI157" s="82"/>
      <c r="BJ157" s="60"/>
      <c r="BK157" s="59"/>
      <c r="BL157" s="59"/>
      <c r="BM157" s="59"/>
      <c r="BN157" s="59"/>
      <c r="BO157" s="59"/>
      <c r="BP157" s="59"/>
      <c r="BQ157" s="59"/>
      <c r="BR157" s="59"/>
      <c r="BS157" s="59"/>
      <c r="BT157" s="59"/>
      <c r="BU157" s="59"/>
      <c r="BV157" s="59"/>
      <c r="BW157" s="59"/>
      <c r="BX157" s="59"/>
      <c r="BY157" s="59"/>
      <c r="BZ157" s="59"/>
      <c r="CA157" s="59"/>
      <c r="CB157" s="82"/>
      <c r="CC157" s="59"/>
      <c r="CD157" s="59"/>
      <c r="CE157" s="59"/>
      <c r="CF157" s="59"/>
      <c r="CG157" s="59"/>
      <c r="CH157" s="59"/>
      <c r="CI157" s="59"/>
      <c r="CJ157" s="59"/>
      <c r="CK157" s="59"/>
      <c r="CL157" s="59"/>
      <c r="CM157" s="82"/>
      <c r="CN157" s="59"/>
      <c r="CO157" s="59"/>
      <c r="CP157" s="59"/>
      <c r="CQ157" s="59"/>
      <c r="CR157" s="59"/>
      <c r="CS157" s="59"/>
      <c r="CT157" s="59"/>
      <c r="CU157" s="59"/>
      <c r="CV157" s="59"/>
      <c r="CW157" s="59"/>
      <c r="CX157" s="59"/>
      <c r="CY157" s="59"/>
      <c r="CZ157" s="82"/>
      <c r="DA157" s="59"/>
      <c r="DB157" s="59"/>
      <c r="DC157" s="59"/>
      <c r="DD157" s="59"/>
      <c r="DE157" s="59"/>
      <c r="DF157" s="59"/>
      <c r="DG157" s="59"/>
      <c r="DH157" s="59"/>
      <c r="DI157" s="82"/>
      <c r="DJ157" s="59"/>
      <c r="DK157" s="59"/>
      <c r="DL157" s="59"/>
      <c r="DM157" s="59"/>
      <c r="DN157" s="59"/>
      <c r="DO157" s="59"/>
      <c r="DP157" s="59"/>
      <c r="DQ157" s="82"/>
      <c r="DR157" s="59"/>
      <c r="DS157" s="59"/>
      <c r="DT157" s="59"/>
      <c r="DU157" s="59"/>
      <c r="DV157" s="59"/>
      <c r="DW157" s="59"/>
      <c r="DX157" s="59"/>
      <c r="DY157" s="59"/>
      <c r="DZ157" s="59"/>
      <c r="EA157" s="59"/>
      <c r="EB157" s="59"/>
      <c r="EC157" s="59"/>
      <c r="ED157" s="59"/>
      <c r="EE157" s="59"/>
      <c r="EF157" s="59"/>
      <c r="EG157" s="59"/>
      <c r="EH157" s="59"/>
      <c r="EI157" s="59"/>
      <c r="EJ157" s="59"/>
      <c r="EK157" s="59"/>
      <c r="EL157" s="59"/>
      <c r="EM157" s="59">
        <v>1</v>
      </c>
      <c r="EN157" s="59"/>
      <c r="EO157" s="59"/>
      <c r="EP157" s="59"/>
      <c r="EQ157" s="59"/>
      <c r="ER157" s="59"/>
    </row>
    <row r="158" spans="2:148" ht="15">
      <c r="B158" s="67"/>
      <c r="C158" s="100"/>
      <c r="D158" s="109"/>
      <c r="E158" s="67"/>
      <c r="F158" s="67"/>
      <c r="G158" s="117"/>
      <c r="H158" s="118"/>
      <c r="I158" s="119"/>
      <c r="J158" s="119"/>
      <c r="K158" s="82"/>
      <c r="L158" s="120"/>
      <c r="M158" s="82"/>
      <c r="N158" s="59"/>
      <c r="O158" s="59"/>
      <c r="P158" s="59"/>
      <c r="Q158" s="59"/>
      <c r="R158" s="59"/>
      <c r="S158" s="59"/>
      <c r="T158" s="82"/>
      <c r="U158" s="63"/>
      <c r="V158" s="63"/>
      <c r="W158" s="63"/>
      <c r="X158" s="63"/>
      <c r="Y158" s="63"/>
      <c r="Z158" s="63"/>
      <c r="AA158" s="63"/>
      <c r="AB158" s="63"/>
      <c r="AC158" s="82"/>
      <c r="AD158" s="59"/>
      <c r="AE158" s="59"/>
      <c r="AF158" s="59"/>
      <c r="AG158" s="59"/>
      <c r="AH158" s="59"/>
      <c r="AI158" s="82"/>
      <c r="AJ158" s="59"/>
      <c r="AK158" s="59"/>
      <c r="AL158" s="59"/>
      <c r="AM158" s="59"/>
      <c r="AN158" s="82"/>
      <c r="AO158" s="59"/>
      <c r="AP158" s="59"/>
      <c r="AQ158" s="59"/>
      <c r="AR158" s="59"/>
      <c r="AS158" s="59"/>
      <c r="AT158" s="59"/>
      <c r="AU158" s="59"/>
      <c r="AV158" s="59"/>
      <c r="AW158" s="59"/>
      <c r="AX158" s="82"/>
      <c r="AY158" s="59"/>
      <c r="AZ158" s="59"/>
      <c r="BA158" s="59"/>
      <c r="BB158" s="59"/>
      <c r="BC158" s="59"/>
      <c r="BD158" s="59"/>
      <c r="BE158" s="59"/>
      <c r="BF158" s="59"/>
      <c r="BG158" s="59"/>
      <c r="BH158" s="59"/>
      <c r="BI158" s="82"/>
      <c r="BJ158" s="60"/>
      <c r="BK158" s="59"/>
      <c r="BL158" s="59"/>
      <c r="BM158" s="59"/>
      <c r="BN158" s="59"/>
      <c r="BO158" s="59"/>
      <c r="BP158" s="59"/>
      <c r="BQ158" s="59"/>
      <c r="BR158" s="59"/>
      <c r="BS158" s="59"/>
      <c r="BT158" s="59"/>
      <c r="BU158" s="59"/>
      <c r="BV158" s="59"/>
      <c r="BW158" s="59"/>
      <c r="BX158" s="59"/>
      <c r="BY158" s="59"/>
      <c r="BZ158" s="59"/>
      <c r="CA158" s="59"/>
      <c r="CB158" s="82"/>
      <c r="CC158" s="59"/>
      <c r="CD158" s="59"/>
      <c r="CE158" s="59"/>
      <c r="CF158" s="59"/>
      <c r="CG158" s="59"/>
      <c r="CH158" s="59"/>
      <c r="CI158" s="59"/>
      <c r="CJ158" s="59"/>
      <c r="CK158" s="59"/>
      <c r="CL158" s="59"/>
      <c r="CM158" s="82"/>
      <c r="CN158" s="59"/>
      <c r="CO158" s="59"/>
      <c r="CP158" s="59"/>
      <c r="CQ158" s="59"/>
      <c r="CR158" s="59"/>
      <c r="CS158" s="59"/>
      <c r="CT158" s="59"/>
      <c r="CU158" s="59"/>
      <c r="CV158" s="59"/>
      <c r="CW158" s="59"/>
      <c r="CX158" s="59"/>
      <c r="CY158" s="59"/>
      <c r="CZ158" s="82"/>
      <c r="DA158" s="59"/>
      <c r="DB158" s="59"/>
      <c r="DC158" s="59"/>
      <c r="DD158" s="59"/>
      <c r="DE158" s="59"/>
      <c r="DF158" s="59"/>
      <c r="DG158" s="59"/>
      <c r="DH158" s="59"/>
      <c r="DI158" s="82"/>
      <c r="DJ158" s="59"/>
      <c r="DK158" s="59"/>
      <c r="DL158" s="59"/>
      <c r="DM158" s="59"/>
      <c r="DN158" s="59"/>
      <c r="DO158" s="59"/>
      <c r="DP158" s="59"/>
      <c r="DQ158" s="82"/>
      <c r="DR158" s="59"/>
      <c r="DS158" s="59"/>
      <c r="DT158" s="59"/>
      <c r="DU158" s="59"/>
      <c r="DV158" s="59"/>
      <c r="DW158" s="59"/>
      <c r="DX158" s="59"/>
      <c r="DY158" s="59"/>
      <c r="DZ158" s="59"/>
      <c r="EA158" s="59"/>
      <c r="EB158" s="59"/>
      <c r="EC158" s="59"/>
      <c r="ED158" s="59"/>
      <c r="EE158" s="59"/>
      <c r="EF158" s="59"/>
      <c r="EG158" s="59"/>
      <c r="EH158" s="59"/>
      <c r="EI158" s="59"/>
      <c r="EJ158" s="59"/>
      <c r="EK158" s="59"/>
      <c r="EL158" s="59"/>
      <c r="EM158" s="59"/>
      <c r="EN158" s="59"/>
      <c r="EO158" s="59"/>
      <c r="EP158" s="59"/>
      <c r="EQ158" s="59"/>
      <c r="ER158" s="59"/>
    </row>
    <row r="159" spans="2:148" ht="15" outlineLevel="1">
      <c r="B159" s="65">
        <v>1</v>
      </c>
      <c r="C159" s="271" t="s">
        <v>892</v>
      </c>
      <c r="D159" s="270" t="s">
        <v>893</v>
      </c>
      <c r="E159" s="66">
        <v>12</v>
      </c>
      <c r="F159" s="66"/>
      <c r="G159" s="90">
        <f t="shared" ref="G159:G165" si="40">H159/E159</f>
        <v>0.14000000000000001</v>
      </c>
      <c r="H159" s="88">
        <f t="shared" ref="H159:H165" si="41">(I159+J159)*$H$5</f>
        <v>1.6800000000000002</v>
      </c>
      <c r="I159" s="87">
        <f t="shared" ref="I159:I165" si="42">E159*$I$5</f>
        <v>1.6800000000000002</v>
      </c>
      <c r="J159" s="87">
        <f t="shared" ref="J159:J165" si="43">SUMPRODUCT(N159:ES159,$N$6:$ES$6)</f>
        <v>0</v>
      </c>
      <c r="K159" s="82"/>
      <c r="L159" s="61"/>
      <c r="M159" s="82"/>
      <c r="N159" s="59"/>
      <c r="O159" s="59"/>
      <c r="P159" s="59"/>
      <c r="Q159" s="59"/>
      <c r="R159" s="59"/>
      <c r="S159" s="59"/>
      <c r="T159" s="82"/>
      <c r="U159" s="63"/>
      <c r="V159" s="63"/>
      <c r="W159" s="63"/>
      <c r="X159" s="63"/>
      <c r="Y159" s="63"/>
      <c r="Z159" s="63"/>
      <c r="AA159" s="63"/>
      <c r="AB159" s="63"/>
      <c r="AC159" s="82"/>
      <c r="AD159" s="59"/>
      <c r="AE159" s="59"/>
      <c r="AF159" s="59"/>
      <c r="AG159" s="59"/>
      <c r="AH159" s="59"/>
      <c r="AI159" s="82"/>
      <c r="AJ159" s="59"/>
      <c r="AK159" s="59"/>
      <c r="AL159" s="59"/>
      <c r="AM159" s="59"/>
      <c r="AN159" s="82"/>
      <c r="AO159" s="59"/>
      <c r="AP159" s="59"/>
      <c r="AQ159" s="59"/>
      <c r="AR159" s="59"/>
      <c r="AS159" s="59"/>
      <c r="AT159" s="59"/>
      <c r="AU159" s="59"/>
      <c r="AV159" s="59"/>
      <c r="AW159" s="59"/>
      <c r="AX159" s="82"/>
      <c r="AY159" s="59"/>
      <c r="AZ159" s="59"/>
      <c r="BA159" s="59"/>
      <c r="BB159" s="59"/>
      <c r="BC159" s="59"/>
      <c r="BD159" s="59"/>
      <c r="BE159" s="59"/>
      <c r="BF159" s="59"/>
      <c r="BG159" s="59"/>
      <c r="BH159" s="59"/>
      <c r="BI159" s="82"/>
      <c r="BJ159" s="60"/>
      <c r="BK159" s="59"/>
      <c r="BL159" s="59"/>
      <c r="BM159" s="59"/>
      <c r="BN159" s="59"/>
      <c r="BO159" s="59"/>
      <c r="BP159" s="59"/>
      <c r="BQ159" s="59"/>
      <c r="BR159" s="59"/>
      <c r="BS159" s="59"/>
      <c r="BT159" s="59"/>
      <c r="BU159" s="59"/>
      <c r="BV159" s="59"/>
      <c r="BW159" s="59"/>
      <c r="BX159" s="59"/>
      <c r="BY159" s="59"/>
      <c r="BZ159" s="59"/>
      <c r="CA159" s="59"/>
      <c r="CB159" s="82"/>
      <c r="CC159" s="59"/>
      <c r="CD159" s="59"/>
      <c r="CE159" s="59"/>
      <c r="CF159" s="59"/>
      <c r="CG159" s="59"/>
      <c r="CH159" s="59"/>
      <c r="CI159" s="59"/>
      <c r="CJ159" s="59"/>
      <c r="CK159" s="59"/>
      <c r="CL159" s="59"/>
      <c r="CM159" s="82"/>
      <c r="CN159" s="59"/>
      <c r="CO159" s="59"/>
      <c r="CP159" s="59"/>
      <c r="CQ159" s="59"/>
      <c r="CR159" s="59"/>
      <c r="CS159" s="59"/>
      <c r="CT159" s="59"/>
      <c r="CU159" s="59"/>
      <c r="CV159" s="59"/>
      <c r="CW159" s="59"/>
      <c r="CX159" s="59"/>
      <c r="CY159" s="59"/>
      <c r="CZ159" s="82"/>
      <c r="DA159" s="59"/>
      <c r="DB159" s="59"/>
      <c r="DC159" s="59"/>
      <c r="DD159" s="59"/>
      <c r="DE159" s="59"/>
      <c r="DF159" s="59"/>
      <c r="DG159" s="59"/>
      <c r="DH159" s="59"/>
      <c r="DI159" s="82"/>
      <c r="DJ159" s="59"/>
      <c r="DK159" s="59"/>
      <c r="DL159" s="59"/>
      <c r="DM159" s="59"/>
      <c r="DN159" s="59"/>
      <c r="DO159" s="59"/>
      <c r="DP159" s="59"/>
      <c r="DQ159" s="82"/>
      <c r="DR159" s="59"/>
      <c r="DS159" s="59"/>
      <c r="DT159" s="59"/>
      <c r="DU159" s="59"/>
      <c r="DV159" s="59"/>
      <c r="DW159" s="59"/>
      <c r="DX159" s="59"/>
      <c r="DY159" s="59"/>
      <c r="DZ159" s="59"/>
      <c r="EA159" s="59"/>
      <c r="EB159" s="59"/>
      <c r="EC159" s="59"/>
      <c r="ED159" s="59"/>
      <c r="EE159" s="59"/>
      <c r="EF159" s="59"/>
      <c r="EG159" s="59"/>
      <c r="EH159" s="59"/>
      <c r="EI159" s="59"/>
      <c r="EJ159" s="59"/>
      <c r="EK159" s="59"/>
      <c r="EL159" s="59"/>
      <c r="EM159" s="59"/>
      <c r="EN159" s="59"/>
      <c r="EO159" s="59"/>
      <c r="EP159" s="59"/>
      <c r="EQ159" s="59"/>
      <c r="ER159" s="59"/>
    </row>
    <row r="160" spans="2:148" ht="15" outlineLevel="1">
      <c r="B160" s="65">
        <v>2</v>
      </c>
      <c r="C160" s="271" t="s">
        <v>892</v>
      </c>
      <c r="D160" s="270" t="s">
        <v>891</v>
      </c>
      <c r="E160" s="66">
        <v>12</v>
      </c>
      <c r="F160" s="66"/>
      <c r="G160" s="90">
        <f t="shared" si="40"/>
        <v>0.14000000000000001</v>
      </c>
      <c r="H160" s="88">
        <f t="shared" si="41"/>
        <v>1.6800000000000002</v>
      </c>
      <c r="I160" s="87">
        <f t="shared" si="42"/>
        <v>1.6800000000000002</v>
      </c>
      <c r="J160" s="87">
        <f t="shared" si="43"/>
        <v>0</v>
      </c>
      <c r="K160" s="82"/>
      <c r="L160" s="61"/>
      <c r="M160" s="82"/>
      <c r="N160" s="59"/>
      <c r="O160" s="59"/>
      <c r="P160" s="59"/>
      <c r="Q160" s="59"/>
      <c r="R160" s="59"/>
      <c r="S160" s="59"/>
      <c r="T160" s="82"/>
      <c r="U160" s="63"/>
      <c r="V160" s="63"/>
      <c r="W160" s="63"/>
      <c r="X160" s="63"/>
      <c r="Y160" s="63"/>
      <c r="Z160" s="63"/>
      <c r="AA160" s="63"/>
      <c r="AB160" s="63"/>
      <c r="AC160" s="82"/>
      <c r="AD160" s="59"/>
      <c r="AE160" s="59"/>
      <c r="AF160" s="59"/>
      <c r="AG160" s="59"/>
      <c r="AH160" s="59"/>
      <c r="AI160" s="82"/>
      <c r="AJ160" s="59"/>
      <c r="AK160" s="59"/>
      <c r="AL160" s="59"/>
      <c r="AM160" s="59"/>
      <c r="AN160" s="82"/>
      <c r="AO160" s="59"/>
      <c r="AP160" s="59"/>
      <c r="AQ160" s="59"/>
      <c r="AR160" s="59"/>
      <c r="AS160" s="59"/>
      <c r="AT160" s="59"/>
      <c r="AU160" s="59"/>
      <c r="AV160" s="59"/>
      <c r="AW160" s="59"/>
      <c r="AX160" s="82"/>
      <c r="AY160" s="59"/>
      <c r="AZ160" s="59"/>
      <c r="BA160" s="59"/>
      <c r="BB160" s="59"/>
      <c r="BC160" s="59"/>
      <c r="BD160" s="59"/>
      <c r="BE160" s="59"/>
      <c r="BF160" s="59"/>
      <c r="BG160" s="59"/>
      <c r="BH160" s="59"/>
      <c r="BI160" s="82"/>
      <c r="BJ160" s="60"/>
      <c r="BK160" s="59"/>
      <c r="BL160" s="59"/>
      <c r="BM160" s="59"/>
      <c r="BN160" s="59"/>
      <c r="BO160" s="59"/>
      <c r="BP160" s="59"/>
      <c r="BQ160" s="59"/>
      <c r="BR160" s="59"/>
      <c r="BS160" s="59"/>
      <c r="BT160" s="59"/>
      <c r="BU160" s="59"/>
      <c r="BV160" s="59"/>
      <c r="BW160" s="59"/>
      <c r="BX160" s="59"/>
      <c r="BY160" s="59"/>
      <c r="BZ160" s="59"/>
      <c r="CA160" s="59"/>
      <c r="CB160" s="82"/>
      <c r="CC160" s="59"/>
      <c r="CD160" s="59"/>
      <c r="CE160" s="59"/>
      <c r="CF160" s="59"/>
      <c r="CG160" s="59"/>
      <c r="CH160" s="59"/>
      <c r="CI160" s="59"/>
      <c r="CJ160" s="59"/>
      <c r="CK160" s="59"/>
      <c r="CL160" s="59"/>
      <c r="CM160" s="82"/>
      <c r="CN160" s="59"/>
      <c r="CO160" s="59"/>
      <c r="CP160" s="59"/>
      <c r="CQ160" s="59"/>
      <c r="CR160" s="59"/>
      <c r="CS160" s="59"/>
      <c r="CT160" s="59"/>
      <c r="CU160" s="59"/>
      <c r="CV160" s="59"/>
      <c r="CW160" s="59"/>
      <c r="CX160" s="59"/>
      <c r="CY160" s="59"/>
      <c r="CZ160" s="82"/>
      <c r="DA160" s="59"/>
      <c r="DB160" s="59"/>
      <c r="DC160" s="59"/>
      <c r="DD160" s="59"/>
      <c r="DE160" s="59"/>
      <c r="DF160" s="59"/>
      <c r="DG160" s="59"/>
      <c r="DH160" s="59"/>
      <c r="DI160" s="82"/>
      <c r="DJ160" s="59"/>
      <c r="DK160" s="59"/>
      <c r="DL160" s="59"/>
      <c r="DM160" s="59"/>
      <c r="DN160" s="59"/>
      <c r="DO160" s="59"/>
      <c r="DP160" s="59"/>
      <c r="DQ160" s="82"/>
      <c r="DR160" s="59"/>
      <c r="DS160" s="59"/>
      <c r="DT160" s="59"/>
      <c r="DU160" s="59"/>
      <c r="DV160" s="59"/>
      <c r="DW160" s="59"/>
      <c r="DX160" s="59"/>
      <c r="DY160" s="59"/>
      <c r="DZ160" s="59"/>
      <c r="EA160" s="59"/>
      <c r="EB160" s="59"/>
      <c r="EC160" s="59"/>
      <c r="ED160" s="59"/>
      <c r="EE160" s="59"/>
      <c r="EF160" s="59"/>
      <c r="EG160" s="59"/>
      <c r="EH160" s="59"/>
      <c r="EI160" s="59"/>
      <c r="EJ160" s="59"/>
      <c r="EK160" s="59"/>
      <c r="EL160" s="59"/>
      <c r="EM160" s="59"/>
      <c r="EN160" s="59"/>
      <c r="EO160" s="59"/>
      <c r="EP160" s="59"/>
      <c r="EQ160" s="59"/>
      <c r="ER160" s="59"/>
    </row>
    <row r="161" spans="2:148" ht="15" outlineLevel="1">
      <c r="B161" s="65">
        <v>3</v>
      </c>
      <c r="C161" s="271" t="s">
        <v>892</v>
      </c>
      <c r="D161" s="270" t="s">
        <v>894</v>
      </c>
      <c r="E161" s="66">
        <v>12</v>
      </c>
      <c r="F161" s="66"/>
      <c r="G161" s="90">
        <f t="shared" si="40"/>
        <v>0.14000000000000001</v>
      </c>
      <c r="H161" s="88">
        <f t="shared" si="41"/>
        <v>1.6800000000000002</v>
      </c>
      <c r="I161" s="87">
        <f t="shared" si="42"/>
        <v>1.6800000000000002</v>
      </c>
      <c r="J161" s="87">
        <f t="shared" si="43"/>
        <v>0</v>
      </c>
      <c r="K161" s="82"/>
      <c r="L161" s="61"/>
      <c r="M161" s="82"/>
      <c r="N161" s="59"/>
      <c r="O161" s="59"/>
      <c r="P161" s="59"/>
      <c r="Q161" s="59"/>
      <c r="R161" s="59"/>
      <c r="S161" s="59"/>
      <c r="T161" s="82"/>
      <c r="U161" s="63"/>
      <c r="V161" s="63"/>
      <c r="W161" s="63"/>
      <c r="X161" s="63"/>
      <c r="Y161" s="63"/>
      <c r="Z161" s="63"/>
      <c r="AA161" s="63"/>
      <c r="AB161" s="63"/>
      <c r="AC161" s="82"/>
      <c r="AD161" s="59"/>
      <c r="AE161" s="59"/>
      <c r="AF161" s="59"/>
      <c r="AG161" s="59"/>
      <c r="AH161" s="59"/>
      <c r="AI161" s="82"/>
      <c r="AJ161" s="59"/>
      <c r="AK161" s="59"/>
      <c r="AL161" s="59"/>
      <c r="AM161" s="59"/>
      <c r="AN161" s="82"/>
      <c r="AO161" s="59"/>
      <c r="AP161" s="59"/>
      <c r="AQ161" s="59"/>
      <c r="AR161" s="59"/>
      <c r="AS161" s="59"/>
      <c r="AT161" s="59"/>
      <c r="AU161" s="59"/>
      <c r="AV161" s="59"/>
      <c r="AW161" s="59"/>
      <c r="AX161" s="82"/>
      <c r="AY161" s="59"/>
      <c r="AZ161" s="59"/>
      <c r="BA161" s="59"/>
      <c r="BB161" s="59"/>
      <c r="BC161" s="59"/>
      <c r="BD161" s="59"/>
      <c r="BE161" s="59"/>
      <c r="BF161" s="59"/>
      <c r="BG161" s="59"/>
      <c r="BH161" s="59"/>
      <c r="BI161" s="82"/>
      <c r="BJ161" s="60"/>
      <c r="BK161" s="59"/>
      <c r="BL161" s="59"/>
      <c r="BM161" s="59"/>
      <c r="BN161" s="59"/>
      <c r="BO161" s="59"/>
      <c r="BP161" s="59"/>
      <c r="BQ161" s="59"/>
      <c r="BR161" s="59"/>
      <c r="BS161" s="59"/>
      <c r="BT161" s="59"/>
      <c r="BU161" s="59"/>
      <c r="BV161" s="59"/>
      <c r="BW161" s="59"/>
      <c r="BX161" s="59"/>
      <c r="BY161" s="59"/>
      <c r="BZ161" s="59"/>
      <c r="CA161" s="59"/>
      <c r="CB161" s="82"/>
      <c r="CC161" s="59"/>
      <c r="CD161" s="59"/>
      <c r="CE161" s="59"/>
      <c r="CF161" s="59"/>
      <c r="CG161" s="59"/>
      <c r="CH161" s="59"/>
      <c r="CI161" s="59"/>
      <c r="CJ161" s="59"/>
      <c r="CK161" s="59"/>
      <c r="CL161" s="59"/>
      <c r="CM161" s="82"/>
      <c r="CN161" s="59"/>
      <c r="CO161" s="59"/>
      <c r="CP161" s="59"/>
      <c r="CQ161" s="59"/>
      <c r="CR161" s="59"/>
      <c r="CS161" s="59"/>
      <c r="CT161" s="59"/>
      <c r="CU161" s="59"/>
      <c r="CV161" s="59"/>
      <c r="CW161" s="59"/>
      <c r="CX161" s="59"/>
      <c r="CY161" s="59"/>
      <c r="CZ161" s="82"/>
      <c r="DA161" s="59"/>
      <c r="DB161" s="59"/>
      <c r="DC161" s="59"/>
      <c r="DD161" s="59"/>
      <c r="DE161" s="59"/>
      <c r="DF161" s="59"/>
      <c r="DG161" s="59"/>
      <c r="DH161" s="59"/>
      <c r="DI161" s="82"/>
      <c r="DJ161" s="59"/>
      <c r="DK161" s="59"/>
      <c r="DL161" s="59"/>
      <c r="DM161" s="59"/>
      <c r="DN161" s="59"/>
      <c r="DO161" s="59"/>
      <c r="DP161" s="59"/>
      <c r="DQ161" s="82"/>
      <c r="DR161" s="59"/>
      <c r="DS161" s="59"/>
      <c r="DT161" s="59"/>
      <c r="DU161" s="59"/>
      <c r="DV161" s="59"/>
      <c r="DW161" s="59"/>
      <c r="DX161" s="59"/>
      <c r="DY161" s="59"/>
      <c r="DZ161" s="59"/>
      <c r="EA161" s="59"/>
      <c r="EB161" s="59"/>
      <c r="EC161" s="59"/>
      <c r="ED161" s="59"/>
      <c r="EE161" s="59"/>
      <c r="EF161" s="59"/>
      <c r="EG161" s="59"/>
      <c r="EH161" s="59"/>
      <c r="EI161" s="59"/>
      <c r="EJ161" s="59"/>
      <c r="EK161" s="59"/>
      <c r="EL161" s="59"/>
      <c r="EM161" s="59"/>
      <c r="EN161" s="59"/>
      <c r="EO161" s="59"/>
      <c r="EP161" s="59"/>
      <c r="EQ161" s="59"/>
      <c r="ER161" s="59"/>
    </row>
    <row r="162" spans="2:148" ht="15" outlineLevel="1">
      <c r="B162" s="65">
        <v>4</v>
      </c>
      <c r="C162" s="271" t="s">
        <v>892</v>
      </c>
      <c r="D162" s="270" t="s">
        <v>895</v>
      </c>
      <c r="E162" s="66">
        <v>12</v>
      </c>
      <c r="F162" s="66"/>
      <c r="G162" s="90">
        <f t="shared" si="40"/>
        <v>0.14000000000000001</v>
      </c>
      <c r="H162" s="88">
        <f t="shared" si="41"/>
        <v>1.6800000000000002</v>
      </c>
      <c r="I162" s="87">
        <f t="shared" si="42"/>
        <v>1.6800000000000002</v>
      </c>
      <c r="J162" s="87">
        <f t="shared" si="43"/>
        <v>0</v>
      </c>
      <c r="K162" s="82"/>
      <c r="L162" s="61"/>
      <c r="M162" s="82"/>
      <c r="N162" s="59"/>
      <c r="O162" s="59"/>
      <c r="P162" s="59"/>
      <c r="Q162" s="59"/>
      <c r="R162" s="59"/>
      <c r="S162" s="59"/>
      <c r="T162" s="82"/>
      <c r="U162" s="63"/>
      <c r="V162" s="63"/>
      <c r="W162" s="63"/>
      <c r="X162" s="63"/>
      <c r="Y162" s="63"/>
      <c r="Z162" s="63"/>
      <c r="AA162" s="63"/>
      <c r="AB162" s="63"/>
      <c r="AC162" s="82"/>
      <c r="AD162" s="59"/>
      <c r="AE162" s="59"/>
      <c r="AF162" s="59"/>
      <c r="AG162" s="59"/>
      <c r="AH162" s="59"/>
      <c r="AI162" s="82"/>
      <c r="AJ162" s="59"/>
      <c r="AK162" s="59"/>
      <c r="AL162" s="59"/>
      <c r="AM162" s="59"/>
      <c r="AN162" s="82"/>
      <c r="AO162" s="59"/>
      <c r="AP162" s="59"/>
      <c r="AQ162" s="59"/>
      <c r="AR162" s="59"/>
      <c r="AS162" s="59"/>
      <c r="AT162" s="59"/>
      <c r="AU162" s="59"/>
      <c r="AV162" s="59"/>
      <c r="AW162" s="59"/>
      <c r="AX162" s="82"/>
      <c r="AY162" s="59"/>
      <c r="AZ162" s="59"/>
      <c r="BA162" s="59"/>
      <c r="BB162" s="59"/>
      <c r="BC162" s="59"/>
      <c r="BD162" s="59"/>
      <c r="BE162" s="59"/>
      <c r="BF162" s="59"/>
      <c r="BG162" s="59"/>
      <c r="BH162" s="59"/>
      <c r="BI162" s="82"/>
      <c r="BJ162" s="60"/>
      <c r="BK162" s="59"/>
      <c r="BL162" s="59"/>
      <c r="BM162" s="59"/>
      <c r="BN162" s="59"/>
      <c r="BO162" s="59"/>
      <c r="BP162" s="59"/>
      <c r="BQ162" s="59"/>
      <c r="BR162" s="59"/>
      <c r="BS162" s="59"/>
      <c r="BT162" s="59"/>
      <c r="BU162" s="59"/>
      <c r="BV162" s="59"/>
      <c r="BW162" s="59"/>
      <c r="BX162" s="59"/>
      <c r="BY162" s="59"/>
      <c r="BZ162" s="59"/>
      <c r="CA162" s="59"/>
      <c r="CB162" s="82"/>
      <c r="CC162" s="59"/>
      <c r="CD162" s="59"/>
      <c r="CE162" s="59"/>
      <c r="CF162" s="59"/>
      <c r="CG162" s="59"/>
      <c r="CH162" s="59"/>
      <c r="CI162" s="59"/>
      <c r="CJ162" s="59"/>
      <c r="CK162" s="59"/>
      <c r="CL162" s="59"/>
      <c r="CM162" s="82"/>
      <c r="CN162" s="59"/>
      <c r="CO162" s="59"/>
      <c r="CP162" s="59"/>
      <c r="CQ162" s="59"/>
      <c r="CR162" s="59"/>
      <c r="CS162" s="59"/>
      <c r="CT162" s="59"/>
      <c r="CU162" s="59"/>
      <c r="CV162" s="59"/>
      <c r="CW162" s="59"/>
      <c r="CX162" s="59"/>
      <c r="CY162" s="59"/>
      <c r="CZ162" s="82"/>
      <c r="DA162" s="59"/>
      <c r="DB162" s="59"/>
      <c r="DC162" s="59"/>
      <c r="DD162" s="59"/>
      <c r="DE162" s="59"/>
      <c r="DF162" s="59"/>
      <c r="DG162" s="59"/>
      <c r="DH162" s="59"/>
      <c r="DI162" s="82"/>
      <c r="DJ162" s="59"/>
      <c r="DK162" s="59"/>
      <c r="DL162" s="59"/>
      <c r="DM162" s="59"/>
      <c r="DN162" s="59"/>
      <c r="DO162" s="59"/>
      <c r="DP162" s="59"/>
      <c r="DQ162" s="82"/>
      <c r="DR162" s="59"/>
      <c r="DS162" s="59"/>
      <c r="DT162" s="59"/>
      <c r="DU162" s="59"/>
      <c r="DV162" s="59"/>
      <c r="DW162" s="59"/>
      <c r="DX162" s="59"/>
      <c r="DY162" s="59"/>
      <c r="DZ162" s="59"/>
      <c r="EA162" s="59"/>
      <c r="EB162" s="59"/>
      <c r="EC162" s="59"/>
      <c r="ED162" s="59"/>
      <c r="EE162" s="59"/>
      <c r="EF162" s="59"/>
      <c r="EG162" s="59"/>
      <c r="EH162" s="59"/>
      <c r="EI162" s="59"/>
      <c r="EJ162" s="59"/>
      <c r="EK162" s="59"/>
      <c r="EL162" s="59"/>
      <c r="EM162" s="59"/>
      <c r="EN162" s="59"/>
      <c r="EO162" s="59"/>
      <c r="EP162" s="59"/>
      <c r="EQ162" s="59"/>
      <c r="ER162" s="59"/>
    </row>
    <row r="163" spans="2:148" ht="15" outlineLevel="1">
      <c r="B163" s="65">
        <v>5</v>
      </c>
      <c r="C163" s="271" t="s">
        <v>892</v>
      </c>
      <c r="D163" s="270" t="s">
        <v>898</v>
      </c>
      <c r="E163" s="66">
        <v>12</v>
      </c>
      <c r="F163" s="66"/>
      <c r="G163" s="90">
        <f t="shared" ref="G163" si="44">H163/E163</f>
        <v>0.14000000000000001</v>
      </c>
      <c r="H163" s="88">
        <f t="shared" ref="H163" si="45">(I163+J163)*$H$5</f>
        <v>1.6800000000000002</v>
      </c>
      <c r="I163" s="87">
        <f t="shared" ref="I163" si="46">E163*$I$5</f>
        <v>1.6800000000000002</v>
      </c>
      <c r="J163" s="87">
        <f t="shared" ref="J163" si="47">SUMPRODUCT(N163:ES163,$N$6:$ES$6)</f>
        <v>0</v>
      </c>
      <c r="K163" s="82"/>
      <c r="L163" s="61"/>
      <c r="M163" s="82"/>
      <c r="N163" s="59"/>
      <c r="O163" s="59"/>
      <c r="P163" s="59"/>
      <c r="Q163" s="59"/>
      <c r="R163" s="59"/>
      <c r="S163" s="59"/>
      <c r="T163" s="82"/>
      <c r="U163" s="63"/>
      <c r="V163" s="63"/>
      <c r="W163" s="63"/>
      <c r="X163" s="63"/>
      <c r="Y163" s="63"/>
      <c r="Z163" s="63"/>
      <c r="AA163" s="63"/>
      <c r="AB163" s="63"/>
      <c r="AC163" s="82"/>
      <c r="AD163" s="59"/>
      <c r="AE163" s="59"/>
      <c r="AF163" s="59"/>
      <c r="AG163" s="59"/>
      <c r="AH163" s="59"/>
      <c r="AI163" s="82"/>
      <c r="AJ163" s="59"/>
      <c r="AK163" s="59"/>
      <c r="AL163" s="59"/>
      <c r="AM163" s="59"/>
      <c r="AN163" s="82"/>
      <c r="AO163" s="59"/>
      <c r="AP163" s="59"/>
      <c r="AQ163" s="59"/>
      <c r="AR163" s="59"/>
      <c r="AS163" s="59"/>
      <c r="AT163" s="59"/>
      <c r="AU163" s="59"/>
      <c r="AV163" s="59"/>
      <c r="AW163" s="59"/>
      <c r="AX163" s="82"/>
      <c r="AY163" s="59"/>
      <c r="AZ163" s="59"/>
      <c r="BA163" s="59"/>
      <c r="BB163" s="59"/>
      <c r="BC163" s="59"/>
      <c r="BD163" s="59"/>
      <c r="BE163" s="59"/>
      <c r="BF163" s="59"/>
      <c r="BG163" s="59"/>
      <c r="BH163" s="59"/>
      <c r="BI163" s="82"/>
      <c r="BJ163" s="60"/>
      <c r="BK163" s="59"/>
      <c r="BL163" s="59"/>
      <c r="BM163" s="59"/>
      <c r="BN163" s="59"/>
      <c r="BO163" s="59"/>
      <c r="BP163" s="59"/>
      <c r="BQ163" s="59"/>
      <c r="BR163" s="59"/>
      <c r="BS163" s="59"/>
      <c r="BT163" s="59"/>
      <c r="BU163" s="59"/>
      <c r="BV163" s="59"/>
      <c r="BW163" s="59"/>
      <c r="BX163" s="59"/>
      <c r="BY163" s="59"/>
      <c r="BZ163" s="59"/>
      <c r="CA163" s="59"/>
      <c r="CB163" s="82"/>
      <c r="CC163" s="59"/>
      <c r="CD163" s="59"/>
      <c r="CE163" s="59"/>
      <c r="CF163" s="59"/>
      <c r="CG163" s="59"/>
      <c r="CH163" s="59"/>
      <c r="CI163" s="59"/>
      <c r="CJ163" s="59"/>
      <c r="CK163" s="59"/>
      <c r="CL163" s="59"/>
      <c r="CM163" s="82"/>
      <c r="CN163" s="59"/>
      <c r="CO163" s="59"/>
      <c r="CP163" s="59"/>
      <c r="CQ163" s="59"/>
      <c r="CR163" s="59"/>
      <c r="CS163" s="59"/>
      <c r="CT163" s="59"/>
      <c r="CU163" s="59"/>
      <c r="CV163" s="59"/>
      <c r="CW163" s="59"/>
      <c r="CX163" s="59"/>
      <c r="CY163" s="59"/>
      <c r="CZ163" s="82"/>
      <c r="DA163" s="59"/>
      <c r="DB163" s="59"/>
      <c r="DC163" s="59"/>
      <c r="DD163" s="59"/>
      <c r="DE163" s="59"/>
      <c r="DF163" s="59"/>
      <c r="DG163" s="59"/>
      <c r="DH163" s="59"/>
      <c r="DI163" s="82"/>
      <c r="DJ163" s="59"/>
      <c r="DK163" s="59"/>
      <c r="DL163" s="59"/>
      <c r="DM163" s="59"/>
      <c r="DN163" s="59"/>
      <c r="DO163" s="59"/>
      <c r="DP163" s="59"/>
      <c r="DQ163" s="82"/>
      <c r="DR163" s="59"/>
      <c r="DS163" s="59"/>
      <c r="DT163" s="59"/>
      <c r="DU163" s="59"/>
      <c r="DV163" s="59"/>
      <c r="DW163" s="59"/>
      <c r="DX163" s="59"/>
      <c r="DY163" s="59"/>
      <c r="DZ163" s="59"/>
      <c r="EA163" s="59"/>
      <c r="EB163" s="59"/>
      <c r="EC163" s="59"/>
      <c r="ED163" s="59"/>
      <c r="EE163" s="59"/>
      <c r="EF163" s="59"/>
      <c r="EG163" s="59"/>
      <c r="EH163" s="59"/>
      <c r="EI163" s="59"/>
      <c r="EJ163" s="59"/>
      <c r="EK163" s="59"/>
      <c r="EL163" s="59"/>
      <c r="EM163" s="59"/>
      <c r="EN163" s="59"/>
      <c r="EO163" s="59"/>
      <c r="EP163" s="59"/>
      <c r="EQ163" s="59"/>
      <c r="ER163" s="59"/>
    </row>
    <row r="164" spans="2:148" ht="15" outlineLevel="1">
      <c r="B164" s="65">
        <v>6</v>
      </c>
      <c r="C164" s="271" t="s">
        <v>892</v>
      </c>
      <c r="D164" s="270" t="s">
        <v>897</v>
      </c>
      <c r="E164" s="66">
        <v>12</v>
      </c>
      <c r="F164" s="66"/>
      <c r="G164" s="90">
        <f t="shared" si="40"/>
        <v>0.14000000000000001</v>
      </c>
      <c r="H164" s="88">
        <f t="shared" si="41"/>
        <v>1.6800000000000002</v>
      </c>
      <c r="I164" s="87">
        <f t="shared" si="42"/>
        <v>1.6800000000000002</v>
      </c>
      <c r="J164" s="87">
        <f t="shared" si="43"/>
        <v>0</v>
      </c>
      <c r="K164" s="82"/>
      <c r="L164" s="61"/>
      <c r="M164" s="82"/>
      <c r="N164" s="59"/>
      <c r="O164" s="59"/>
      <c r="P164" s="59"/>
      <c r="Q164" s="59"/>
      <c r="R164" s="59"/>
      <c r="S164" s="59"/>
      <c r="T164" s="82"/>
      <c r="U164" s="63"/>
      <c r="V164" s="63"/>
      <c r="W164" s="63"/>
      <c r="X164" s="63"/>
      <c r="Y164" s="63"/>
      <c r="Z164" s="63"/>
      <c r="AA164" s="63"/>
      <c r="AB164" s="63"/>
      <c r="AC164" s="82"/>
      <c r="AD164" s="59"/>
      <c r="AE164" s="59"/>
      <c r="AF164" s="59"/>
      <c r="AG164" s="59"/>
      <c r="AH164" s="59"/>
      <c r="AI164" s="82"/>
      <c r="AJ164" s="59"/>
      <c r="AK164" s="59"/>
      <c r="AL164" s="59"/>
      <c r="AM164" s="59"/>
      <c r="AN164" s="82"/>
      <c r="AO164" s="59"/>
      <c r="AP164" s="59"/>
      <c r="AQ164" s="59"/>
      <c r="AR164" s="59"/>
      <c r="AS164" s="59"/>
      <c r="AT164" s="59"/>
      <c r="AU164" s="59"/>
      <c r="AV164" s="59"/>
      <c r="AW164" s="59"/>
      <c r="AX164" s="82"/>
      <c r="AY164" s="59"/>
      <c r="AZ164" s="59"/>
      <c r="BA164" s="59"/>
      <c r="BB164" s="59"/>
      <c r="BC164" s="59"/>
      <c r="BD164" s="59"/>
      <c r="BE164" s="59"/>
      <c r="BF164" s="59"/>
      <c r="BG164" s="59"/>
      <c r="BH164" s="59"/>
      <c r="BI164" s="82"/>
      <c r="BJ164" s="60"/>
      <c r="BK164" s="59"/>
      <c r="BL164" s="59"/>
      <c r="BM164" s="59"/>
      <c r="BN164" s="59"/>
      <c r="BO164" s="59"/>
      <c r="BP164" s="59"/>
      <c r="BQ164" s="59"/>
      <c r="BR164" s="59"/>
      <c r="BS164" s="59"/>
      <c r="BT164" s="59"/>
      <c r="BU164" s="59"/>
      <c r="BV164" s="59"/>
      <c r="BW164" s="59"/>
      <c r="BX164" s="59"/>
      <c r="BY164" s="59"/>
      <c r="BZ164" s="59"/>
      <c r="CA164" s="59"/>
      <c r="CB164" s="82"/>
      <c r="CC164" s="59"/>
      <c r="CD164" s="59"/>
      <c r="CE164" s="59"/>
      <c r="CF164" s="59"/>
      <c r="CG164" s="59"/>
      <c r="CH164" s="59"/>
      <c r="CI164" s="59"/>
      <c r="CJ164" s="59"/>
      <c r="CK164" s="59"/>
      <c r="CL164" s="59"/>
      <c r="CM164" s="82"/>
      <c r="CN164" s="59"/>
      <c r="CO164" s="59"/>
      <c r="CP164" s="59"/>
      <c r="CQ164" s="59"/>
      <c r="CR164" s="59"/>
      <c r="CS164" s="59"/>
      <c r="CT164" s="59"/>
      <c r="CU164" s="59"/>
      <c r="CV164" s="59"/>
      <c r="CW164" s="59"/>
      <c r="CX164" s="59"/>
      <c r="CY164" s="59"/>
      <c r="CZ164" s="82"/>
      <c r="DA164" s="59"/>
      <c r="DB164" s="59"/>
      <c r="DC164" s="59"/>
      <c r="DD164" s="59"/>
      <c r="DE164" s="59"/>
      <c r="DF164" s="59"/>
      <c r="DG164" s="59"/>
      <c r="DH164" s="59"/>
      <c r="DI164" s="82"/>
      <c r="DJ164" s="59"/>
      <c r="DK164" s="59"/>
      <c r="DL164" s="59"/>
      <c r="DM164" s="59"/>
      <c r="DN164" s="59"/>
      <c r="DO164" s="59"/>
      <c r="DP164" s="59"/>
      <c r="DQ164" s="82"/>
      <c r="DR164" s="59"/>
      <c r="DS164" s="59"/>
      <c r="DT164" s="59"/>
      <c r="DU164" s="59"/>
      <c r="DV164" s="59"/>
      <c r="DW164" s="59"/>
      <c r="DX164" s="59"/>
      <c r="DY164" s="59"/>
      <c r="DZ164" s="59"/>
      <c r="EA164" s="59"/>
      <c r="EB164" s="59"/>
      <c r="EC164" s="59"/>
      <c r="ED164" s="59"/>
      <c r="EE164" s="59"/>
      <c r="EF164" s="59"/>
      <c r="EG164" s="59"/>
      <c r="EH164" s="59"/>
      <c r="EI164" s="59"/>
      <c r="EJ164" s="59"/>
      <c r="EK164" s="59"/>
      <c r="EL164" s="59"/>
      <c r="EM164" s="59"/>
      <c r="EN164" s="59"/>
      <c r="EO164" s="59"/>
      <c r="EP164" s="59"/>
      <c r="EQ164" s="59"/>
      <c r="ER164" s="59"/>
    </row>
    <row r="165" spans="2:148" ht="15" outlineLevel="1">
      <c r="B165" s="65">
        <v>7</v>
      </c>
      <c r="C165" s="271" t="s">
        <v>892</v>
      </c>
      <c r="D165" s="270" t="s">
        <v>896</v>
      </c>
      <c r="E165" s="66">
        <v>12</v>
      </c>
      <c r="F165" s="66"/>
      <c r="G165" s="90">
        <f t="shared" si="40"/>
        <v>0.14000000000000001</v>
      </c>
      <c r="H165" s="88">
        <f t="shared" si="41"/>
        <v>1.6800000000000002</v>
      </c>
      <c r="I165" s="87">
        <f t="shared" si="42"/>
        <v>1.6800000000000002</v>
      </c>
      <c r="J165" s="87">
        <f t="shared" si="43"/>
        <v>0</v>
      </c>
      <c r="K165" s="82"/>
      <c r="L165" s="61"/>
      <c r="M165" s="82"/>
      <c r="N165" s="59"/>
      <c r="O165" s="59"/>
      <c r="P165" s="59"/>
      <c r="Q165" s="59"/>
      <c r="R165" s="59"/>
      <c r="S165" s="59"/>
      <c r="T165" s="82"/>
      <c r="U165" s="63"/>
      <c r="V165" s="63"/>
      <c r="W165" s="63"/>
      <c r="X165" s="63"/>
      <c r="Y165" s="63"/>
      <c r="Z165" s="63"/>
      <c r="AA165" s="63"/>
      <c r="AB165" s="63"/>
      <c r="AC165" s="82"/>
      <c r="AD165" s="59"/>
      <c r="AE165" s="59"/>
      <c r="AF165" s="59"/>
      <c r="AG165" s="59"/>
      <c r="AH165" s="59"/>
      <c r="AI165" s="82"/>
      <c r="AJ165" s="59"/>
      <c r="AK165" s="59"/>
      <c r="AL165" s="59"/>
      <c r="AM165" s="59"/>
      <c r="AN165" s="82"/>
      <c r="AO165" s="59"/>
      <c r="AP165" s="59"/>
      <c r="AQ165" s="59"/>
      <c r="AR165" s="59"/>
      <c r="AS165" s="59"/>
      <c r="AT165" s="59"/>
      <c r="AU165" s="59"/>
      <c r="AV165" s="59"/>
      <c r="AW165" s="59"/>
      <c r="AX165" s="82"/>
      <c r="AY165" s="59"/>
      <c r="AZ165" s="59"/>
      <c r="BA165" s="59"/>
      <c r="BB165" s="59"/>
      <c r="BC165" s="59"/>
      <c r="BD165" s="59"/>
      <c r="BE165" s="59"/>
      <c r="BF165" s="59"/>
      <c r="BG165" s="59"/>
      <c r="BH165" s="59"/>
      <c r="BI165" s="82"/>
      <c r="BJ165" s="60"/>
      <c r="BK165" s="59"/>
      <c r="BL165" s="59"/>
      <c r="BM165" s="59"/>
      <c r="BN165" s="59"/>
      <c r="BO165" s="59"/>
      <c r="BP165" s="59"/>
      <c r="BQ165" s="59"/>
      <c r="BR165" s="59"/>
      <c r="BS165" s="59"/>
      <c r="BT165" s="59"/>
      <c r="BU165" s="59"/>
      <c r="BV165" s="59"/>
      <c r="BW165" s="59"/>
      <c r="BX165" s="59"/>
      <c r="BY165" s="59"/>
      <c r="BZ165" s="59"/>
      <c r="CA165" s="59"/>
      <c r="CB165" s="82"/>
      <c r="CC165" s="59"/>
      <c r="CD165" s="59"/>
      <c r="CE165" s="59"/>
      <c r="CF165" s="59"/>
      <c r="CG165" s="59"/>
      <c r="CH165" s="59"/>
      <c r="CI165" s="59"/>
      <c r="CJ165" s="59"/>
      <c r="CK165" s="59"/>
      <c r="CL165" s="59"/>
      <c r="CM165" s="82"/>
      <c r="CN165" s="59"/>
      <c r="CO165" s="59"/>
      <c r="CP165" s="59"/>
      <c r="CQ165" s="59"/>
      <c r="CR165" s="59"/>
      <c r="CS165" s="59"/>
      <c r="CT165" s="59"/>
      <c r="CU165" s="59"/>
      <c r="CV165" s="59"/>
      <c r="CW165" s="59"/>
      <c r="CX165" s="59"/>
      <c r="CY165" s="59"/>
      <c r="CZ165" s="82"/>
      <c r="DA165" s="59"/>
      <c r="DB165" s="59"/>
      <c r="DC165" s="59"/>
      <c r="DD165" s="59"/>
      <c r="DE165" s="59"/>
      <c r="DF165" s="59"/>
      <c r="DG165" s="59"/>
      <c r="DH165" s="59"/>
      <c r="DI165" s="82"/>
      <c r="DJ165" s="59"/>
      <c r="DK165" s="59"/>
      <c r="DL165" s="59"/>
      <c r="DM165" s="59"/>
      <c r="DN165" s="59"/>
      <c r="DO165" s="59"/>
      <c r="DP165" s="59"/>
      <c r="DQ165" s="82"/>
      <c r="DR165" s="59"/>
      <c r="DS165" s="59"/>
      <c r="DT165" s="59"/>
      <c r="DU165" s="59"/>
      <c r="DV165" s="59"/>
      <c r="DW165" s="59"/>
      <c r="DX165" s="59"/>
      <c r="DY165" s="59"/>
      <c r="DZ165" s="59"/>
      <c r="EA165" s="59"/>
      <c r="EB165" s="59"/>
      <c r="EC165" s="59"/>
      <c r="ED165" s="59"/>
      <c r="EE165" s="59"/>
      <c r="EF165" s="59"/>
      <c r="EG165" s="59"/>
      <c r="EH165" s="59"/>
      <c r="EI165" s="59"/>
      <c r="EJ165" s="59"/>
      <c r="EK165" s="59"/>
      <c r="EL165" s="59"/>
      <c r="EM165" s="59"/>
      <c r="EN165" s="59"/>
      <c r="EO165" s="59"/>
      <c r="EP165" s="59"/>
      <c r="EQ165" s="59"/>
      <c r="ER165" s="59"/>
    </row>
    <row r="166" spans="2:148" ht="15" outlineLevel="1">
      <c r="B166" s="65"/>
      <c r="C166" s="99"/>
      <c r="D166" s="102"/>
      <c r="E166" s="66"/>
      <c r="F166" s="66"/>
      <c r="G166" s="90"/>
      <c r="H166" s="88"/>
      <c r="I166" s="87"/>
      <c r="J166" s="87"/>
      <c r="K166" s="82"/>
      <c r="L166" s="61"/>
      <c r="M166" s="82"/>
      <c r="N166" s="59"/>
      <c r="O166" s="59"/>
      <c r="P166" s="59"/>
      <c r="Q166" s="59"/>
      <c r="R166" s="59"/>
      <c r="S166" s="59"/>
      <c r="T166" s="82"/>
      <c r="U166" s="63"/>
      <c r="V166" s="63"/>
      <c r="W166" s="63"/>
      <c r="X166" s="63"/>
      <c r="Y166" s="63"/>
      <c r="Z166" s="63"/>
      <c r="AA166" s="63"/>
      <c r="AB166" s="63"/>
      <c r="AC166" s="82"/>
      <c r="AD166" s="59"/>
      <c r="AE166" s="59"/>
      <c r="AF166" s="59"/>
      <c r="AG166" s="59"/>
      <c r="AH166" s="59"/>
      <c r="AI166" s="82"/>
      <c r="AJ166" s="59"/>
      <c r="AK166" s="59"/>
      <c r="AL166" s="59"/>
      <c r="AM166" s="59"/>
      <c r="AN166" s="82"/>
      <c r="AO166" s="59"/>
      <c r="AP166" s="59"/>
      <c r="AQ166" s="59"/>
      <c r="AR166" s="59"/>
      <c r="AS166" s="59"/>
      <c r="AT166" s="59"/>
      <c r="AU166" s="59"/>
      <c r="AV166" s="59"/>
      <c r="AW166" s="59"/>
      <c r="AX166" s="82"/>
      <c r="AY166" s="59"/>
      <c r="AZ166" s="59"/>
      <c r="BA166" s="59"/>
      <c r="BB166" s="59"/>
      <c r="BC166" s="59"/>
      <c r="BD166" s="59"/>
      <c r="BE166" s="59"/>
      <c r="BF166" s="59"/>
      <c r="BG166" s="59"/>
      <c r="BH166" s="59"/>
      <c r="BI166" s="82"/>
      <c r="BJ166" s="60"/>
      <c r="BK166" s="59"/>
      <c r="BL166" s="59"/>
      <c r="BM166" s="59"/>
      <c r="BN166" s="59"/>
      <c r="BO166" s="59"/>
      <c r="BP166" s="59"/>
      <c r="BQ166" s="59"/>
      <c r="BR166" s="59"/>
      <c r="BS166" s="59"/>
      <c r="BT166" s="59"/>
      <c r="BU166" s="59"/>
      <c r="BV166" s="59"/>
      <c r="BW166" s="59"/>
      <c r="BX166" s="59"/>
      <c r="BY166" s="59"/>
      <c r="BZ166" s="59"/>
      <c r="CA166" s="59"/>
      <c r="CB166" s="82"/>
      <c r="CC166" s="59"/>
      <c r="CD166" s="59"/>
      <c r="CE166" s="59"/>
      <c r="CF166" s="59"/>
      <c r="CG166" s="59"/>
      <c r="CH166" s="59"/>
      <c r="CI166" s="59"/>
      <c r="CJ166" s="59"/>
      <c r="CK166" s="59"/>
      <c r="CL166" s="59"/>
      <c r="CM166" s="82"/>
      <c r="CN166" s="59"/>
      <c r="CO166" s="59"/>
      <c r="CP166" s="59"/>
      <c r="CQ166" s="59"/>
      <c r="CR166" s="59"/>
      <c r="CS166" s="59"/>
      <c r="CT166" s="59"/>
      <c r="CU166" s="59"/>
      <c r="CV166" s="59"/>
      <c r="CW166" s="59"/>
      <c r="CX166" s="59"/>
      <c r="CY166" s="59"/>
      <c r="CZ166" s="82"/>
      <c r="DA166" s="59"/>
      <c r="DB166" s="59"/>
      <c r="DC166" s="59"/>
      <c r="DD166" s="59"/>
      <c r="DE166" s="59"/>
      <c r="DF166" s="59"/>
      <c r="DG166" s="59"/>
      <c r="DH166" s="59"/>
      <c r="DI166" s="82"/>
      <c r="DJ166" s="59"/>
      <c r="DK166" s="59"/>
      <c r="DL166" s="59"/>
      <c r="DM166" s="59"/>
      <c r="DN166" s="59"/>
      <c r="DO166" s="59"/>
      <c r="DP166" s="59"/>
      <c r="DQ166" s="82"/>
      <c r="DR166" s="59"/>
      <c r="DS166" s="59"/>
      <c r="DT166" s="59"/>
      <c r="DU166" s="59"/>
      <c r="DV166" s="59"/>
      <c r="DW166" s="59"/>
      <c r="DX166" s="59"/>
      <c r="DY166" s="59"/>
      <c r="DZ166" s="59"/>
      <c r="EA166" s="59"/>
      <c r="EB166" s="59"/>
      <c r="EC166" s="59"/>
      <c r="ED166" s="59"/>
      <c r="EE166" s="59"/>
      <c r="EF166" s="59"/>
      <c r="EG166" s="59"/>
      <c r="EH166" s="59"/>
      <c r="EI166" s="59"/>
      <c r="EJ166" s="59"/>
      <c r="EK166" s="59"/>
      <c r="EL166" s="59"/>
      <c r="EM166" s="59"/>
      <c r="EN166" s="59"/>
      <c r="EO166" s="59"/>
      <c r="EP166" s="59"/>
      <c r="EQ166" s="59"/>
      <c r="ER166" s="59"/>
    </row>
    <row r="167" spans="2:148" ht="15">
      <c r="B167" s="67"/>
      <c r="C167" s="100"/>
      <c r="D167" s="109"/>
      <c r="E167" s="67"/>
      <c r="F167" s="67"/>
      <c r="G167" s="117"/>
      <c r="H167" s="118"/>
      <c r="I167" s="119"/>
      <c r="J167" s="119"/>
      <c r="K167" s="82"/>
      <c r="L167" s="120"/>
      <c r="M167" s="82"/>
      <c r="N167" s="59"/>
      <c r="O167" s="59"/>
      <c r="P167" s="59"/>
      <c r="Q167" s="59"/>
      <c r="R167" s="59"/>
      <c r="S167" s="59"/>
      <c r="T167" s="82"/>
      <c r="U167" s="63"/>
      <c r="V167" s="63"/>
      <c r="W167" s="63"/>
      <c r="X167" s="63"/>
      <c r="Y167" s="63"/>
      <c r="Z167" s="63"/>
      <c r="AA167" s="63"/>
      <c r="AB167" s="63"/>
      <c r="AC167" s="82"/>
      <c r="AD167" s="59"/>
      <c r="AE167" s="59"/>
      <c r="AF167" s="59"/>
      <c r="AG167" s="59"/>
      <c r="AH167" s="59"/>
      <c r="AI167" s="82"/>
      <c r="AJ167" s="59"/>
      <c r="AK167" s="59"/>
      <c r="AL167" s="59"/>
      <c r="AM167" s="59"/>
      <c r="AN167" s="82"/>
      <c r="AO167" s="59"/>
      <c r="AP167" s="59"/>
      <c r="AQ167" s="59"/>
      <c r="AR167" s="59"/>
      <c r="AS167" s="59"/>
      <c r="AT167" s="59"/>
      <c r="AU167" s="59"/>
      <c r="AV167" s="59"/>
      <c r="AW167" s="59"/>
      <c r="AX167" s="82"/>
      <c r="AY167" s="59"/>
      <c r="AZ167" s="59"/>
      <c r="BA167" s="59"/>
      <c r="BB167" s="59"/>
      <c r="BC167" s="59"/>
      <c r="BD167" s="59"/>
      <c r="BE167" s="59"/>
      <c r="BF167" s="59"/>
      <c r="BG167" s="59"/>
      <c r="BH167" s="59"/>
      <c r="BI167" s="82"/>
      <c r="BJ167" s="60"/>
      <c r="BK167" s="59"/>
      <c r="BL167" s="59"/>
      <c r="BM167" s="59"/>
      <c r="BN167" s="59"/>
      <c r="BO167" s="59"/>
      <c r="BP167" s="59"/>
      <c r="BQ167" s="59"/>
      <c r="BR167" s="59"/>
      <c r="BS167" s="59"/>
      <c r="BT167" s="59"/>
      <c r="BU167" s="59"/>
      <c r="BV167" s="59"/>
      <c r="BW167" s="59"/>
      <c r="BX167" s="59"/>
      <c r="BY167" s="59"/>
      <c r="BZ167" s="59"/>
      <c r="CA167" s="59"/>
      <c r="CB167" s="82"/>
      <c r="CC167" s="59"/>
      <c r="CD167" s="59"/>
      <c r="CE167" s="59"/>
      <c r="CF167" s="59"/>
      <c r="CG167" s="59"/>
      <c r="CH167" s="59"/>
      <c r="CI167" s="59"/>
      <c r="CJ167" s="59"/>
      <c r="CK167" s="59"/>
      <c r="CL167" s="59"/>
      <c r="CM167" s="82"/>
      <c r="CN167" s="59"/>
      <c r="CO167" s="59"/>
      <c r="CP167" s="59"/>
      <c r="CQ167" s="59"/>
      <c r="CR167" s="59"/>
      <c r="CS167" s="59"/>
      <c r="CT167" s="59"/>
      <c r="CU167" s="59"/>
      <c r="CV167" s="59"/>
      <c r="CW167" s="59"/>
      <c r="CX167" s="59"/>
      <c r="CY167" s="59"/>
      <c r="CZ167" s="82"/>
      <c r="DA167" s="59"/>
      <c r="DB167" s="59"/>
      <c r="DC167" s="59"/>
      <c r="DD167" s="59"/>
      <c r="DE167" s="59"/>
      <c r="DF167" s="59"/>
      <c r="DG167" s="59"/>
      <c r="DH167" s="59"/>
      <c r="DI167" s="82"/>
      <c r="DJ167" s="59"/>
      <c r="DK167" s="59"/>
      <c r="DL167" s="59"/>
      <c r="DM167" s="59"/>
      <c r="DN167" s="59"/>
      <c r="DO167" s="59"/>
      <c r="DP167" s="59"/>
      <c r="DQ167" s="82"/>
      <c r="DR167" s="59"/>
      <c r="DS167" s="59"/>
      <c r="DT167" s="59"/>
      <c r="DU167" s="59"/>
      <c r="DV167" s="59"/>
      <c r="DW167" s="59"/>
      <c r="DX167" s="59"/>
      <c r="DY167" s="59"/>
      <c r="DZ167" s="59"/>
      <c r="EA167" s="59"/>
      <c r="EB167" s="59"/>
      <c r="EC167" s="59"/>
      <c r="ED167" s="59"/>
      <c r="EE167" s="59"/>
      <c r="EF167" s="59"/>
      <c r="EG167" s="59"/>
      <c r="EH167" s="59"/>
      <c r="EI167" s="59"/>
      <c r="EJ167" s="59"/>
      <c r="EK167" s="59"/>
      <c r="EL167" s="59"/>
      <c r="EM167" s="59"/>
      <c r="EN167" s="59"/>
      <c r="EO167" s="59"/>
      <c r="EP167" s="59"/>
      <c r="EQ167" s="59"/>
      <c r="ER167" s="59"/>
    </row>
    <row r="168" spans="2:148" ht="15" outlineLevel="1">
      <c r="B168" s="65">
        <v>1</v>
      </c>
      <c r="C168" s="99" t="s">
        <v>382</v>
      </c>
      <c r="D168" s="102" t="s">
        <v>383</v>
      </c>
      <c r="E168" s="66">
        <v>80</v>
      </c>
      <c r="F168" s="298">
        <v>80</v>
      </c>
      <c r="G168" s="90">
        <f t="shared" ref="G168:G216" si="48">H168/E168</f>
        <v>0.91500000000000004</v>
      </c>
      <c r="H168" s="88">
        <f t="shared" ref="H168:H216" si="49">(I168+J168)*$H$5</f>
        <v>73.2</v>
      </c>
      <c r="I168" s="87">
        <f t="shared" ref="I168:I216" si="50">E168*$I$5</f>
        <v>11.200000000000001</v>
      </c>
      <c r="J168" s="87">
        <f t="shared" ref="J168:J173" si="51">SUMPRODUCT(N168:ES168,$N$6:$ES$6)</f>
        <v>62</v>
      </c>
      <c r="K168" s="82"/>
      <c r="L168" s="61"/>
      <c r="M168" s="82"/>
      <c r="N168" s="59"/>
      <c r="O168" s="59"/>
      <c r="P168" s="59"/>
      <c r="Q168" s="59"/>
      <c r="R168" s="59"/>
      <c r="S168" s="59"/>
      <c r="T168" s="82"/>
      <c r="U168" s="63"/>
      <c r="V168" s="63"/>
      <c r="W168" s="63"/>
      <c r="X168" s="63"/>
      <c r="Y168" s="63"/>
      <c r="Z168" s="63"/>
      <c r="AA168" s="63"/>
      <c r="AB168" s="63"/>
      <c r="AC168" s="82"/>
      <c r="AD168" s="59"/>
      <c r="AE168" s="59"/>
      <c r="AF168" s="59"/>
      <c r="AG168" s="59"/>
      <c r="AH168" s="59"/>
      <c r="AI168" s="82"/>
      <c r="AJ168" s="59"/>
      <c r="AK168" s="59"/>
      <c r="AL168" s="59"/>
      <c r="AM168" s="59"/>
      <c r="AN168" s="82"/>
      <c r="AO168" s="59"/>
      <c r="AP168" s="59"/>
      <c r="AQ168" s="59"/>
      <c r="AR168" s="59"/>
      <c r="AS168" s="59"/>
      <c r="AT168" s="59"/>
      <c r="AU168" s="59"/>
      <c r="AV168" s="59"/>
      <c r="AW168" s="59"/>
      <c r="AX168" s="82"/>
      <c r="AY168" s="59"/>
      <c r="AZ168" s="59"/>
      <c r="BA168" s="59"/>
      <c r="BB168" s="59"/>
      <c r="BC168" s="59"/>
      <c r="BD168" s="59"/>
      <c r="BE168" s="59"/>
      <c r="BF168" s="59"/>
      <c r="BG168" s="59"/>
      <c r="BH168" s="59"/>
      <c r="BI168" s="82"/>
      <c r="BJ168" s="60"/>
      <c r="BK168" s="59"/>
      <c r="BL168" s="59"/>
      <c r="BM168" s="59"/>
      <c r="BN168" s="59"/>
      <c r="BO168" s="59"/>
      <c r="BP168" s="59"/>
      <c r="BQ168" s="59"/>
      <c r="BR168" s="59"/>
      <c r="BS168" s="59"/>
      <c r="BT168" s="59"/>
      <c r="BU168" s="59"/>
      <c r="BV168" s="59"/>
      <c r="BW168" s="59"/>
      <c r="BX168" s="59"/>
      <c r="BY168" s="59"/>
      <c r="BZ168" s="59"/>
      <c r="CA168" s="59"/>
      <c r="CB168" s="82"/>
      <c r="CC168" s="59"/>
      <c r="CD168" s="59"/>
      <c r="CE168" s="59"/>
      <c r="CF168" s="59"/>
      <c r="CG168" s="59"/>
      <c r="CH168" s="59"/>
      <c r="CI168" s="59"/>
      <c r="CJ168" s="59"/>
      <c r="CK168" s="59"/>
      <c r="CL168" s="59"/>
      <c r="CM168" s="82"/>
      <c r="CN168" s="59"/>
      <c r="CO168" s="59"/>
      <c r="CP168" s="59"/>
      <c r="CQ168" s="59"/>
      <c r="CR168" s="59"/>
      <c r="CS168" s="59"/>
      <c r="CT168" s="59"/>
      <c r="CU168" s="59"/>
      <c r="CV168" s="59"/>
      <c r="CW168" s="59"/>
      <c r="CX168" s="59"/>
      <c r="CY168" s="59"/>
      <c r="CZ168" s="82"/>
      <c r="DA168" s="59"/>
      <c r="DB168" s="59"/>
      <c r="DC168" s="59"/>
      <c r="DD168" s="59"/>
      <c r="DE168" s="59"/>
      <c r="DF168" s="59"/>
      <c r="DG168" s="59"/>
      <c r="DH168" s="59"/>
      <c r="DI168" s="82"/>
      <c r="DJ168" s="63">
        <f>200/1000</f>
        <v>0.2</v>
      </c>
      <c r="DK168" s="59"/>
      <c r="DL168" s="59"/>
      <c r="DM168" s="59"/>
      <c r="DN168" s="59"/>
      <c r="DO168" s="59"/>
      <c r="DP168" s="59"/>
      <c r="DQ168" s="82"/>
      <c r="DR168" s="59"/>
      <c r="DS168" s="59"/>
      <c r="DT168" s="59"/>
      <c r="DU168" s="59"/>
      <c r="DV168" s="59"/>
      <c r="DW168" s="59"/>
      <c r="DX168" s="59"/>
      <c r="DY168" s="59"/>
      <c r="DZ168" s="59"/>
      <c r="EA168" s="59"/>
      <c r="EB168" s="59"/>
      <c r="EC168" s="59"/>
      <c r="ED168" s="59"/>
      <c r="EE168" s="59"/>
      <c r="EF168" s="59"/>
      <c r="EG168" s="59"/>
      <c r="EH168" s="59"/>
      <c r="EI168" s="59"/>
      <c r="EJ168" s="59"/>
      <c r="EK168" s="59"/>
      <c r="EL168" s="59"/>
      <c r="EM168" s="59"/>
      <c r="EN168" s="59"/>
      <c r="EO168" s="59"/>
      <c r="EP168" s="59"/>
      <c r="EQ168" s="59"/>
      <c r="ER168" s="59"/>
    </row>
    <row r="169" spans="2:148" ht="15" outlineLevel="1">
      <c r="B169" s="65">
        <v>2</v>
      </c>
      <c r="C169" s="99" t="s">
        <v>382</v>
      </c>
      <c r="D169" s="102" t="s">
        <v>384</v>
      </c>
      <c r="E169" s="66">
        <v>80</v>
      </c>
      <c r="F169" s="298">
        <v>80</v>
      </c>
      <c r="G169" s="90">
        <f t="shared" si="48"/>
        <v>0.91500000000000004</v>
      </c>
      <c r="H169" s="88">
        <f t="shared" si="49"/>
        <v>73.2</v>
      </c>
      <c r="I169" s="87">
        <f t="shared" si="50"/>
        <v>11.200000000000001</v>
      </c>
      <c r="J169" s="87">
        <f t="shared" si="51"/>
        <v>62</v>
      </c>
      <c r="K169" s="82"/>
      <c r="L169" s="61"/>
      <c r="M169" s="82"/>
      <c r="N169" s="59"/>
      <c r="O169" s="59"/>
      <c r="P169" s="59"/>
      <c r="Q169" s="59"/>
      <c r="R169" s="59"/>
      <c r="S169" s="59"/>
      <c r="T169" s="82"/>
      <c r="U169" s="142"/>
      <c r="V169" s="63"/>
      <c r="W169" s="63"/>
      <c r="X169" s="63"/>
      <c r="Y169" s="63"/>
      <c r="Z169" s="63"/>
      <c r="AA169" s="63"/>
      <c r="AB169" s="63"/>
      <c r="AC169" s="82"/>
      <c r="AD169" s="59"/>
      <c r="AE169" s="59"/>
      <c r="AF169" s="59"/>
      <c r="AG169" s="59"/>
      <c r="AH169" s="59"/>
      <c r="AI169" s="82"/>
      <c r="AJ169" s="59"/>
      <c r="AK169" s="59"/>
      <c r="AL169" s="59"/>
      <c r="AM169" s="59"/>
      <c r="AN169" s="82"/>
      <c r="AO169" s="59"/>
      <c r="AP169" s="59"/>
      <c r="AQ169" s="59"/>
      <c r="AR169" s="59"/>
      <c r="AS169" s="59"/>
      <c r="AT169" s="59"/>
      <c r="AU169" s="59"/>
      <c r="AV169" s="59"/>
      <c r="AW169" s="59"/>
      <c r="AX169" s="82"/>
      <c r="AY169" s="59"/>
      <c r="AZ169" s="59"/>
      <c r="BA169" s="59"/>
      <c r="BB169" s="59"/>
      <c r="BC169" s="59"/>
      <c r="BD169" s="59"/>
      <c r="BE169" s="59"/>
      <c r="BF169" s="59"/>
      <c r="BG169" s="59"/>
      <c r="BH169" s="59"/>
      <c r="BI169" s="82"/>
      <c r="BJ169" s="60"/>
      <c r="BK169" s="59"/>
      <c r="BL169" s="59"/>
      <c r="BM169" s="59"/>
      <c r="BN169" s="59"/>
      <c r="BO169" s="59"/>
      <c r="BP169" s="59"/>
      <c r="BQ169" s="59"/>
      <c r="BR169" s="59"/>
      <c r="BS169" s="59"/>
      <c r="BT169" s="59"/>
      <c r="BU169" s="59"/>
      <c r="BV169" s="59"/>
      <c r="BW169" s="59"/>
      <c r="BX169" s="59"/>
      <c r="BY169" s="59"/>
      <c r="BZ169" s="59"/>
      <c r="CA169" s="59"/>
      <c r="CB169" s="82"/>
      <c r="CC169" s="59"/>
      <c r="CD169" s="59"/>
      <c r="CE169" s="59"/>
      <c r="CF169" s="59"/>
      <c r="CG169" s="59"/>
      <c r="CH169" s="59"/>
      <c r="CI169" s="59"/>
      <c r="CJ169" s="59"/>
      <c r="CK169" s="59"/>
      <c r="CL169" s="59"/>
      <c r="CM169" s="82"/>
      <c r="CN169" s="59"/>
      <c r="CO169" s="59"/>
      <c r="CP169" s="59"/>
      <c r="CQ169" s="59"/>
      <c r="CR169" s="59"/>
      <c r="CS169" s="59"/>
      <c r="CT169" s="59"/>
      <c r="CU169" s="59"/>
      <c r="CV169" s="59"/>
      <c r="CW169" s="59"/>
      <c r="CX169" s="59"/>
      <c r="CY169" s="59"/>
      <c r="CZ169" s="82"/>
      <c r="DA169" s="59"/>
      <c r="DB169" s="59"/>
      <c r="DC169" s="59"/>
      <c r="DD169" s="59"/>
      <c r="DE169" s="59"/>
      <c r="DF169" s="59"/>
      <c r="DG169" s="59"/>
      <c r="DH169" s="59"/>
      <c r="DI169" s="82"/>
      <c r="DJ169" s="59"/>
      <c r="DK169" s="63">
        <f>200/1000</f>
        <v>0.2</v>
      </c>
      <c r="DL169" s="59"/>
      <c r="DM169" s="59"/>
      <c r="DN169" s="59"/>
      <c r="DO169" s="59"/>
      <c r="DP169" s="59"/>
      <c r="DQ169" s="82"/>
      <c r="DR169" s="59"/>
      <c r="DS169" s="59"/>
      <c r="DT169" s="59"/>
      <c r="DU169" s="59"/>
      <c r="DV169" s="59"/>
      <c r="DW169" s="59"/>
      <c r="DX169" s="59"/>
      <c r="DY169" s="59"/>
      <c r="DZ169" s="59"/>
      <c r="EA169" s="59"/>
      <c r="EB169" s="59"/>
      <c r="EC169" s="59"/>
      <c r="ED169" s="59"/>
      <c r="EE169" s="59"/>
      <c r="EF169" s="59"/>
      <c r="EG169" s="59"/>
      <c r="EH169" s="59"/>
      <c r="EI169" s="59"/>
      <c r="EJ169" s="59"/>
      <c r="EK169" s="59"/>
      <c r="EL169" s="59"/>
      <c r="EM169" s="59"/>
      <c r="EN169" s="59"/>
      <c r="EO169" s="59"/>
      <c r="EP169" s="59"/>
      <c r="EQ169" s="59"/>
      <c r="ER169" s="59"/>
    </row>
    <row r="170" spans="2:148" ht="15" outlineLevel="1">
      <c r="B170" s="65">
        <v>3</v>
      </c>
      <c r="C170" s="99" t="s">
        <v>382</v>
      </c>
      <c r="D170" s="102" t="s">
        <v>385</v>
      </c>
      <c r="E170" s="66">
        <v>80</v>
      </c>
      <c r="F170" s="298">
        <v>80</v>
      </c>
      <c r="G170" s="90">
        <f t="shared" si="48"/>
        <v>0.91500000000000004</v>
      </c>
      <c r="H170" s="88">
        <f t="shared" si="49"/>
        <v>73.2</v>
      </c>
      <c r="I170" s="87">
        <f t="shared" si="50"/>
        <v>11.200000000000001</v>
      </c>
      <c r="J170" s="87">
        <f t="shared" si="51"/>
        <v>62</v>
      </c>
      <c r="K170" s="82"/>
      <c r="L170" s="61"/>
      <c r="M170" s="82"/>
      <c r="N170" s="59"/>
      <c r="O170" s="59"/>
      <c r="P170" s="59"/>
      <c r="Q170" s="59"/>
      <c r="R170" s="59"/>
      <c r="S170" s="59"/>
      <c r="T170" s="82"/>
      <c r="U170" s="63"/>
      <c r="V170" s="63"/>
      <c r="W170" s="63"/>
      <c r="X170" s="63"/>
      <c r="Y170" s="63"/>
      <c r="Z170" s="63"/>
      <c r="AA170" s="63"/>
      <c r="AB170" s="63"/>
      <c r="AC170" s="82"/>
      <c r="AD170" s="59"/>
      <c r="AE170" s="59"/>
      <c r="AF170" s="59"/>
      <c r="AG170" s="59"/>
      <c r="AH170" s="59"/>
      <c r="AI170" s="82"/>
      <c r="AJ170" s="59"/>
      <c r="AK170" s="59"/>
      <c r="AL170" s="59"/>
      <c r="AM170" s="59"/>
      <c r="AN170" s="82"/>
      <c r="AO170" s="59"/>
      <c r="AP170" s="59"/>
      <c r="AQ170" s="59"/>
      <c r="AR170" s="59"/>
      <c r="AS170" s="59"/>
      <c r="AT170" s="59"/>
      <c r="AU170" s="59"/>
      <c r="AV170" s="59"/>
      <c r="AW170" s="59"/>
      <c r="AX170" s="82"/>
      <c r="AY170" s="59"/>
      <c r="AZ170" s="59"/>
      <c r="BA170" s="59"/>
      <c r="BB170" s="59"/>
      <c r="BC170" s="59"/>
      <c r="BD170" s="59"/>
      <c r="BE170" s="59"/>
      <c r="BF170" s="59"/>
      <c r="BG170" s="59"/>
      <c r="BH170" s="59"/>
      <c r="BI170" s="82"/>
      <c r="BJ170" s="60"/>
      <c r="BK170" s="59"/>
      <c r="BL170" s="59"/>
      <c r="BM170" s="59"/>
      <c r="BN170" s="59"/>
      <c r="BO170" s="59"/>
      <c r="BP170" s="59"/>
      <c r="BQ170" s="59"/>
      <c r="BR170" s="59"/>
      <c r="BS170" s="59"/>
      <c r="BT170" s="59"/>
      <c r="BU170" s="59"/>
      <c r="BV170" s="59"/>
      <c r="BW170" s="59"/>
      <c r="BX170" s="59"/>
      <c r="BY170" s="59"/>
      <c r="BZ170" s="59"/>
      <c r="CA170" s="59"/>
      <c r="CB170" s="82"/>
      <c r="CC170" s="59"/>
      <c r="CD170" s="59"/>
      <c r="CE170" s="59"/>
      <c r="CF170" s="59"/>
      <c r="CG170" s="59"/>
      <c r="CH170" s="59"/>
      <c r="CI170" s="59"/>
      <c r="CJ170" s="59"/>
      <c r="CK170" s="59"/>
      <c r="CL170" s="59"/>
      <c r="CM170" s="82"/>
      <c r="CN170" s="59"/>
      <c r="CO170" s="59"/>
      <c r="CP170" s="59"/>
      <c r="CQ170" s="59"/>
      <c r="CR170" s="59"/>
      <c r="CS170" s="59"/>
      <c r="CT170" s="59"/>
      <c r="CU170" s="59"/>
      <c r="CV170" s="59"/>
      <c r="CW170" s="59"/>
      <c r="CX170" s="59"/>
      <c r="CY170" s="59"/>
      <c r="CZ170" s="82"/>
      <c r="DA170" s="59"/>
      <c r="DB170" s="59"/>
      <c r="DC170" s="59"/>
      <c r="DD170" s="59"/>
      <c r="DE170" s="59"/>
      <c r="DF170" s="59"/>
      <c r="DG170" s="59"/>
      <c r="DH170" s="59"/>
      <c r="DI170" s="82"/>
      <c r="DJ170" s="59"/>
      <c r="DK170" s="59"/>
      <c r="DL170" s="63">
        <f>200/1000</f>
        <v>0.2</v>
      </c>
      <c r="DM170" s="59"/>
      <c r="DN170" s="59"/>
      <c r="DO170" s="59"/>
      <c r="DP170" s="59"/>
      <c r="DQ170" s="82"/>
      <c r="DR170" s="59"/>
      <c r="DS170" s="59"/>
      <c r="DT170" s="59"/>
      <c r="DU170" s="59"/>
      <c r="DV170" s="59"/>
      <c r="DW170" s="59"/>
      <c r="DX170" s="59"/>
      <c r="DY170" s="59"/>
      <c r="DZ170" s="59"/>
      <c r="EA170" s="59"/>
      <c r="EB170" s="59"/>
      <c r="EC170" s="59"/>
      <c r="ED170" s="59"/>
      <c r="EE170" s="59"/>
      <c r="EF170" s="59"/>
      <c r="EG170" s="59"/>
      <c r="EH170" s="59"/>
      <c r="EI170" s="59"/>
      <c r="EJ170" s="59"/>
      <c r="EK170" s="59"/>
      <c r="EL170" s="59"/>
      <c r="EM170" s="59"/>
      <c r="EN170" s="59"/>
      <c r="EO170" s="59"/>
      <c r="EP170" s="59"/>
      <c r="EQ170" s="59"/>
      <c r="ER170" s="59"/>
    </row>
    <row r="171" spans="2:148" ht="15" outlineLevel="1">
      <c r="B171" s="65">
        <v>4</v>
      </c>
      <c r="C171" s="99" t="s">
        <v>382</v>
      </c>
      <c r="D171" s="102" t="s">
        <v>386</v>
      </c>
      <c r="E171" s="66">
        <v>10</v>
      </c>
      <c r="F171" s="298">
        <v>10</v>
      </c>
      <c r="G171" s="90">
        <f t="shared" si="48"/>
        <v>0.94000000000000006</v>
      </c>
      <c r="H171" s="88">
        <f t="shared" si="49"/>
        <v>9.4</v>
      </c>
      <c r="I171" s="87">
        <f t="shared" si="50"/>
        <v>1.4000000000000001</v>
      </c>
      <c r="J171" s="87">
        <f t="shared" si="51"/>
        <v>8</v>
      </c>
      <c r="K171" s="82"/>
      <c r="L171" s="61"/>
      <c r="M171" s="82"/>
      <c r="N171" s="59"/>
      <c r="O171" s="59"/>
      <c r="P171" s="59"/>
      <c r="Q171" s="59"/>
      <c r="R171" s="59"/>
      <c r="S171" s="59"/>
      <c r="T171" s="82"/>
      <c r="U171" s="142"/>
      <c r="V171" s="63"/>
      <c r="W171" s="63"/>
      <c r="X171" s="63"/>
      <c r="Y171" s="63"/>
      <c r="Z171" s="63"/>
      <c r="AA171" s="63"/>
      <c r="AB171" s="63"/>
      <c r="AC171" s="82"/>
      <c r="AD171" s="59"/>
      <c r="AE171" s="59"/>
      <c r="AF171" s="59"/>
      <c r="AG171" s="59"/>
      <c r="AH171" s="59"/>
      <c r="AI171" s="82"/>
      <c r="AJ171" s="59"/>
      <c r="AK171" s="59"/>
      <c r="AL171" s="59"/>
      <c r="AM171" s="59"/>
      <c r="AN171" s="82"/>
      <c r="AO171" s="59"/>
      <c r="AP171" s="59"/>
      <c r="AQ171" s="59"/>
      <c r="AR171" s="59"/>
      <c r="AS171" s="59"/>
      <c r="AT171" s="59"/>
      <c r="AU171" s="59"/>
      <c r="AV171" s="59"/>
      <c r="AW171" s="59"/>
      <c r="AX171" s="82"/>
      <c r="AY171" s="59"/>
      <c r="AZ171" s="59"/>
      <c r="BA171" s="59"/>
      <c r="BB171" s="59"/>
      <c r="BC171" s="59"/>
      <c r="BD171" s="59"/>
      <c r="BE171" s="59"/>
      <c r="BF171" s="59"/>
      <c r="BG171" s="59"/>
      <c r="BH171" s="59"/>
      <c r="BI171" s="82"/>
      <c r="BJ171" s="60"/>
      <c r="BK171" s="59"/>
      <c r="BL171" s="59"/>
      <c r="BM171" s="59"/>
      <c r="BN171" s="59"/>
      <c r="BO171" s="59"/>
      <c r="BP171" s="59"/>
      <c r="BQ171" s="59"/>
      <c r="BR171" s="59"/>
      <c r="BS171" s="59"/>
      <c r="BT171" s="59"/>
      <c r="BU171" s="59"/>
      <c r="BV171" s="59"/>
      <c r="BW171" s="59"/>
      <c r="BX171" s="59"/>
      <c r="BY171" s="59"/>
      <c r="BZ171" s="59"/>
      <c r="CA171" s="59"/>
      <c r="CB171" s="82"/>
      <c r="CC171" s="59"/>
      <c r="CD171" s="59"/>
      <c r="CE171" s="59"/>
      <c r="CF171" s="59"/>
      <c r="CG171" s="59"/>
      <c r="CH171" s="59"/>
      <c r="CI171" s="59"/>
      <c r="CJ171" s="59"/>
      <c r="CK171" s="59"/>
      <c r="CL171" s="59"/>
      <c r="CM171" s="82"/>
      <c r="CN171" s="59"/>
      <c r="CO171" s="59"/>
      <c r="CP171" s="59"/>
      <c r="CQ171" s="59"/>
      <c r="CR171" s="59"/>
      <c r="CS171" s="59"/>
      <c r="CT171" s="59"/>
      <c r="CU171" s="59"/>
      <c r="CV171" s="59"/>
      <c r="CW171" s="59"/>
      <c r="CX171" s="59"/>
      <c r="CY171" s="59"/>
      <c r="CZ171" s="82"/>
      <c r="DA171" s="59"/>
      <c r="DB171" s="59"/>
      <c r="DC171" s="59"/>
      <c r="DD171" s="59"/>
      <c r="DE171" s="59"/>
      <c r="DF171" s="59"/>
      <c r="DG171" s="59"/>
      <c r="DH171" s="59"/>
      <c r="DI171" s="82"/>
      <c r="DJ171" s="59"/>
      <c r="DK171" s="59"/>
      <c r="DL171" s="59"/>
      <c r="DM171" s="63">
        <f>10/1000</f>
        <v>0.01</v>
      </c>
      <c r="DN171" s="59"/>
      <c r="DO171" s="59"/>
      <c r="DP171" s="59"/>
      <c r="DQ171" s="82"/>
      <c r="DR171" s="59"/>
      <c r="DS171" s="59"/>
      <c r="DT171" s="59"/>
      <c r="DU171" s="59"/>
      <c r="DV171" s="59"/>
      <c r="DW171" s="59"/>
      <c r="DX171" s="59"/>
      <c r="DY171" s="59"/>
      <c r="DZ171" s="59"/>
      <c r="EA171" s="59"/>
      <c r="EB171" s="59"/>
      <c r="EC171" s="59"/>
      <c r="ED171" s="59"/>
      <c r="EE171" s="59"/>
      <c r="EF171" s="59"/>
      <c r="EG171" s="59"/>
      <c r="EH171" s="59"/>
      <c r="EI171" s="59"/>
      <c r="EJ171" s="59"/>
      <c r="EK171" s="59"/>
      <c r="EL171" s="59"/>
      <c r="EM171" s="59"/>
      <c r="EN171" s="59"/>
      <c r="EO171" s="59"/>
      <c r="EP171" s="59"/>
      <c r="EQ171" s="59"/>
      <c r="ER171" s="59"/>
    </row>
    <row r="172" spans="2:148" ht="15" outlineLevel="1">
      <c r="B172" s="65">
        <v>5</v>
      </c>
      <c r="C172" s="99" t="s">
        <v>382</v>
      </c>
      <c r="D172" s="102" t="s">
        <v>387</v>
      </c>
      <c r="E172" s="66">
        <v>90</v>
      </c>
      <c r="F172" s="298">
        <v>90</v>
      </c>
      <c r="G172" s="90">
        <f t="shared" si="48"/>
        <v>0.80666666666666664</v>
      </c>
      <c r="H172" s="88">
        <f t="shared" si="49"/>
        <v>72.599999999999994</v>
      </c>
      <c r="I172" s="87">
        <f t="shared" si="50"/>
        <v>12.600000000000001</v>
      </c>
      <c r="J172" s="87">
        <f t="shared" si="51"/>
        <v>60</v>
      </c>
      <c r="K172" s="82"/>
      <c r="L172" s="61"/>
      <c r="M172" s="82"/>
      <c r="N172" s="59"/>
      <c r="O172" s="59"/>
      <c r="P172" s="59"/>
      <c r="Q172" s="59"/>
      <c r="R172" s="59"/>
      <c r="S172" s="59"/>
      <c r="T172" s="82"/>
      <c r="U172" s="63"/>
      <c r="V172" s="63"/>
      <c r="W172" s="63"/>
      <c r="X172" s="63"/>
      <c r="Y172" s="63"/>
      <c r="Z172" s="63"/>
      <c r="AA172" s="63"/>
      <c r="AB172" s="63"/>
      <c r="AC172" s="82"/>
      <c r="AD172" s="59"/>
      <c r="AE172" s="59"/>
      <c r="AF172" s="59"/>
      <c r="AG172" s="59"/>
      <c r="AH172" s="59"/>
      <c r="AI172" s="82"/>
      <c r="AJ172" s="59"/>
      <c r="AK172" s="59"/>
      <c r="AL172" s="59"/>
      <c r="AM172" s="59"/>
      <c r="AN172" s="82"/>
      <c r="AO172" s="59"/>
      <c r="AP172" s="59"/>
      <c r="AQ172" s="59"/>
      <c r="AR172" s="59"/>
      <c r="AS172" s="59"/>
      <c r="AT172" s="59"/>
      <c r="AU172" s="59"/>
      <c r="AV172" s="59"/>
      <c r="AW172" s="59"/>
      <c r="AX172" s="82"/>
      <c r="AY172" s="59"/>
      <c r="AZ172" s="59"/>
      <c r="BA172" s="59"/>
      <c r="BB172" s="59"/>
      <c r="BC172" s="59"/>
      <c r="BD172" s="59"/>
      <c r="BE172" s="59"/>
      <c r="BF172" s="59"/>
      <c r="BG172" s="59"/>
      <c r="BH172" s="59"/>
      <c r="BI172" s="82"/>
      <c r="BJ172" s="60"/>
      <c r="BK172" s="59"/>
      <c r="BL172" s="59"/>
      <c r="BM172" s="59"/>
      <c r="BN172" s="59"/>
      <c r="BO172" s="59"/>
      <c r="BP172" s="59"/>
      <c r="BQ172" s="59"/>
      <c r="BR172" s="59"/>
      <c r="BS172" s="59"/>
      <c r="BT172" s="59"/>
      <c r="BU172" s="59"/>
      <c r="BV172" s="59"/>
      <c r="BW172" s="59"/>
      <c r="BX172" s="59"/>
      <c r="BY172" s="59"/>
      <c r="BZ172" s="59"/>
      <c r="CA172" s="59"/>
      <c r="CB172" s="82"/>
      <c r="CC172" s="59"/>
      <c r="CD172" s="59"/>
      <c r="CE172" s="59"/>
      <c r="CF172" s="59"/>
      <c r="CG172" s="59"/>
      <c r="CH172" s="59"/>
      <c r="CI172" s="59"/>
      <c r="CJ172" s="59"/>
      <c r="CK172" s="59"/>
      <c r="CL172" s="59"/>
      <c r="CM172" s="82"/>
      <c r="CN172" s="59"/>
      <c r="CO172" s="59"/>
      <c r="CP172" s="59"/>
      <c r="CQ172" s="59"/>
      <c r="CR172" s="59"/>
      <c r="CS172" s="59"/>
      <c r="CT172" s="59"/>
      <c r="CU172" s="59"/>
      <c r="CV172" s="59"/>
      <c r="CW172" s="59"/>
      <c r="CX172" s="59"/>
      <c r="CY172" s="59"/>
      <c r="CZ172" s="82"/>
      <c r="DA172" s="59"/>
      <c r="DB172" s="59"/>
      <c r="DC172" s="59"/>
      <c r="DD172" s="59"/>
      <c r="DE172" s="59"/>
      <c r="DF172" s="59"/>
      <c r="DG172" s="59"/>
      <c r="DH172" s="59"/>
      <c r="DI172" s="82"/>
      <c r="DJ172" s="59"/>
      <c r="DK172" s="59"/>
      <c r="DL172" s="59"/>
      <c r="DM172" s="59"/>
      <c r="DN172" s="59">
        <v>1</v>
      </c>
      <c r="DO172" s="59"/>
      <c r="DP172" s="59"/>
      <c r="DQ172" s="82"/>
      <c r="DR172" s="59"/>
      <c r="DS172" s="59"/>
      <c r="DT172" s="59"/>
      <c r="DU172" s="59"/>
      <c r="DV172" s="59"/>
      <c r="DW172" s="59"/>
      <c r="DX172" s="59"/>
      <c r="DY172" s="59"/>
      <c r="DZ172" s="59"/>
      <c r="EA172" s="59"/>
      <c r="EB172" s="59"/>
      <c r="EC172" s="59"/>
      <c r="ED172" s="59"/>
      <c r="EE172" s="59"/>
      <c r="EF172" s="59"/>
      <c r="EG172" s="59"/>
      <c r="EH172" s="59"/>
      <c r="EI172" s="59"/>
      <c r="EJ172" s="59"/>
      <c r="EK172" s="59"/>
      <c r="EL172" s="59"/>
      <c r="EM172" s="59"/>
      <c r="EN172" s="59"/>
      <c r="EO172" s="59"/>
      <c r="EP172" s="59"/>
      <c r="EQ172" s="59"/>
      <c r="ER172" s="59"/>
    </row>
    <row r="173" spans="2:148" ht="15" outlineLevel="1">
      <c r="B173" s="65">
        <v>6</v>
      </c>
      <c r="C173" s="99" t="s">
        <v>382</v>
      </c>
      <c r="D173" s="102" t="s">
        <v>293</v>
      </c>
      <c r="E173" s="66">
        <v>100</v>
      </c>
      <c r="F173" s="298">
        <v>100</v>
      </c>
      <c r="G173" s="90">
        <f t="shared" si="48"/>
        <v>0.84</v>
      </c>
      <c r="H173" s="88">
        <f t="shared" si="49"/>
        <v>84</v>
      </c>
      <c r="I173" s="87">
        <f t="shared" si="50"/>
        <v>14.000000000000002</v>
      </c>
      <c r="J173" s="87">
        <f t="shared" si="51"/>
        <v>70</v>
      </c>
      <c r="K173" s="82"/>
      <c r="L173" s="61"/>
      <c r="M173" s="82"/>
      <c r="N173" s="59"/>
      <c r="O173" s="59"/>
      <c r="P173" s="59"/>
      <c r="Q173" s="59"/>
      <c r="R173" s="59"/>
      <c r="S173" s="59"/>
      <c r="T173" s="82"/>
      <c r="U173" s="142"/>
      <c r="V173" s="63"/>
      <c r="W173" s="63"/>
      <c r="X173" s="63"/>
      <c r="Y173" s="63"/>
      <c r="Z173" s="63"/>
      <c r="AA173" s="63"/>
      <c r="AB173" s="63"/>
      <c r="AC173" s="82"/>
      <c r="AD173" s="59"/>
      <c r="AE173" s="59"/>
      <c r="AF173" s="59"/>
      <c r="AG173" s="59"/>
      <c r="AH173" s="59"/>
      <c r="AI173" s="82"/>
      <c r="AJ173" s="59"/>
      <c r="AK173" s="59"/>
      <c r="AL173" s="59"/>
      <c r="AM173" s="59"/>
      <c r="AN173" s="82"/>
      <c r="AO173" s="59"/>
      <c r="AP173" s="59"/>
      <c r="AQ173" s="59"/>
      <c r="AR173" s="59"/>
      <c r="AS173" s="59"/>
      <c r="AT173" s="59"/>
      <c r="AU173" s="59"/>
      <c r="AV173" s="59"/>
      <c r="AW173" s="59"/>
      <c r="AX173" s="82"/>
      <c r="AY173" s="59"/>
      <c r="AZ173" s="59"/>
      <c r="BA173" s="59"/>
      <c r="BB173" s="59"/>
      <c r="BC173" s="59"/>
      <c r="BD173" s="59"/>
      <c r="BE173" s="59"/>
      <c r="BF173" s="59"/>
      <c r="BG173" s="59"/>
      <c r="BH173" s="59"/>
      <c r="BI173" s="82"/>
      <c r="BJ173" s="60"/>
      <c r="BK173" s="59"/>
      <c r="BL173" s="59"/>
      <c r="BM173" s="59"/>
      <c r="BN173" s="59"/>
      <c r="BO173" s="59"/>
      <c r="BP173" s="59"/>
      <c r="BQ173" s="59"/>
      <c r="BR173" s="59"/>
      <c r="BS173" s="59"/>
      <c r="BT173" s="59"/>
      <c r="BU173" s="59"/>
      <c r="BV173" s="59"/>
      <c r="BW173" s="59"/>
      <c r="BX173" s="59"/>
      <c r="BY173" s="59"/>
      <c r="BZ173" s="59"/>
      <c r="CA173" s="59"/>
      <c r="CB173" s="82"/>
      <c r="CC173" s="59"/>
      <c r="CD173" s="59"/>
      <c r="CE173" s="59"/>
      <c r="CF173" s="59"/>
      <c r="CG173" s="59"/>
      <c r="CH173" s="59"/>
      <c r="CI173" s="59"/>
      <c r="CJ173" s="59"/>
      <c r="CK173" s="59"/>
      <c r="CL173" s="59"/>
      <c r="CM173" s="82"/>
      <c r="CN173" s="59"/>
      <c r="CO173" s="59"/>
      <c r="CP173" s="59"/>
      <c r="CQ173" s="59"/>
      <c r="CR173" s="59"/>
      <c r="CS173" s="59"/>
      <c r="CT173" s="59"/>
      <c r="CU173" s="59"/>
      <c r="CV173" s="59"/>
      <c r="CW173" s="59"/>
      <c r="CX173" s="59"/>
      <c r="CY173" s="59"/>
      <c r="CZ173" s="82"/>
      <c r="DA173" s="59"/>
      <c r="DB173" s="59"/>
      <c r="DC173" s="59"/>
      <c r="DD173" s="59"/>
      <c r="DE173" s="59"/>
      <c r="DF173" s="59"/>
      <c r="DG173" s="59"/>
      <c r="DH173" s="59"/>
      <c r="DI173" s="82"/>
      <c r="DJ173" s="59"/>
      <c r="DK173" s="59"/>
      <c r="DL173" s="59"/>
      <c r="DM173" s="59"/>
      <c r="DN173" s="59"/>
      <c r="DO173" s="59">
        <v>1</v>
      </c>
      <c r="DP173" s="59"/>
      <c r="DQ173" s="82"/>
      <c r="DR173" s="59"/>
      <c r="DS173" s="59"/>
      <c r="DT173" s="59"/>
      <c r="DU173" s="59"/>
      <c r="DV173" s="59"/>
      <c r="DW173" s="59"/>
      <c r="DX173" s="59"/>
      <c r="DY173" s="59"/>
      <c r="DZ173" s="59"/>
      <c r="EA173" s="59"/>
      <c r="EB173" s="59"/>
      <c r="EC173" s="59"/>
      <c r="ED173" s="59"/>
      <c r="EE173" s="59"/>
      <c r="EF173" s="59"/>
      <c r="EG173" s="59"/>
      <c r="EH173" s="59"/>
      <c r="EI173" s="59"/>
      <c r="EJ173" s="59"/>
      <c r="EK173" s="59"/>
      <c r="EL173" s="59"/>
      <c r="EM173" s="59"/>
      <c r="EN173" s="59"/>
      <c r="EO173" s="59"/>
      <c r="EP173" s="59"/>
      <c r="EQ173" s="59"/>
      <c r="ER173" s="59"/>
    </row>
    <row r="174" spans="2:148" ht="15">
      <c r="B174" s="67"/>
      <c r="C174" s="100"/>
      <c r="D174" s="109"/>
      <c r="E174" s="67"/>
      <c r="F174" s="67"/>
      <c r="G174" s="117"/>
      <c r="H174" s="118"/>
      <c r="I174" s="119"/>
      <c r="J174" s="119"/>
      <c r="K174" s="82"/>
      <c r="L174" s="120"/>
      <c r="M174" s="82"/>
      <c r="N174" s="59"/>
      <c r="O174" s="59"/>
      <c r="P174" s="59"/>
      <c r="Q174" s="59"/>
      <c r="R174" s="59"/>
      <c r="S174" s="59"/>
      <c r="T174" s="82"/>
      <c r="U174" s="63"/>
      <c r="V174" s="63"/>
      <c r="W174" s="63"/>
      <c r="X174" s="63"/>
      <c r="Y174" s="63"/>
      <c r="Z174" s="63"/>
      <c r="AA174" s="63"/>
      <c r="AB174" s="63"/>
      <c r="AC174" s="82"/>
      <c r="AD174" s="59"/>
      <c r="AE174" s="59"/>
      <c r="AF174" s="59"/>
      <c r="AG174" s="59"/>
      <c r="AH174" s="59"/>
      <c r="AI174" s="82"/>
      <c r="AJ174" s="59"/>
      <c r="AK174" s="59"/>
      <c r="AL174" s="59"/>
      <c r="AM174" s="59"/>
      <c r="AN174" s="82"/>
      <c r="AO174" s="59"/>
      <c r="AP174" s="59"/>
      <c r="AQ174" s="59"/>
      <c r="AR174" s="59"/>
      <c r="AS174" s="59"/>
      <c r="AT174" s="59"/>
      <c r="AU174" s="59"/>
      <c r="AV174" s="59"/>
      <c r="AW174" s="59"/>
      <c r="AX174" s="82"/>
      <c r="AY174" s="59"/>
      <c r="AZ174" s="59"/>
      <c r="BA174" s="59"/>
      <c r="BB174" s="59"/>
      <c r="BC174" s="59"/>
      <c r="BD174" s="59"/>
      <c r="BE174" s="59"/>
      <c r="BF174" s="59"/>
      <c r="BG174" s="59"/>
      <c r="BH174" s="59"/>
      <c r="BI174" s="82"/>
      <c r="BJ174" s="60"/>
      <c r="BK174" s="59"/>
      <c r="BL174" s="59"/>
      <c r="BM174" s="59"/>
      <c r="BN174" s="59"/>
      <c r="BO174" s="59"/>
      <c r="BP174" s="59"/>
      <c r="BQ174" s="59"/>
      <c r="BR174" s="59"/>
      <c r="BS174" s="59"/>
      <c r="BT174" s="59"/>
      <c r="BU174" s="59"/>
      <c r="BV174" s="59"/>
      <c r="BW174" s="59"/>
      <c r="BX174" s="59"/>
      <c r="BY174" s="59"/>
      <c r="BZ174" s="59"/>
      <c r="CA174" s="59"/>
      <c r="CB174" s="82"/>
      <c r="CC174" s="59"/>
      <c r="CD174" s="59"/>
      <c r="CE174" s="59"/>
      <c r="CF174" s="59"/>
      <c r="CG174" s="59"/>
      <c r="CH174" s="59"/>
      <c r="CI174" s="59"/>
      <c r="CJ174" s="59"/>
      <c r="CK174" s="59"/>
      <c r="CL174" s="59"/>
      <c r="CM174" s="82"/>
      <c r="CN174" s="59"/>
      <c r="CO174" s="59"/>
      <c r="CP174" s="59"/>
      <c r="CQ174" s="59"/>
      <c r="CR174" s="59"/>
      <c r="CS174" s="59"/>
      <c r="CT174" s="59"/>
      <c r="CU174" s="59"/>
      <c r="CV174" s="59"/>
      <c r="CW174" s="59"/>
      <c r="CX174" s="59"/>
      <c r="CY174" s="59"/>
      <c r="CZ174" s="82"/>
      <c r="DA174" s="59"/>
      <c r="DB174" s="59"/>
      <c r="DC174" s="59"/>
      <c r="DD174" s="59"/>
      <c r="DE174" s="59"/>
      <c r="DF174" s="59"/>
      <c r="DG174" s="59"/>
      <c r="DH174" s="59"/>
      <c r="DI174" s="82"/>
      <c r="DJ174" s="59"/>
      <c r="DK174" s="59"/>
      <c r="DL174" s="59"/>
      <c r="DM174" s="59"/>
      <c r="DN174" s="59"/>
      <c r="DO174" s="59"/>
      <c r="DP174" s="59"/>
      <c r="DQ174" s="82"/>
      <c r="DR174" s="59"/>
      <c r="DS174" s="59"/>
      <c r="DT174" s="59"/>
      <c r="DU174" s="59"/>
      <c r="DV174" s="59"/>
      <c r="DW174" s="59"/>
      <c r="DX174" s="59"/>
      <c r="DY174" s="59"/>
      <c r="DZ174" s="59"/>
      <c r="EA174" s="59"/>
      <c r="EB174" s="59"/>
      <c r="EC174" s="59"/>
      <c r="ED174" s="59"/>
      <c r="EE174" s="59"/>
      <c r="EF174" s="59"/>
      <c r="EG174" s="59"/>
      <c r="EH174" s="59"/>
      <c r="EI174" s="59"/>
      <c r="EJ174" s="59"/>
      <c r="EK174" s="59"/>
      <c r="EL174" s="59"/>
      <c r="EM174" s="59"/>
      <c r="EN174" s="59"/>
      <c r="EO174" s="59"/>
      <c r="EP174" s="59"/>
      <c r="EQ174" s="59"/>
      <c r="ER174" s="59"/>
    </row>
    <row r="175" spans="2:148" ht="15" outlineLevel="1">
      <c r="B175" s="65">
        <v>1</v>
      </c>
      <c r="C175" s="99" t="s">
        <v>108</v>
      </c>
      <c r="D175" s="239" t="s">
        <v>109</v>
      </c>
      <c r="E175" s="66">
        <v>15</v>
      </c>
      <c r="F175" s="298">
        <v>15</v>
      </c>
      <c r="G175" s="90">
        <f t="shared" si="48"/>
        <v>0.47333333333333333</v>
      </c>
      <c r="H175" s="88">
        <f t="shared" si="49"/>
        <v>7.1</v>
      </c>
      <c r="I175" s="87">
        <f t="shared" si="50"/>
        <v>2.1</v>
      </c>
      <c r="J175" s="87">
        <f t="shared" ref="J175:J186" si="52">SUMPRODUCT(N175:ES175,$N$6:$ES$6)</f>
        <v>5</v>
      </c>
      <c r="K175" s="82"/>
      <c r="L175" s="61"/>
      <c r="M175" s="82"/>
      <c r="N175" s="59"/>
      <c r="O175" s="59"/>
      <c r="P175" s="59"/>
      <c r="Q175" s="59"/>
      <c r="R175" s="59"/>
      <c r="S175" s="59"/>
      <c r="T175" s="82"/>
      <c r="U175" s="142"/>
      <c r="V175" s="63"/>
      <c r="W175" s="63"/>
      <c r="X175" s="63"/>
      <c r="Y175" s="63"/>
      <c r="Z175" s="63"/>
      <c r="AA175" s="63"/>
      <c r="AB175" s="63"/>
      <c r="AC175" s="82"/>
      <c r="AD175" s="59"/>
      <c r="AE175" s="59"/>
      <c r="AF175" s="59"/>
      <c r="AG175" s="59"/>
      <c r="AH175" s="59"/>
      <c r="AI175" s="82"/>
      <c r="AJ175" s="59"/>
      <c r="AK175" s="59"/>
      <c r="AL175" s="59"/>
      <c r="AM175" s="59"/>
      <c r="AN175" s="82"/>
      <c r="AO175" s="59"/>
      <c r="AP175" s="59"/>
      <c r="AQ175" s="59"/>
      <c r="AR175" s="59"/>
      <c r="AS175" s="59"/>
      <c r="AT175" s="59"/>
      <c r="AU175" s="59"/>
      <c r="AV175" s="59"/>
      <c r="AW175" s="59"/>
      <c r="AX175" s="82"/>
      <c r="AY175" s="59"/>
      <c r="AZ175" s="59"/>
      <c r="BA175" s="59"/>
      <c r="BB175" s="59"/>
      <c r="BC175" s="59"/>
      <c r="BD175" s="59"/>
      <c r="BE175" s="59"/>
      <c r="BF175" s="59"/>
      <c r="BG175" s="59"/>
      <c r="BH175" s="63">
        <f>20/1000</f>
        <v>0.02</v>
      </c>
      <c r="BI175" s="82"/>
      <c r="BJ175" s="60"/>
      <c r="BK175" s="59"/>
      <c r="BL175" s="59"/>
      <c r="BM175" s="59"/>
      <c r="BN175" s="59"/>
      <c r="BO175" s="59"/>
      <c r="BP175" s="59"/>
      <c r="BQ175" s="59"/>
      <c r="BR175" s="59"/>
      <c r="BS175" s="59"/>
      <c r="BT175" s="59"/>
      <c r="BU175" s="59"/>
      <c r="BV175" s="59"/>
      <c r="BW175" s="59"/>
      <c r="BX175" s="59"/>
      <c r="BY175" s="59"/>
      <c r="BZ175" s="59"/>
      <c r="CA175" s="59"/>
      <c r="CB175" s="82"/>
      <c r="CC175" s="59"/>
      <c r="CD175" s="59"/>
      <c r="CE175" s="59"/>
      <c r="CF175" s="59"/>
      <c r="CG175" s="59"/>
      <c r="CH175" s="59"/>
      <c r="CI175" s="59"/>
      <c r="CJ175" s="59"/>
      <c r="CK175" s="59"/>
      <c r="CL175" s="59"/>
      <c r="CM175" s="82"/>
      <c r="CN175" s="59"/>
      <c r="CO175" s="59"/>
      <c r="CP175" s="59"/>
      <c r="CQ175" s="59"/>
      <c r="CR175" s="59"/>
      <c r="CS175" s="59"/>
      <c r="CT175" s="59"/>
      <c r="CU175" s="59"/>
      <c r="CV175" s="59"/>
      <c r="CW175" s="59"/>
      <c r="CX175" s="59"/>
      <c r="CY175" s="59"/>
      <c r="CZ175" s="82"/>
      <c r="DA175" s="59"/>
      <c r="DB175" s="59"/>
      <c r="DC175" s="59"/>
      <c r="DD175" s="59"/>
      <c r="DE175" s="59"/>
      <c r="DF175" s="59"/>
      <c r="DG175" s="59"/>
      <c r="DH175" s="59"/>
      <c r="DI175" s="82"/>
      <c r="DJ175" s="59"/>
      <c r="DK175" s="59"/>
      <c r="DL175" s="59"/>
      <c r="DM175" s="59"/>
      <c r="DN175" s="59"/>
      <c r="DO175" s="59"/>
      <c r="DP175" s="59"/>
      <c r="DQ175" s="82"/>
      <c r="DR175" s="59"/>
      <c r="DS175" s="59"/>
      <c r="DT175" s="59"/>
      <c r="DU175" s="59"/>
      <c r="DV175" s="59"/>
      <c r="DW175" s="59"/>
      <c r="DX175" s="59"/>
      <c r="DY175" s="59"/>
      <c r="DZ175" s="59"/>
      <c r="EA175" s="59"/>
      <c r="EB175" s="59"/>
      <c r="EC175" s="59"/>
      <c r="ED175" s="59"/>
      <c r="EE175" s="59"/>
      <c r="EF175" s="59"/>
      <c r="EG175" s="59"/>
      <c r="EH175" s="59"/>
      <c r="EI175" s="59"/>
      <c r="EJ175" s="59"/>
      <c r="EK175" s="59"/>
      <c r="EL175" s="59"/>
      <c r="EM175" s="59"/>
      <c r="EN175" s="59"/>
      <c r="EO175" s="59"/>
      <c r="EP175" s="59"/>
      <c r="EQ175" s="59"/>
      <c r="ER175" s="59"/>
    </row>
    <row r="176" spans="2:148" ht="15" outlineLevel="1">
      <c r="B176" s="65">
        <v>2</v>
      </c>
      <c r="C176" s="99" t="s">
        <v>108</v>
      </c>
      <c r="D176" s="102" t="s">
        <v>111</v>
      </c>
      <c r="E176" s="66">
        <v>10</v>
      </c>
      <c r="F176" s="298">
        <v>10</v>
      </c>
      <c r="G176" s="90">
        <f t="shared" si="48"/>
        <v>0.26100000000000001</v>
      </c>
      <c r="H176" s="88">
        <f t="shared" si="49"/>
        <v>2.6100000000000003</v>
      </c>
      <c r="I176" s="87">
        <f t="shared" si="50"/>
        <v>1.4000000000000001</v>
      </c>
      <c r="J176" s="87">
        <f t="shared" si="52"/>
        <v>1.21</v>
      </c>
      <c r="K176" s="82"/>
      <c r="L176" s="61"/>
      <c r="M176" s="82"/>
      <c r="N176" s="59"/>
      <c r="O176" s="59"/>
      <c r="P176" s="59"/>
      <c r="Q176" s="59"/>
      <c r="R176" s="59"/>
      <c r="S176" s="59">
        <v>1</v>
      </c>
      <c r="T176" s="82"/>
      <c r="U176" s="63"/>
      <c r="V176" s="63"/>
      <c r="W176" s="63"/>
      <c r="X176" s="63"/>
      <c r="Y176" s="63"/>
      <c r="Z176" s="63"/>
      <c r="AA176" s="63"/>
      <c r="AB176" s="63"/>
      <c r="AC176" s="82"/>
      <c r="AD176" s="59"/>
      <c r="AE176" s="59"/>
      <c r="AF176" s="59"/>
      <c r="AG176" s="59"/>
      <c r="AH176" s="59"/>
      <c r="AI176" s="82"/>
      <c r="AJ176" s="59"/>
      <c r="AK176" s="59"/>
      <c r="AL176" s="59"/>
      <c r="AM176" s="59"/>
      <c r="AN176" s="82"/>
      <c r="AO176" s="59"/>
      <c r="AP176" s="59"/>
      <c r="AQ176" s="59"/>
      <c r="AR176" s="59"/>
      <c r="AS176" s="59"/>
      <c r="AT176" s="59"/>
      <c r="AU176" s="59"/>
      <c r="AV176" s="59"/>
      <c r="AW176" s="59"/>
      <c r="AX176" s="82"/>
      <c r="AY176" s="59"/>
      <c r="AZ176" s="59"/>
      <c r="BA176" s="59"/>
      <c r="BB176" s="59"/>
      <c r="BC176" s="59"/>
      <c r="BD176" s="59"/>
      <c r="BE176" s="59"/>
      <c r="BF176" s="59"/>
      <c r="BG176" s="59"/>
      <c r="BH176" s="59"/>
      <c r="BI176" s="82"/>
      <c r="BJ176" s="60"/>
      <c r="BK176" s="59"/>
      <c r="BL176" s="59"/>
      <c r="BM176" s="59"/>
      <c r="BN176" s="59"/>
      <c r="BO176" s="59"/>
      <c r="BP176" s="59"/>
      <c r="BQ176" s="59"/>
      <c r="BR176" s="59"/>
      <c r="BS176" s="59"/>
      <c r="BT176" s="59"/>
      <c r="BU176" s="59"/>
      <c r="BV176" s="59"/>
      <c r="BW176" s="59"/>
      <c r="BX176" s="59"/>
      <c r="BY176" s="59"/>
      <c r="BZ176" s="59"/>
      <c r="CA176" s="59"/>
      <c r="CB176" s="82"/>
      <c r="CC176" s="59"/>
      <c r="CD176" s="59"/>
      <c r="CE176" s="59"/>
      <c r="CF176" s="59"/>
      <c r="CG176" s="59"/>
      <c r="CH176" s="59"/>
      <c r="CI176" s="59"/>
      <c r="CJ176" s="59"/>
      <c r="CK176" s="59"/>
      <c r="CL176" s="59"/>
      <c r="CM176" s="82"/>
      <c r="CN176" s="59"/>
      <c r="CO176" s="59"/>
      <c r="CP176" s="59"/>
      <c r="CQ176" s="59"/>
      <c r="CR176" s="59"/>
      <c r="CS176" s="59"/>
      <c r="CT176" s="59"/>
      <c r="CU176" s="59"/>
      <c r="CV176" s="59"/>
      <c r="CW176" s="59"/>
      <c r="CX176" s="59"/>
      <c r="CY176" s="59"/>
      <c r="CZ176" s="82"/>
      <c r="DA176" s="59"/>
      <c r="DB176" s="59"/>
      <c r="DC176" s="59"/>
      <c r="DD176" s="59"/>
      <c r="DE176" s="59"/>
      <c r="DF176" s="59"/>
      <c r="DG176" s="59"/>
      <c r="DH176" s="59"/>
      <c r="DI176" s="82"/>
      <c r="DJ176" s="59"/>
      <c r="DK176" s="59"/>
      <c r="DL176" s="59"/>
      <c r="DM176" s="59"/>
      <c r="DN176" s="59"/>
      <c r="DO176" s="59"/>
      <c r="DP176" s="59"/>
      <c r="DQ176" s="82"/>
      <c r="DR176" s="59"/>
      <c r="DS176" s="59"/>
      <c r="DT176" s="59"/>
      <c r="DU176" s="59"/>
      <c r="DV176" s="59"/>
      <c r="DW176" s="59"/>
      <c r="DX176" s="59"/>
      <c r="DY176" s="59"/>
      <c r="DZ176" s="59"/>
      <c r="EA176" s="59"/>
      <c r="EB176" s="59"/>
      <c r="EC176" s="59"/>
      <c r="ED176" s="59"/>
      <c r="EE176" s="59"/>
      <c r="EF176" s="59"/>
      <c r="EG176" s="59"/>
      <c r="EH176" s="59"/>
      <c r="EI176" s="59"/>
      <c r="EJ176" s="59"/>
      <c r="EK176" s="59"/>
      <c r="EL176" s="59"/>
      <c r="EM176" s="59"/>
      <c r="EN176" s="59"/>
      <c r="EO176" s="59"/>
      <c r="EP176" s="59"/>
      <c r="EQ176" s="59"/>
      <c r="ER176" s="59"/>
    </row>
    <row r="177" spans="2:148" ht="15" outlineLevel="1">
      <c r="B177" s="65">
        <v>3</v>
      </c>
      <c r="C177" s="99" t="s">
        <v>108</v>
      </c>
      <c r="D177" s="239" t="s">
        <v>388</v>
      </c>
      <c r="E177" s="66">
        <v>11</v>
      </c>
      <c r="F177" s="298">
        <v>11</v>
      </c>
      <c r="G177" s="90">
        <f t="shared" si="48"/>
        <v>0.43094545454545458</v>
      </c>
      <c r="H177" s="88">
        <f t="shared" si="49"/>
        <v>4.7404000000000002</v>
      </c>
      <c r="I177" s="87">
        <f t="shared" si="50"/>
        <v>1.54</v>
      </c>
      <c r="J177" s="87">
        <f t="shared" si="52"/>
        <v>3.2004000000000001</v>
      </c>
      <c r="K177" s="82"/>
      <c r="L177" s="61"/>
      <c r="M177" s="82"/>
      <c r="N177" s="59"/>
      <c r="O177" s="59"/>
      <c r="P177" s="59"/>
      <c r="Q177" s="59"/>
      <c r="R177" s="59"/>
      <c r="S177" s="59"/>
      <c r="T177" s="82"/>
      <c r="U177" s="142"/>
      <c r="V177" s="63"/>
      <c r="W177" s="63"/>
      <c r="X177" s="63"/>
      <c r="Y177" s="63"/>
      <c r="Z177" s="63"/>
      <c r="AA177" s="63"/>
      <c r="AB177" s="63"/>
      <c r="AC177" s="82"/>
      <c r="AD177" s="59"/>
      <c r="AE177" s="59"/>
      <c r="AF177" s="59"/>
      <c r="AG177" s="59"/>
      <c r="AH177" s="59"/>
      <c r="AI177" s="82"/>
      <c r="AJ177" s="59"/>
      <c r="AK177" s="59"/>
      <c r="AL177" s="59"/>
      <c r="AM177" s="63">
        <f>60/1000</f>
        <v>0.06</v>
      </c>
      <c r="AN177" s="82"/>
      <c r="AO177" s="59"/>
      <c r="AP177" s="59"/>
      <c r="AQ177" s="59"/>
      <c r="AR177" s="59"/>
      <c r="AS177" s="59"/>
      <c r="AT177" s="59"/>
      <c r="AU177" s="59"/>
      <c r="AV177" s="59"/>
      <c r="AW177" s="59"/>
      <c r="AX177" s="82"/>
      <c r="AY177" s="59"/>
      <c r="AZ177" s="59"/>
      <c r="BA177" s="59"/>
      <c r="BB177" s="59"/>
      <c r="BC177" s="59"/>
      <c r="BD177" s="59"/>
      <c r="BE177" s="59"/>
      <c r="BF177" s="59"/>
      <c r="BG177" s="59"/>
      <c r="BH177" s="59"/>
      <c r="BI177" s="82"/>
      <c r="BJ177" s="60"/>
      <c r="BK177" s="59"/>
      <c r="BL177" s="59"/>
      <c r="BM177" s="59"/>
      <c r="BN177" s="59"/>
      <c r="BO177" s="59"/>
      <c r="BP177" s="59"/>
      <c r="BQ177" s="59"/>
      <c r="BR177" s="59"/>
      <c r="BS177" s="59"/>
      <c r="BT177" s="59"/>
      <c r="BU177" s="59"/>
      <c r="BV177" s="59"/>
      <c r="BW177" s="59"/>
      <c r="BX177" s="59"/>
      <c r="BY177" s="59"/>
      <c r="BZ177" s="59"/>
      <c r="CA177" s="59"/>
      <c r="CB177" s="82"/>
      <c r="CC177" s="59"/>
      <c r="CD177" s="59"/>
      <c r="CE177" s="59"/>
      <c r="CF177" s="59"/>
      <c r="CG177" s="59"/>
      <c r="CH177" s="59"/>
      <c r="CI177" s="59"/>
      <c r="CJ177" s="59"/>
      <c r="CK177" s="59"/>
      <c r="CL177" s="59"/>
      <c r="CM177" s="82"/>
      <c r="CN177" s="59"/>
      <c r="CO177" s="59"/>
      <c r="CP177" s="59"/>
      <c r="CQ177" s="59"/>
      <c r="CR177" s="59"/>
      <c r="CS177" s="59"/>
      <c r="CT177" s="59"/>
      <c r="CU177" s="59"/>
      <c r="CV177" s="59"/>
      <c r="CW177" s="59"/>
      <c r="CX177" s="59"/>
      <c r="CY177" s="59"/>
      <c r="CZ177" s="82"/>
      <c r="DA177" s="59"/>
      <c r="DB177" s="59"/>
      <c r="DC177" s="59"/>
      <c r="DD177" s="59"/>
      <c r="DE177" s="59"/>
      <c r="DF177" s="59"/>
      <c r="DG177" s="59"/>
      <c r="DH177" s="59"/>
      <c r="DI177" s="82"/>
      <c r="DJ177" s="59"/>
      <c r="DK177" s="59"/>
      <c r="DL177" s="59"/>
      <c r="DM177" s="59"/>
      <c r="DN177" s="59"/>
      <c r="DO177" s="59"/>
      <c r="DP177" s="59"/>
      <c r="DQ177" s="82"/>
      <c r="DR177" s="59"/>
      <c r="DS177" s="59"/>
      <c r="DT177" s="59"/>
      <c r="DU177" s="59"/>
      <c r="DV177" s="59"/>
      <c r="DW177" s="59"/>
      <c r="DX177" s="59"/>
      <c r="DY177" s="59"/>
      <c r="DZ177" s="59"/>
      <c r="EA177" s="59"/>
      <c r="EB177" s="59"/>
      <c r="EC177" s="59"/>
      <c r="ED177" s="59"/>
      <c r="EE177" s="59"/>
      <c r="EF177" s="59"/>
      <c r="EG177" s="59"/>
      <c r="EH177" s="59"/>
      <c r="EI177" s="59"/>
      <c r="EJ177" s="59"/>
      <c r="EK177" s="59"/>
      <c r="EL177" s="59"/>
      <c r="EM177" s="59"/>
      <c r="EN177" s="59"/>
      <c r="EO177" s="59"/>
      <c r="EP177" s="59"/>
      <c r="EQ177" s="59"/>
      <c r="ER177" s="59"/>
    </row>
    <row r="178" spans="2:148" ht="15" outlineLevel="1">
      <c r="B178" s="65">
        <v>4</v>
      </c>
      <c r="C178" s="99" t="s">
        <v>108</v>
      </c>
      <c r="D178" s="241" t="s">
        <v>880</v>
      </c>
      <c r="E178" s="66">
        <v>12</v>
      </c>
      <c r="F178" s="298">
        <v>12</v>
      </c>
      <c r="G178" s="90">
        <f t="shared" si="48"/>
        <v>0.70500000000000007</v>
      </c>
      <c r="H178" s="88">
        <f t="shared" si="49"/>
        <v>8.4600000000000009</v>
      </c>
      <c r="I178" s="87">
        <f t="shared" si="50"/>
        <v>1.6800000000000002</v>
      </c>
      <c r="J178" s="87">
        <f t="shared" si="52"/>
        <v>6.78</v>
      </c>
      <c r="K178" s="82"/>
      <c r="L178" s="61"/>
      <c r="M178" s="82"/>
      <c r="N178" s="59"/>
      <c r="O178" s="59"/>
      <c r="P178" s="59"/>
      <c r="Q178" s="59"/>
      <c r="R178" s="59"/>
      <c r="S178" s="59"/>
      <c r="T178" s="82"/>
      <c r="U178" s="63"/>
      <c r="V178" s="63"/>
      <c r="W178" s="63"/>
      <c r="X178" s="63"/>
      <c r="Y178" s="63"/>
      <c r="Z178" s="63"/>
      <c r="AA178" s="63"/>
      <c r="AB178" s="63"/>
      <c r="AC178" s="82"/>
      <c r="AD178" s="59"/>
      <c r="AE178" s="59"/>
      <c r="AF178" s="59"/>
      <c r="AG178" s="59"/>
      <c r="AH178" s="59"/>
      <c r="AI178" s="82"/>
      <c r="AJ178" s="59"/>
      <c r="AK178" s="59"/>
      <c r="AL178" s="59"/>
      <c r="AM178" s="59"/>
      <c r="AN178" s="82"/>
      <c r="AO178" s="59"/>
      <c r="AP178" s="59"/>
      <c r="AQ178" s="59"/>
      <c r="AR178" s="59"/>
      <c r="AS178" s="59"/>
      <c r="AT178" s="59"/>
      <c r="AU178" s="59"/>
      <c r="AV178" s="59"/>
      <c r="AW178" s="59"/>
      <c r="AX178" s="82"/>
      <c r="AY178" s="59"/>
      <c r="AZ178" s="59"/>
      <c r="BA178" s="59"/>
      <c r="BB178" s="59"/>
      <c r="BC178" s="59"/>
      <c r="BD178" s="59"/>
      <c r="BE178" s="59"/>
      <c r="BF178" s="59"/>
      <c r="BG178" s="59"/>
      <c r="BH178" s="59"/>
      <c r="BI178" s="82"/>
      <c r="BJ178" s="60">
        <f>20/1000</f>
        <v>0.02</v>
      </c>
      <c r="BK178" s="59"/>
      <c r="BL178" s="59"/>
      <c r="BM178" s="59"/>
      <c r="BN178" s="59"/>
      <c r="BO178" s="59"/>
      <c r="BP178" s="59"/>
      <c r="BQ178" s="59"/>
      <c r="BR178" s="59"/>
      <c r="BS178" s="59"/>
      <c r="BT178" s="59"/>
      <c r="BU178" s="59"/>
      <c r="BV178" s="59"/>
      <c r="BW178" s="59"/>
      <c r="BX178" s="59"/>
      <c r="BY178" s="59"/>
      <c r="BZ178" s="59"/>
      <c r="CA178" s="59"/>
      <c r="CB178" s="82"/>
      <c r="CC178" s="59"/>
      <c r="CD178" s="59"/>
      <c r="CE178" s="59"/>
      <c r="CF178" s="59"/>
      <c r="CG178" s="59"/>
      <c r="CH178" s="59"/>
      <c r="CI178" s="59"/>
      <c r="CJ178" s="59"/>
      <c r="CK178" s="59"/>
      <c r="CL178" s="59"/>
      <c r="CM178" s="82"/>
      <c r="CN178" s="59"/>
      <c r="CO178" s="59"/>
      <c r="CP178" s="59"/>
      <c r="CQ178" s="59"/>
      <c r="CR178" s="59"/>
      <c r="CS178" s="59"/>
      <c r="CT178" s="59"/>
      <c r="CU178" s="59"/>
      <c r="CV178" s="59"/>
      <c r="CW178" s="59"/>
      <c r="CX178" s="59"/>
      <c r="CY178" s="59"/>
      <c r="CZ178" s="82"/>
      <c r="DA178" s="59"/>
      <c r="DB178" s="59"/>
      <c r="DC178" s="59"/>
      <c r="DD178" s="59"/>
      <c r="DE178" s="59"/>
      <c r="DF178" s="59"/>
      <c r="DG178" s="59"/>
      <c r="DH178" s="59"/>
      <c r="DI178" s="82"/>
      <c r="DJ178" s="59"/>
      <c r="DK178" s="59"/>
      <c r="DL178" s="59"/>
      <c r="DM178" s="59"/>
      <c r="DN178" s="59"/>
      <c r="DO178" s="59"/>
      <c r="DP178" s="59"/>
      <c r="DQ178" s="82"/>
      <c r="DR178" s="59"/>
      <c r="DS178" s="59"/>
      <c r="DT178" s="59"/>
      <c r="DU178" s="59"/>
      <c r="DV178" s="59"/>
      <c r="DW178" s="59"/>
      <c r="DX178" s="59"/>
      <c r="DY178" s="59"/>
      <c r="DZ178" s="59"/>
      <c r="EA178" s="59"/>
      <c r="EB178" s="59"/>
      <c r="EC178" s="59"/>
      <c r="ED178" s="59"/>
      <c r="EE178" s="59"/>
      <c r="EF178" s="59"/>
      <c r="EG178" s="59"/>
      <c r="EH178" s="59"/>
      <c r="EI178" s="59"/>
      <c r="EJ178" s="59"/>
      <c r="EK178" s="59"/>
      <c r="EL178" s="59"/>
      <c r="EM178" s="59"/>
      <c r="EN178" s="59"/>
      <c r="EO178" s="59"/>
      <c r="EP178" s="59"/>
      <c r="EQ178" s="59"/>
      <c r="ER178" s="59"/>
    </row>
    <row r="179" spans="2:148" ht="15" outlineLevel="1">
      <c r="B179" s="65">
        <v>5</v>
      </c>
      <c r="C179" s="99" t="s">
        <v>108</v>
      </c>
      <c r="D179" s="102" t="s">
        <v>120</v>
      </c>
      <c r="E179" s="66">
        <v>3</v>
      </c>
      <c r="F179" s="298">
        <v>3</v>
      </c>
      <c r="G179" s="90">
        <f t="shared" si="48"/>
        <v>0.64</v>
      </c>
      <c r="H179" s="88">
        <f t="shared" si="49"/>
        <v>1.92</v>
      </c>
      <c r="I179" s="87">
        <f t="shared" si="50"/>
        <v>0.42000000000000004</v>
      </c>
      <c r="J179" s="87">
        <f t="shared" si="52"/>
        <v>1.5</v>
      </c>
      <c r="K179" s="82"/>
      <c r="L179" s="61"/>
      <c r="M179" s="82"/>
      <c r="N179" s="59"/>
      <c r="O179" s="59"/>
      <c r="P179" s="59"/>
      <c r="Q179" s="59"/>
      <c r="R179" s="59"/>
      <c r="S179" s="59"/>
      <c r="T179" s="82"/>
      <c r="U179" s="142"/>
      <c r="V179" s="63"/>
      <c r="W179" s="63"/>
      <c r="X179" s="63"/>
      <c r="Y179" s="63"/>
      <c r="Z179" s="63"/>
      <c r="AA179" s="63"/>
      <c r="AB179" s="63"/>
      <c r="AC179" s="82"/>
      <c r="AD179" s="59"/>
      <c r="AE179" s="59"/>
      <c r="AF179" s="59"/>
      <c r="AG179" s="59"/>
      <c r="AH179" s="59"/>
      <c r="AI179" s="82"/>
      <c r="AJ179" s="59"/>
      <c r="AK179" s="59"/>
      <c r="AL179" s="59"/>
      <c r="AM179" s="59"/>
      <c r="AN179" s="82"/>
      <c r="AO179" s="59"/>
      <c r="AP179" s="59"/>
      <c r="AQ179" s="59"/>
      <c r="AR179" s="59"/>
      <c r="AS179" s="59"/>
      <c r="AT179" s="59"/>
      <c r="AU179" s="59"/>
      <c r="AV179" s="59"/>
      <c r="AW179" s="59"/>
      <c r="AX179" s="82"/>
      <c r="AY179" s="59"/>
      <c r="AZ179" s="59"/>
      <c r="BA179" s="59"/>
      <c r="BB179" s="59"/>
      <c r="BC179" s="59"/>
      <c r="BD179" s="59"/>
      <c r="BE179" s="59"/>
      <c r="BF179" s="59"/>
      <c r="BG179" s="59"/>
      <c r="BH179" s="59"/>
      <c r="BI179" s="82"/>
      <c r="BJ179" s="60"/>
      <c r="BK179" s="59"/>
      <c r="BL179" s="59"/>
      <c r="BM179" s="59"/>
      <c r="BN179" s="59"/>
      <c r="BO179" s="59"/>
      <c r="BP179" s="59"/>
      <c r="BQ179" s="59"/>
      <c r="BR179" s="59"/>
      <c r="BS179" s="59"/>
      <c r="BT179" s="59"/>
      <c r="BU179" s="59"/>
      <c r="BV179" s="59"/>
      <c r="BW179" s="59"/>
      <c r="BX179" s="59"/>
      <c r="BY179" s="59"/>
      <c r="BZ179" s="59"/>
      <c r="CA179" s="59"/>
      <c r="CB179" s="82"/>
      <c r="CC179" s="59"/>
      <c r="CD179" s="59"/>
      <c r="CE179" s="59"/>
      <c r="CF179" s="59"/>
      <c r="CG179" s="59">
        <v>1</v>
      </c>
      <c r="CH179" s="59"/>
      <c r="CI179" s="59"/>
      <c r="CJ179" s="59"/>
      <c r="CK179" s="59"/>
      <c r="CL179" s="59"/>
      <c r="CM179" s="82"/>
      <c r="CN179" s="59"/>
      <c r="CO179" s="59"/>
      <c r="CP179" s="59"/>
      <c r="CQ179" s="59"/>
      <c r="CR179" s="59"/>
      <c r="CS179" s="59"/>
      <c r="CT179" s="59"/>
      <c r="CU179" s="59"/>
      <c r="CV179" s="59"/>
      <c r="CW179" s="59"/>
      <c r="CX179" s="59"/>
      <c r="CY179" s="59"/>
      <c r="CZ179" s="82"/>
      <c r="DA179" s="59"/>
      <c r="DB179" s="59"/>
      <c r="DC179" s="59"/>
      <c r="DD179" s="59"/>
      <c r="DE179" s="59"/>
      <c r="DF179" s="59"/>
      <c r="DG179" s="59"/>
      <c r="DH179" s="59"/>
      <c r="DI179" s="82"/>
      <c r="DJ179" s="59"/>
      <c r="DK179" s="59"/>
      <c r="DL179" s="59"/>
      <c r="DM179" s="59"/>
      <c r="DN179" s="59"/>
      <c r="DO179" s="59"/>
      <c r="DP179" s="59"/>
      <c r="DQ179" s="82"/>
      <c r="DR179" s="59"/>
      <c r="DS179" s="59"/>
      <c r="DT179" s="59"/>
      <c r="DU179" s="59"/>
      <c r="DV179" s="59"/>
      <c r="DW179" s="59"/>
      <c r="DX179" s="59"/>
      <c r="DY179" s="59"/>
      <c r="DZ179" s="59"/>
      <c r="EA179" s="59"/>
      <c r="EB179" s="59"/>
      <c r="EC179" s="59"/>
      <c r="ED179" s="59"/>
      <c r="EE179" s="59"/>
      <c r="EF179" s="59"/>
      <c r="EG179" s="59"/>
      <c r="EH179" s="59"/>
      <c r="EI179" s="59"/>
      <c r="EJ179" s="59"/>
      <c r="EK179" s="59"/>
      <c r="EL179" s="59"/>
      <c r="EM179" s="59"/>
      <c r="EN179" s="59"/>
      <c r="EO179" s="59"/>
      <c r="EP179" s="59"/>
      <c r="EQ179" s="59"/>
      <c r="ER179" s="59"/>
    </row>
    <row r="180" spans="2:148" ht="15" outlineLevel="1">
      <c r="B180" s="65">
        <v>6</v>
      </c>
      <c r="C180" s="99" t="s">
        <v>108</v>
      </c>
      <c r="D180" s="239" t="s">
        <v>121</v>
      </c>
      <c r="E180" s="66">
        <v>15</v>
      </c>
      <c r="F180" s="298">
        <v>15</v>
      </c>
      <c r="G180" s="90">
        <f t="shared" si="48"/>
        <v>0.67333333333333334</v>
      </c>
      <c r="H180" s="88">
        <f t="shared" si="49"/>
        <v>10.1</v>
      </c>
      <c r="I180" s="87">
        <f t="shared" si="50"/>
        <v>2.1</v>
      </c>
      <c r="J180" s="87">
        <f t="shared" si="52"/>
        <v>8</v>
      </c>
      <c r="K180" s="82"/>
      <c r="L180" s="61"/>
      <c r="M180" s="82"/>
      <c r="N180" s="59"/>
      <c r="O180" s="59"/>
      <c r="P180" s="59"/>
      <c r="Q180" s="59"/>
      <c r="R180" s="59"/>
      <c r="S180" s="59"/>
      <c r="T180" s="82"/>
      <c r="U180" s="63"/>
      <c r="V180" s="63"/>
      <c r="W180" s="63"/>
      <c r="X180" s="63"/>
      <c r="Y180" s="63"/>
      <c r="Z180" s="63"/>
      <c r="AA180" s="63"/>
      <c r="AB180" s="63"/>
      <c r="AC180" s="82"/>
      <c r="AD180" s="59"/>
      <c r="AE180" s="59"/>
      <c r="AF180" s="59"/>
      <c r="AG180" s="59"/>
      <c r="AH180" s="59"/>
      <c r="AI180" s="82"/>
      <c r="AJ180" s="59"/>
      <c r="AK180" s="59"/>
      <c r="AL180" s="59"/>
      <c r="AM180" s="59"/>
      <c r="AN180" s="82"/>
      <c r="AO180" s="59"/>
      <c r="AP180" s="59"/>
      <c r="AQ180" s="59"/>
      <c r="AR180" s="59"/>
      <c r="AS180" s="59"/>
      <c r="AT180" s="59"/>
      <c r="AU180" s="59"/>
      <c r="AV180" s="59"/>
      <c r="AW180" s="59"/>
      <c r="AX180" s="82"/>
      <c r="AY180" s="59"/>
      <c r="AZ180" s="59"/>
      <c r="BA180" s="63">
        <f>20/1000</f>
        <v>0.02</v>
      </c>
      <c r="BB180" s="59"/>
      <c r="BC180" s="59"/>
      <c r="BD180" s="59"/>
      <c r="BE180" s="59"/>
      <c r="BF180" s="59"/>
      <c r="BG180" s="59"/>
      <c r="BH180" s="59"/>
      <c r="BI180" s="82"/>
      <c r="BJ180" s="60"/>
      <c r="BK180" s="59"/>
      <c r="BL180" s="59"/>
      <c r="BM180" s="59"/>
      <c r="BN180" s="59"/>
      <c r="BO180" s="59"/>
      <c r="BP180" s="59"/>
      <c r="BQ180" s="59"/>
      <c r="BR180" s="59"/>
      <c r="BS180" s="59"/>
      <c r="BT180" s="59"/>
      <c r="BU180" s="59"/>
      <c r="BV180" s="59"/>
      <c r="BW180" s="59"/>
      <c r="BX180" s="59"/>
      <c r="BY180" s="59"/>
      <c r="BZ180" s="59"/>
      <c r="CA180" s="59"/>
      <c r="CB180" s="82"/>
      <c r="CC180" s="59"/>
      <c r="CD180" s="59"/>
      <c r="CE180" s="59"/>
      <c r="CF180" s="59"/>
      <c r="CG180" s="59"/>
      <c r="CH180" s="59"/>
      <c r="CI180" s="59"/>
      <c r="CJ180" s="59"/>
      <c r="CK180" s="59"/>
      <c r="CL180" s="59"/>
      <c r="CM180" s="82"/>
      <c r="CN180" s="59"/>
      <c r="CO180" s="59"/>
      <c r="CP180" s="59"/>
      <c r="CQ180" s="59"/>
      <c r="CR180" s="59"/>
      <c r="CS180" s="59"/>
      <c r="CT180" s="59"/>
      <c r="CU180" s="59"/>
      <c r="CV180" s="59"/>
      <c r="CW180" s="59"/>
      <c r="CX180" s="59"/>
      <c r="CY180" s="59"/>
      <c r="CZ180" s="82"/>
      <c r="DA180" s="59"/>
      <c r="DB180" s="59"/>
      <c r="DC180" s="59"/>
      <c r="DD180" s="59"/>
      <c r="DE180" s="59"/>
      <c r="DF180" s="59"/>
      <c r="DG180" s="59"/>
      <c r="DH180" s="59"/>
      <c r="DI180" s="82"/>
      <c r="DJ180" s="59"/>
      <c r="DK180" s="59"/>
      <c r="DL180" s="59"/>
      <c r="DM180" s="59"/>
      <c r="DN180" s="59"/>
      <c r="DO180" s="59"/>
      <c r="DP180" s="59"/>
      <c r="DQ180" s="82"/>
      <c r="DR180" s="59"/>
      <c r="DS180" s="59"/>
      <c r="DT180" s="59"/>
      <c r="DU180" s="59"/>
      <c r="DV180" s="59"/>
      <c r="DW180" s="59"/>
      <c r="DX180" s="59"/>
      <c r="DY180" s="59"/>
      <c r="DZ180" s="59"/>
      <c r="EA180" s="59"/>
      <c r="EB180" s="59"/>
      <c r="EC180" s="59"/>
      <c r="ED180" s="59"/>
      <c r="EE180" s="59"/>
      <c r="EF180" s="59"/>
      <c r="EG180" s="59"/>
      <c r="EH180" s="59"/>
      <c r="EI180" s="59"/>
      <c r="EJ180" s="59"/>
      <c r="EK180" s="59"/>
      <c r="EL180" s="59"/>
      <c r="EM180" s="59"/>
      <c r="EN180" s="59"/>
      <c r="EO180" s="59"/>
      <c r="EP180" s="59"/>
      <c r="EQ180" s="59"/>
      <c r="ER180" s="59"/>
    </row>
    <row r="181" spans="2:148" ht="15" outlineLevel="1">
      <c r="B181" s="65">
        <v>7</v>
      </c>
      <c r="C181" s="99" t="s">
        <v>108</v>
      </c>
      <c r="D181" s="102" t="s">
        <v>122</v>
      </c>
      <c r="E181" s="66">
        <v>10</v>
      </c>
      <c r="F181" s="298">
        <v>10</v>
      </c>
      <c r="G181" s="90">
        <f t="shared" si="48"/>
        <v>0.67820000000000014</v>
      </c>
      <c r="H181" s="88">
        <f t="shared" si="49"/>
        <v>6.7820000000000009</v>
      </c>
      <c r="I181" s="87">
        <f t="shared" si="50"/>
        <v>1.4000000000000001</v>
      </c>
      <c r="J181" s="87">
        <f t="shared" si="52"/>
        <v>5.3820000000000006</v>
      </c>
      <c r="K181" s="82"/>
      <c r="L181" s="61"/>
      <c r="M181" s="82"/>
      <c r="N181" s="59"/>
      <c r="O181" s="59"/>
      <c r="P181" s="59"/>
      <c r="Q181" s="59"/>
      <c r="R181" s="59"/>
      <c r="S181" s="59"/>
      <c r="T181" s="82"/>
      <c r="U181" s="142">
        <f>150/1000</f>
        <v>0.15</v>
      </c>
      <c r="V181" s="63"/>
      <c r="W181" s="63"/>
      <c r="X181" s="63"/>
      <c r="Y181" s="63"/>
      <c r="Z181" s="63"/>
      <c r="AA181" s="63"/>
      <c r="AB181" s="63"/>
      <c r="AC181" s="82"/>
      <c r="AD181" s="59"/>
      <c r="AE181" s="59"/>
      <c r="AF181" s="59"/>
      <c r="AG181" s="59"/>
      <c r="AH181" s="59"/>
      <c r="AI181" s="82"/>
      <c r="AJ181" s="59"/>
      <c r="AK181" s="59"/>
      <c r="AL181" s="59"/>
      <c r="AM181" s="59"/>
      <c r="AN181" s="82"/>
      <c r="AO181" s="59"/>
      <c r="AP181" s="59"/>
      <c r="AQ181" s="59"/>
      <c r="AR181" s="59"/>
      <c r="AS181" s="59"/>
      <c r="AT181" s="59"/>
      <c r="AU181" s="59"/>
      <c r="AV181" s="59"/>
      <c r="AW181" s="59"/>
      <c r="AX181" s="82"/>
      <c r="AY181" s="59"/>
      <c r="AZ181" s="59"/>
      <c r="BA181" s="59"/>
      <c r="BB181" s="59"/>
      <c r="BC181" s="59"/>
      <c r="BD181" s="59"/>
      <c r="BE181" s="59"/>
      <c r="BF181" s="59"/>
      <c r="BG181" s="59"/>
      <c r="BH181" s="59"/>
      <c r="BI181" s="82"/>
      <c r="BJ181" s="60"/>
      <c r="BK181" s="59"/>
      <c r="BL181" s="59"/>
      <c r="BM181" s="59"/>
      <c r="BN181" s="59"/>
      <c r="BO181" s="59"/>
      <c r="BP181" s="59"/>
      <c r="BQ181" s="59"/>
      <c r="BR181" s="59"/>
      <c r="BS181" s="59"/>
      <c r="BT181" s="59"/>
      <c r="BU181" s="59"/>
      <c r="BV181" s="59"/>
      <c r="BW181" s="59"/>
      <c r="BX181" s="59"/>
      <c r="BY181" s="59"/>
      <c r="BZ181" s="59"/>
      <c r="CA181" s="59"/>
      <c r="CB181" s="82"/>
      <c r="CC181" s="59"/>
      <c r="CD181" s="59"/>
      <c r="CE181" s="59"/>
      <c r="CF181" s="59"/>
      <c r="CG181" s="59"/>
      <c r="CH181" s="59"/>
      <c r="CI181" s="59"/>
      <c r="CJ181" s="59"/>
      <c r="CK181" s="59"/>
      <c r="CL181" s="59"/>
      <c r="CM181" s="82"/>
      <c r="CN181" s="59"/>
      <c r="CO181" s="59"/>
      <c r="CP181" s="59"/>
      <c r="CQ181" s="59"/>
      <c r="CR181" s="59"/>
      <c r="CS181" s="59"/>
      <c r="CT181" s="59"/>
      <c r="CU181" s="59"/>
      <c r="CV181" s="59"/>
      <c r="CW181" s="59"/>
      <c r="CX181" s="59"/>
      <c r="CY181" s="59"/>
      <c r="CZ181" s="82"/>
      <c r="DA181" s="59"/>
      <c r="DB181" s="59"/>
      <c r="DC181" s="59"/>
      <c r="DD181" s="59"/>
      <c r="DE181" s="59"/>
      <c r="DF181" s="59"/>
      <c r="DG181" s="59"/>
      <c r="DH181" s="59"/>
      <c r="DI181" s="82"/>
      <c r="DJ181" s="59"/>
      <c r="DK181" s="59"/>
      <c r="DL181" s="59"/>
      <c r="DM181" s="59"/>
      <c r="DN181" s="59"/>
      <c r="DO181" s="59"/>
      <c r="DP181" s="59"/>
      <c r="DQ181" s="82"/>
      <c r="DR181" s="59"/>
      <c r="DS181" s="59"/>
      <c r="DT181" s="59"/>
      <c r="DU181" s="59"/>
      <c r="DV181" s="59"/>
      <c r="DW181" s="59"/>
      <c r="DX181" s="59"/>
      <c r="DY181" s="59"/>
      <c r="DZ181" s="59"/>
      <c r="EA181" s="59"/>
      <c r="EB181" s="59"/>
      <c r="EC181" s="59"/>
      <c r="ED181" s="59"/>
      <c r="EE181" s="59"/>
      <c r="EF181" s="59"/>
      <c r="EG181" s="59"/>
      <c r="EH181" s="59"/>
      <c r="EI181" s="59"/>
      <c r="EJ181" s="59"/>
      <c r="EK181" s="59"/>
      <c r="EL181" s="59"/>
      <c r="EM181" s="59"/>
      <c r="EN181" s="59"/>
      <c r="EO181" s="59"/>
      <c r="EP181" s="59"/>
      <c r="EQ181" s="59"/>
      <c r="ER181" s="59"/>
    </row>
    <row r="182" spans="2:148" ht="15" outlineLevel="1">
      <c r="B182" s="65">
        <v>8</v>
      </c>
      <c r="C182" s="99" t="s">
        <v>108</v>
      </c>
      <c r="D182" s="239" t="s">
        <v>123</v>
      </c>
      <c r="E182" s="66">
        <v>12</v>
      </c>
      <c r="F182" s="298">
        <v>12</v>
      </c>
      <c r="G182" s="90">
        <f t="shared" si="48"/>
        <v>0.37718750000000001</v>
      </c>
      <c r="H182" s="88">
        <f t="shared" si="49"/>
        <v>4.5262500000000001</v>
      </c>
      <c r="I182" s="87">
        <f t="shared" si="50"/>
        <v>1.6800000000000002</v>
      </c>
      <c r="J182" s="87">
        <f t="shared" si="52"/>
        <v>2.8462499999999999</v>
      </c>
      <c r="K182" s="82"/>
      <c r="L182" s="61"/>
      <c r="M182" s="82"/>
      <c r="N182" s="59"/>
      <c r="O182" s="59"/>
      <c r="P182" s="59"/>
      <c r="Q182" s="59"/>
      <c r="R182" s="59"/>
      <c r="S182" s="59"/>
      <c r="T182" s="82"/>
      <c r="U182" s="63"/>
      <c r="V182" s="63"/>
      <c r="W182" s="63"/>
      <c r="X182" s="63"/>
      <c r="Y182" s="63"/>
      <c r="Z182" s="63">
        <f>30/1000</f>
        <v>0.03</v>
      </c>
      <c r="AA182" s="63"/>
      <c r="AB182" s="63"/>
      <c r="AC182" s="82"/>
      <c r="AD182" s="59"/>
      <c r="AE182" s="59"/>
      <c r="AF182" s="59"/>
      <c r="AG182" s="59"/>
      <c r="AH182" s="59"/>
      <c r="AI182" s="82"/>
      <c r="AJ182" s="59"/>
      <c r="AK182" s="59"/>
      <c r="AL182" s="59"/>
      <c r="AM182" s="59"/>
      <c r="AN182" s="82"/>
      <c r="AO182" s="59"/>
      <c r="AP182" s="59"/>
      <c r="AQ182" s="59"/>
      <c r="AR182" s="59"/>
      <c r="AS182" s="59"/>
      <c r="AT182" s="59"/>
      <c r="AU182" s="59"/>
      <c r="AV182" s="59"/>
      <c r="AW182" s="59"/>
      <c r="AX182" s="82"/>
      <c r="AY182" s="59"/>
      <c r="AZ182" s="59"/>
      <c r="BA182" s="59"/>
      <c r="BB182" s="59"/>
      <c r="BC182" s="59"/>
      <c r="BD182" s="59"/>
      <c r="BE182" s="59"/>
      <c r="BF182" s="59"/>
      <c r="BG182" s="59"/>
      <c r="BH182" s="59"/>
      <c r="BI182" s="82"/>
      <c r="BJ182" s="60"/>
      <c r="BK182" s="59"/>
      <c r="BL182" s="59"/>
      <c r="BM182" s="59"/>
      <c r="BN182" s="59"/>
      <c r="BO182" s="59"/>
      <c r="BP182" s="59"/>
      <c r="BQ182" s="59"/>
      <c r="BR182" s="59"/>
      <c r="BS182" s="59"/>
      <c r="BT182" s="59"/>
      <c r="BU182" s="59"/>
      <c r="BV182" s="59"/>
      <c r="BW182" s="59"/>
      <c r="BX182" s="59"/>
      <c r="BY182" s="59"/>
      <c r="BZ182" s="59"/>
      <c r="CA182" s="59"/>
      <c r="CB182" s="82"/>
      <c r="CC182" s="59"/>
      <c r="CD182" s="59"/>
      <c r="CE182" s="59"/>
      <c r="CF182" s="59"/>
      <c r="CG182" s="59"/>
      <c r="CH182" s="59"/>
      <c r="CI182" s="59"/>
      <c r="CJ182" s="59"/>
      <c r="CK182" s="59"/>
      <c r="CL182" s="59"/>
      <c r="CM182" s="82"/>
      <c r="CN182" s="59"/>
      <c r="CO182" s="59"/>
      <c r="CP182" s="59"/>
      <c r="CQ182" s="59"/>
      <c r="CR182" s="59"/>
      <c r="CS182" s="59"/>
      <c r="CT182" s="59"/>
      <c r="CU182" s="59"/>
      <c r="CV182" s="59"/>
      <c r="CW182" s="59"/>
      <c r="CX182" s="59"/>
      <c r="CY182" s="59"/>
      <c r="CZ182" s="82"/>
      <c r="DA182" s="59"/>
      <c r="DB182" s="59"/>
      <c r="DC182" s="59"/>
      <c r="DD182" s="59"/>
      <c r="DE182" s="59"/>
      <c r="DF182" s="59"/>
      <c r="DG182" s="59"/>
      <c r="DH182" s="59"/>
      <c r="DI182" s="82"/>
      <c r="DJ182" s="59"/>
      <c r="DK182" s="59"/>
      <c r="DL182" s="59"/>
      <c r="DM182" s="59"/>
      <c r="DN182" s="59"/>
      <c r="DO182" s="59"/>
      <c r="DP182" s="59"/>
      <c r="DQ182" s="82"/>
      <c r="DR182" s="59"/>
      <c r="DS182" s="59"/>
      <c r="DT182" s="59"/>
      <c r="DU182" s="59"/>
      <c r="DV182" s="59"/>
      <c r="DW182" s="59"/>
      <c r="DX182" s="59"/>
      <c r="DY182" s="59"/>
      <c r="DZ182" s="59"/>
      <c r="EA182" s="59"/>
      <c r="EB182" s="59"/>
      <c r="EC182" s="59"/>
      <c r="ED182" s="59"/>
      <c r="EE182" s="59"/>
      <c r="EF182" s="59"/>
      <c r="EG182" s="59"/>
      <c r="EH182" s="59"/>
      <c r="EI182" s="59"/>
      <c r="EJ182" s="59"/>
      <c r="EK182" s="59"/>
      <c r="EL182" s="59"/>
      <c r="EM182" s="59"/>
      <c r="EN182" s="59"/>
      <c r="EO182" s="59"/>
      <c r="EP182" s="59"/>
      <c r="EQ182" s="59"/>
      <c r="ER182" s="59"/>
    </row>
    <row r="183" spans="2:148" ht="15" outlineLevel="1">
      <c r="B183" s="65">
        <v>9</v>
      </c>
      <c r="C183" s="101" t="s">
        <v>108</v>
      </c>
      <c r="D183" s="112" t="s">
        <v>124</v>
      </c>
      <c r="E183" s="70">
        <v>10</v>
      </c>
      <c r="F183" s="302">
        <v>10</v>
      </c>
      <c r="G183" s="90">
        <f t="shared" si="48"/>
        <v>0.82599999999999996</v>
      </c>
      <c r="H183" s="88">
        <f t="shared" si="49"/>
        <v>8.26</v>
      </c>
      <c r="I183" s="87">
        <f t="shared" si="50"/>
        <v>1.4000000000000001</v>
      </c>
      <c r="J183" s="87">
        <f t="shared" si="52"/>
        <v>6.86</v>
      </c>
      <c r="K183" s="82"/>
      <c r="L183" s="61"/>
      <c r="M183" s="82"/>
      <c r="N183" s="59"/>
      <c r="O183" s="59"/>
      <c r="P183" s="59"/>
      <c r="Q183" s="59"/>
      <c r="R183" s="59"/>
      <c r="S183" s="59"/>
      <c r="T183" s="82"/>
      <c r="U183" s="142"/>
      <c r="V183" s="63"/>
      <c r="W183" s="63"/>
      <c r="X183" s="63"/>
      <c r="Y183" s="63"/>
      <c r="Z183" s="63"/>
      <c r="AA183" s="63"/>
      <c r="AB183" s="63"/>
      <c r="AC183" s="82"/>
      <c r="AD183" s="59"/>
      <c r="AE183" s="59"/>
      <c r="AF183" s="59"/>
      <c r="AG183" s="59"/>
      <c r="AH183" s="59"/>
      <c r="AI183" s="82"/>
      <c r="AJ183" s="59"/>
      <c r="AK183" s="59"/>
      <c r="AL183" s="59"/>
      <c r="AM183" s="59"/>
      <c r="AN183" s="82"/>
      <c r="AO183" s="59"/>
      <c r="AP183" s="59"/>
      <c r="AQ183" s="59"/>
      <c r="AR183" s="59"/>
      <c r="AS183" s="59"/>
      <c r="AT183" s="59"/>
      <c r="AU183" s="59"/>
      <c r="AV183" s="59"/>
      <c r="AW183" s="59"/>
      <c r="AX183" s="82"/>
      <c r="AY183" s="59"/>
      <c r="AZ183" s="59"/>
      <c r="BA183" s="59"/>
      <c r="BB183" s="59"/>
      <c r="BC183" s="59"/>
      <c r="BD183" s="59"/>
      <c r="BE183" s="59"/>
      <c r="BF183" s="59"/>
      <c r="BG183" s="59"/>
      <c r="BH183" s="59"/>
      <c r="BI183" s="82"/>
      <c r="BJ183" s="60"/>
      <c r="BK183" s="59"/>
      <c r="BL183" s="59"/>
      <c r="BM183" s="59"/>
      <c r="BN183" s="59"/>
      <c r="BO183" s="59"/>
      <c r="BP183" s="59"/>
      <c r="BQ183" s="59"/>
      <c r="BR183" s="59"/>
      <c r="BS183" s="59"/>
      <c r="BT183" s="59"/>
      <c r="BU183" s="59"/>
      <c r="BV183" s="59"/>
      <c r="BW183" s="59"/>
      <c r="BX183" s="59"/>
      <c r="BY183" s="59"/>
      <c r="BZ183" s="59"/>
      <c r="CA183" s="59"/>
      <c r="CB183" s="82"/>
      <c r="CC183" s="59"/>
      <c r="CD183" s="59"/>
      <c r="CE183" s="59"/>
      <c r="CF183" s="59"/>
      <c r="CG183" s="59"/>
      <c r="CH183" s="59"/>
      <c r="CI183" s="59"/>
      <c r="CJ183" s="59"/>
      <c r="CK183" s="59"/>
      <c r="CL183" s="59"/>
      <c r="CM183" s="82"/>
      <c r="CN183" s="59">
        <v>1</v>
      </c>
      <c r="CO183" s="59"/>
      <c r="CP183" s="59"/>
      <c r="CQ183" s="59"/>
      <c r="CR183" s="59"/>
      <c r="CS183" s="59"/>
      <c r="CT183" s="59"/>
      <c r="CU183" s="59"/>
      <c r="CV183" s="59"/>
      <c r="CW183" s="59"/>
      <c r="CX183" s="59"/>
      <c r="CY183" s="59"/>
      <c r="CZ183" s="82"/>
      <c r="DA183" s="59"/>
      <c r="DB183" s="59"/>
      <c r="DC183" s="59"/>
      <c r="DD183" s="59"/>
      <c r="DE183" s="59"/>
      <c r="DF183" s="59"/>
      <c r="DG183" s="59"/>
      <c r="DH183" s="59"/>
      <c r="DI183" s="82"/>
      <c r="DJ183" s="59"/>
      <c r="DK183" s="59"/>
      <c r="DL183" s="59"/>
      <c r="DM183" s="59"/>
      <c r="DN183" s="59"/>
      <c r="DO183" s="59"/>
      <c r="DP183" s="59"/>
      <c r="DQ183" s="82"/>
      <c r="DR183" s="59"/>
      <c r="DS183" s="59"/>
      <c r="DT183" s="59"/>
      <c r="DU183" s="59"/>
      <c r="DV183" s="59"/>
      <c r="DW183" s="59"/>
      <c r="DX183" s="59"/>
      <c r="DY183" s="59"/>
      <c r="DZ183" s="59"/>
      <c r="EA183" s="59"/>
      <c r="EB183" s="59"/>
      <c r="EC183" s="59"/>
      <c r="ED183" s="59"/>
      <c r="EE183" s="59"/>
      <c r="EF183" s="59"/>
      <c r="EG183" s="59"/>
      <c r="EH183" s="59"/>
      <c r="EI183" s="59"/>
      <c r="EJ183" s="59"/>
      <c r="EK183" s="59"/>
      <c r="EL183" s="59"/>
      <c r="EM183" s="59"/>
      <c r="EN183" s="59"/>
      <c r="EO183" s="59"/>
      <c r="EP183" s="59"/>
      <c r="EQ183" s="59"/>
      <c r="ER183" s="59"/>
    </row>
    <row r="184" spans="2:148" ht="15" outlineLevel="1">
      <c r="B184" s="65">
        <v>10</v>
      </c>
      <c r="C184" s="101" t="s">
        <v>108</v>
      </c>
      <c r="D184" s="112" t="s">
        <v>125</v>
      </c>
      <c r="E184" s="70">
        <v>10</v>
      </c>
      <c r="F184" s="302">
        <v>10</v>
      </c>
      <c r="G184" s="90">
        <f t="shared" si="48"/>
        <v>0.44590000000000007</v>
      </c>
      <c r="H184" s="88">
        <f t="shared" si="49"/>
        <v>4.4590000000000005</v>
      </c>
      <c r="I184" s="87">
        <f t="shared" si="50"/>
        <v>1.4000000000000001</v>
      </c>
      <c r="J184" s="87">
        <f t="shared" si="52"/>
        <v>3.0590000000000002</v>
      </c>
      <c r="K184" s="82"/>
      <c r="L184" s="61"/>
      <c r="M184" s="82"/>
      <c r="N184" s="59"/>
      <c r="O184" s="59"/>
      <c r="P184" s="59"/>
      <c r="Q184" s="59"/>
      <c r="R184" s="59"/>
      <c r="S184" s="59"/>
      <c r="T184" s="82"/>
      <c r="U184" s="63"/>
      <c r="V184" s="63">
        <f>7/1000</f>
        <v>7.0000000000000001E-3</v>
      </c>
      <c r="W184" s="63"/>
      <c r="X184" s="63"/>
      <c r="Y184" s="63"/>
      <c r="Z184" s="63"/>
      <c r="AA184" s="63"/>
      <c r="AB184" s="63"/>
      <c r="AC184" s="82"/>
      <c r="AD184" s="59"/>
      <c r="AE184" s="59"/>
      <c r="AF184" s="59"/>
      <c r="AG184" s="59"/>
      <c r="AH184" s="59"/>
      <c r="AI184" s="82"/>
      <c r="AJ184" s="59"/>
      <c r="AK184" s="59"/>
      <c r="AL184" s="59"/>
      <c r="AM184" s="59"/>
      <c r="AN184" s="82"/>
      <c r="AO184" s="59"/>
      <c r="AP184" s="59"/>
      <c r="AQ184" s="59"/>
      <c r="AR184" s="59"/>
      <c r="AS184" s="59"/>
      <c r="AT184" s="59"/>
      <c r="AU184" s="59"/>
      <c r="AV184" s="59"/>
      <c r="AW184" s="59"/>
      <c r="AX184" s="82"/>
      <c r="AY184" s="59"/>
      <c r="AZ184" s="59"/>
      <c r="BA184" s="59"/>
      <c r="BB184" s="59"/>
      <c r="BC184" s="59"/>
      <c r="BD184" s="59"/>
      <c r="BE184" s="59"/>
      <c r="BF184" s="59"/>
      <c r="BG184" s="59"/>
      <c r="BH184" s="59"/>
      <c r="BI184" s="82"/>
      <c r="BJ184" s="60"/>
      <c r="BK184" s="59"/>
      <c r="BL184" s="59"/>
      <c r="BM184" s="59"/>
      <c r="BN184" s="59"/>
      <c r="BO184" s="59"/>
      <c r="BP184" s="59"/>
      <c r="BQ184" s="59"/>
      <c r="BR184" s="59"/>
      <c r="BS184" s="59"/>
      <c r="BT184" s="59"/>
      <c r="BU184" s="59"/>
      <c r="BV184" s="59"/>
      <c r="BW184" s="59"/>
      <c r="BX184" s="59"/>
      <c r="BY184" s="59"/>
      <c r="BZ184" s="59"/>
      <c r="CA184" s="59"/>
      <c r="CB184" s="82"/>
      <c r="CC184" s="59"/>
      <c r="CD184" s="59"/>
      <c r="CE184" s="59"/>
      <c r="CF184" s="59"/>
      <c r="CG184" s="59"/>
      <c r="CH184" s="59"/>
      <c r="CI184" s="59"/>
      <c r="CJ184" s="59"/>
      <c r="CK184" s="59"/>
      <c r="CL184" s="59"/>
      <c r="CM184" s="82"/>
      <c r="CN184" s="59"/>
      <c r="CO184" s="59"/>
      <c r="CP184" s="59"/>
      <c r="CQ184" s="59"/>
      <c r="CR184" s="59"/>
      <c r="CS184" s="59"/>
      <c r="CT184" s="59"/>
      <c r="CU184" s="59"/>
      <c r="CV184" s="59"/>
      <c r="CW184" s="59"/>
      <c r="CX184" s="59"/>
      <c r="CY184" s="59"/>
      <c r="CZ184" s="82"/>
      <c r="DA184" s="59"/>
      <c r="DB184" s="59"/>
      <c r="DC184" s="59"/>
      <c r="DD184" s="59"/>
      <c r="DE184" s="59"/>
      <c r="DF184" s="59"/>
      <c r="DG184" s="59"/>
      <c r="DH184" s="59"/>
      <c r="DI184" s="82"/>
      <c r="DJ184" s="59"/>
      <c r="DK184" s="59"/>
      <c r="DL184" s="59"/>
      <c r="DM184" s="59"/>
      <c r="DN184" s="59"/>
      <c r="DO184" s="59"/>
      <c r="DP184" s="59"/>
      <c r="DQ184" s="82"/>
      <c r="DR184" s="59"/>
      <c r="DS184" s="59"/>
      <c r="DT184" s="59"/>
      <c r="DU184" s="59"/>
      <c r="DV184" s="59"/>
      <c r="DW184" s="59"/>
      <c r="DX184" s="59"/>
      <c r="DY184" s="59"/>
      <c r="DZ184" s="59"/>
      <c r="EA184" s="59"/>
      <c r="EB184" s="59"/>
      <c r="EC184" s="59"/>
      <c r="ED184" s="59"/>
      <c r="EE184" s="59"/>
      <c r="EF184" s="59"/>
      <c r="EG184" s="59"/>
      <c r="EH184" s="59"/>
      <c r="EI184" s="59"/>
      <c r="EJ184" s="59"/>
      <c r="EK184" s="59"/>
      <c r="EL184" s="59"/>
      <c r="EM184" s="59"/>
      <c r="EN184" s="59"/>
      <c r="EO184" s="59"/>
      <c r="EP184" s="59"/>
      <c r="EQ184" s="59"/>
      <c r="ER184" s="59"/>
    </row>
    <row r="185" spans="2:148" ht="15" outlineLevel="1">
      <c r="B185" s="65">
        <v>11</v>
      </c>
      <c r="C185" s="99" t="s">
        <v>108</v>
      </c>
      <c r="D185" s="239" t="s">
        <v>390</v>
      </c>
      <c r="E185" s="66">
        <v>12</v>
      </c>
      <c r="F185" s="298">
        <v>12</v>
      </c>
      <c r="G185" s="90">
        <f t="shared" si="48"/>
        <v>0.3066666666666667</v>
      </c>
      <c r="H185" s="88">
        <f t="shared" si="49"/>
        <v>3.68</v>
      </c>
      <c r="I185" s="87">
        <f t="shared" si="50"/>
        <v>1.6800000000000002</v>
      </c>
      <c r="J185" s="87">
        <f t="shared" si="52"/>
        <v>2</v>
      </c>
      <c r="K185" s="82"/>
      <c r="L185" s="61"/>
      <c r="M185" s="82"/>
      <c r="N185" s="59"/>
      <c r="O185" s="59"/>
      <c r="P185" s="59"/>
      <c r="Q185" s="59"/>
      <c r="R185" s="59"/>
      <c r="S185" s="59"/>
      <c r="T185" s="82"/>
      <c r="U185" s="142"/>
      <c r="V185" s="63"/>
      <c r="W185" s="63"/>
      <c r="X185" s="63"/>
      <c r="Y185" s="63"/>
      <c r="Z185" s="63"/>
      <c r="AA185" s="63"/>
      <c r="AB185" s="63"/>
      <c r="AC185" s="82"/>
      <c r="AD185" s="59"/>
      <c r="AE185" s="59"/>
      <c r="AF185" s="59"/>
      <c r="AG185" s="59"/>
      <c r="AH185" s="59"/>
      <c r="AI185" s="82"/>
      <c r="AJ185" s="59"/>
      <c r="AK185" s="59"/>
      <c r="AL185" s="59"/>
      <c r="AM185" s="59"/>
      <c r="AN185" s="82"/>
      <c r="AO185" s="59"/>
      <c r="AP185" s="59"/>
      <c r="AQ185" s="59"/>
      <c r="AR185" s="59"/>
      <c r="AS185" s="59"/>
      <c r="AT185" s="59"/>
      <c r="AU185" s="59"/>
      <c r="AV185" s="59"/>
      <c r="AW185" s="59"/>
      <c r="AX185" s="82"/>
      <c r="AY185" s="63">
        <f>20/1000</f>
        <v>0.02</v>
      </c>
      <c r="AZ185" s="59"/>
      <c r="BA185" s="59"/>
      <c r="BB185" s="59"/>
      <c r="BC185" s="59"/>
      <c r="BD185" s="59"/>
      <c r="BE185" s="59"/>
      <c r="BF185" s="59"/>
      <c r="BG185" s="59"/>
      <c r="BH185" s="59"/>
      <c r="BI185" s="82"/>
      <c r="BJ185" s="60"/>
      <c r="BK185" s="59"/>
      <c r="BL185" s="59"/>
      <c r="BM185" s="59"/>
      <c r="BN185" s="59"/>
      <c r="BO185" s="59"/>
      <c r="BP185" s="59"/>
      <c r="BQ185" s="59"/>
      <c r="BR185" s="59"/>
      <c r="BS185" s="59"/>
      <c r="BT185" s="59"/>
      <c r="BU185" s="59"/>
      <c r="BV185" s="59"/>
      <c r="BW185" s="59"/>
      <c r="BX185" s="59"/>
      <c r="BY185" s="59"/>
      <c r="BZ185" s="59"/>
      <c r="CA185" s="59"/>
      <c r="CB185" s="82"/>
      <c r="CC185" s="59"/>
      <c r="CD185" s="59"/>
      <c r="CE185" s="59"/>
      <c r="CF185" s="59"/>
      <c r="CG185" s="59"/>
      <c r="CH185" s="59"/>
      <c r="CI185" s="59"/>
      <c r="CJ185" s="59"/>
      <c r="CK185" s="59"/>
      <c r="CL185" s="59"/>
      <c r="CM185" s="82"/>
      <c r="CN185" s="59"/>
      <c r="CO185" s="59"/>
      <c r="CP185" s="59"/>
      <c r="CQ185" s="59"/>
      <c r="CR185" s="59"/>
      <c r="CS185" s="59"/>
      <c r="CT185" s="59"/>
      <c r="CU185" s="59"/>
      <c r="CV185" s="59"/>
      <c r="CW185" s="59"/>
      <c r="CX185" s="59"/>
      <c r="CY185" s="59"/>
      <c r="CZ185" s="82"/>
      <c r="DA185" s="59"/>
      <c r="DB185" s="59"/>
      <c r="DC185" s="59"/>
      <c r="DD185" s="59"/>
      <c r="DE185" s="59"/>
      <c r="DF185" s="59"/>
      <c r="DG185" s="59"/>
      <c r="DH185" s="59"/>
      <c r="DI185" s="82"/>
      <c r="DJ185" s="59"/>
      <c r="DK185" s="59"/>
      <c r="DL185" s="59"/>
      <c r="DM185" s="59"/>
      <c r="DN185" s="59"/>
      <c r="DO185" s="59"/>
      <c r="DP185" s="59"/>
      <c r="DQ185" s="82"/>
      <c r="DR185" s="59"/>
      <c r="DS185" s="59"/>
      <c r="DT185" s="59"/>
      <c r="DU185" s="59"/>
      <c r="DV185" s="59"/>
      <c r="DW185" s="59"/>
      <c r="DX185" s="59"/>
      <c r="DY185" s="59"/>
      <c r="DZ185" s="59"/>
      <c r="EA185" s="59"/>
      <c r="EB185" s="59"/>
      <c r="EC185" s="59"/>
      <c r="ED185" s="59"/>
      <c r="EE185" s="59"/>
      <c r="EF185" s="59"/>
      <c r="EG185" s="59"/>
      <c r="EH185" s="59"/>
      <c r="EI185" s="59"/>
      <c r="EJ185" s="59"/>
      <c r="EK185" s="59"/>
      <c r="EL185" s="59"/>
      <c r="EM185" s="59"/>
      <c r="EN185" s="59"/>
      <c r="EO185" s="59"/>
      <c r="EP185" s="59"/>
      <c r="EQ185" s="59"/>
      <c r="ER185" s="59"/>
    </row>
    <row r="186" spans="2:148" ht="15" outlineLevel="1">
      <c r="B186" s="65">
        <v>12</v>
      </c>
      <c r="C186" s="99" t="s">
        <v>108</v>
      </c>
      <c r="D186" s="102" t="s">
        <v>117</v>
      </c>
      <c r="E186" s="66">
        <v>10</v>
      </c>
      <c r="F186" s="298">
        <v>10</v>
      </c>
      <c r="G186" s="90">
        <f t="shared" si="48"/>
        <v>0.5</v>
      </c>
      <c r="H186" s="88">
        <f t="shared" si="49"/>
        <v>5</v>
      </c>
      <c r="I186" s="87">
        <f t="shared" si="50"/>
        <v>1.4000000000000001</v>
      </c>
      <c r="J186" s="87">
        <f t="shared" si="52"/>
        <v>3.6</v>
      </c>
      <c r="K186" s="82"/>
      <c r="L186" s="61"/>
      <c r="M186" s="82"/>
      <c r="N186" s="59"/>
      <c r="O186" s="59"/>
      <c r="P186" s="59"/>
      <c r="Q186" s="59"/>
      <c r="R186" s="59"/>
      <c r="S186" s="59"/>
      <c r="T186" s="82"/>
      <c r="U186" s="63"/>
      <c r="V186" s="63"/>
      <c r="W186" s="63"/>
      <c r="X186" s="63"/>
      <c r="Y186" s="63"/>
      <c r="Z186" s="63"/>
      <c r="AA186" s="63"/>
      <c r="AB186" s="63"/>
      <c r="AC186" s="82"/>
      <c r="AD186" s="59"/>
      <c r="AE186" s="59"/>
      <c r="AF186" s="59"/>
      <c r="AG186" s="59"/>
      <c r="AH186" s="59"/>
      <c r="AI186" s="82"/>
      <c r="AJ186" s="59"/>
      <c r="AK186" s="59"/>
      <c r="AL186" s="59"/>
      <c r="AM186" s="59"/>
      <c r="AN186" s="82"/>
      <c r="AO186" s="59"/>
      <c r="AP186" s="59"/>
      <c r="AQ186" s="59"/>
      <c r="AR186" s="59"/>
      <c r="AS186" s="59"/>
      <c r="AT186" s="59"/>
      <c r="AU186" s="59"/>
      <c r="AV186" s="59"/>
      <c r="AW186" s="59"/>
      <c r="AX186" s="82"/>
      <c r="AY186" s="59"/>
      <c r="AZ186" s="59"/>
      <c r="BA186" s="59"/>
      <c r="BB186" s="59"/>
      <c r="BC186" s="59"/>
      <c r="BD186" s="59"/>
      <c r="BE186" s="59"/>
      <c r="BF186" s="59"/>
      <c r="BG186" s="59"/>
      <c r="BH186" s="59"/>
      <c r="BI186" s="82"/>
      <c r="BJ186" s="60"/>
      <c r="BK186" s="59"/>
      <c r="BL186" s="59"/>
      <c r="BM186" s="59"/>
      <c r="BN186" s="59"/>
      <c r="BO186" s="59"/>
      <c r="BP186" s="59"/>
      <c r="BQ186" s="59"/>
      <c r="BR186" s="59"/>
      <c r="BS186" s="59"/>
      <c r="BT186" s="59"/>
      <c r="BU186" s="59"/>
      <c r="BV186" s="59"/>
      <c r="BW186" s="59"/>
      <c r="BX186" s="59"/>
      <c r="BY186" s="59"/>
      <c r="BZ186" s="59"/>
      <c r="CA186" s="59"/>
      <c r="CB186" s="82"/>
      <c r="CC186" s="59"/>
      <c r="CD186" s="59"/>
      <c r="CE186" s="59"/>
      <c r="CF186" s="59"/>
      <c r="CG186" s="59"/>
      <c r="CH186" s="59"/>
      <c r="CI186" s="59"/>
      <c r="CJ186" s="59"/>
      <c r="CK186" s="59"/>
      <c r="CL186" s="59"/>
      <c r="CM186" s="82"/>
      <c r="CN186" s="59"/>
      <c r="CO186" s="59"/>
      <c r="CP186" s="59"/>
      <c r="CQ186" s="59"/>
      <c r="CR186" s="59"/>
      <c r="CS186" s="59"/>
      <c r="CT186" s="59"/>
      <c r="CU186" s="59"/>
      <c r="CV186" s="59"/>
      <c r="CW186" s="59"/>
      <c r="CX186" s="63">
        <f>20/1000</f>
        <v>0.02</v>
      </c>
      <c r="CY186" s="59"/>
      <c r="CZ186" s="82"/>
      <c r="DA186" s="59"/>
      <c r="DB186" s="59"/>
      <c r="DC186" s="59"/>
      <c r="DD186" s="59"/>
      <c r="DE186" s="59"/>
      <c r="DF186" s="59"/>
      <c r="DG186" s="59"/>
      <c r="DH186" s="59"/>
      <c r="DI186" s="82"/>
      <c r="DJ186" s="59"/>
      <c r="DK186" s="59"/>
      <c r="DL186" s="59"/>
      <c r="DM186" s="59"/>
      <c r="DN186" s="59"/>
      <c r="DO186" s="59"/>
      <c r="DP186" s="59"/>
      <c r="DQ186" s="82"/>
      <c r="DR186" s="59"/>
      <c r="DS186" s="59"/>
      <c r="DT186" s="59"/>
      <c r="DU186" s="59"/>
      <c r="DV186" s="59"/>
      <c r="DW186" s="59"/>
      <c r="DX186" s="59"/>
      <c r="DY186" s="59"/>
      <c r="DZ186" s="59"/>
      <c r="EA186" s="59"/>
      <c r="EB186" s="59"/>
      <c r="EC186" s="59"/>
      <c r="ED186" s="59"/>
      <c r="EE186" s="59"/>
      <c r="EF186" s="59"/>
      <c r="EG186" s="59"/>
      <c r="EH186" s="59"/>
      <c r="EI186" s="59"/>
      <c r="EJ186" s="59"/>
      <c r="EK186" s="59"/>
      <c r="EL186" s="59"/>
      <c r="EM186" s="59"/>
      <c r="EN186" s="59"/>
      <c r="EO186" s="59"/>
      <c r="EP186" s="59"/>
      <c r="EQ186" s="59"/>
      <c r="ER186" s="59"/>
    </row>
    <row r="187" spans="2:148" ht="15">
      <c r="B187" s="67"/>
      <c r="C187" s="100"/>
      <c r="D187" s="109"/>
      <c r="E187" s="67"/>
      <c r="F187" s="67"/>
      <c r="G187" s="117"/>
      <c r="H187" s="118"/>
      <c r="I187" s="119"/>
      <c r="J187" s="119"/>
      <c r="K187" s="82"/>
      <c r="L187" s="120"/>
      <c r="M187" s="82"/>
      <c r="N187" s="59"/>
      <c r="O187" s="59"/>
      <c r="P187" s="59"/>
      <c r="Q187" s="59"/>
      <c r="R187" s="59"/>
      <c r="S187" s="59"/>
      <c r="T187" s="82"/>
      <c r="U187" s="142"/>
      <c r="V187" s="63"/>
      <c r="W187" s="63"/>
      <c r="X187" s="63"/>
      <c r="Y187" s="63"/>
      <c r="Z187" s="63"/>
      <c r="AA187" s="63"/>
      <c r="AB187" s="63"/>
      <c r="AC187" s="82"/>
      <c r="AD187" s="59"/>
      <c r="AE187" s="59"/>
      <c r="AF187" s="59"/>
      <c r="AG187" s="59"/>
      <c r="AH187" s="59"/>
      <c r="AI187" s="82"/>
      <c r="AJ187" s="59"/>
      <c r="AK187" s="59"/>
      <c r="AL187" s="59"/>
      <c r="AM187" s="59"/>
      <c r="AN187" s="82"/>
      <c r="AO187" s="59"/>
      <c r="AP187" s="59"/>
      <c r="AQ187" s="59"/>
      <c r="AR187" s="59"/>
      <c r="AS187" s="59"/>
      <c r="AT187" s="59"/>
      <c r="AU187" s="59"/>
      <c r="AV187" s="59"/>
      <c r="AW187" s="59"/>
      <c r="AX187" s="82"/>
      <c r="AY187" s="59"/>
      <c r="AZ187" s="59"/>
      <c r="BA187" s="59"/>
      <c r="BB187" s="59"/>
      <c r="BC187" s="59"/>
      <c r="BD187" s="59"/>
      <c r="BE187" s="59"/>
      <c r="BF187" s="59"/>
      <c r="BG187" s="59"/>
      <c r="BH187" s="59"/>
      <c r="BI187" s="82"/>
      <c r="BJ187" s="60"/>
      <c r="BK187" s="59"/>
      <c r="BL187" s="59"/>
      <c r="BM187" s="59"/>
      <c r="BN187" s="59"/>
      <c r="BO187" s="59"/>
      <c r="BP187" s="59"/>
      <c r="BQ187" s="59"/>
      <c r="BR187" s="59"/>
      <c r="BS187" s="59"/>
      <c r="BT187" s="59"/>
      <c r="BU187" s="59"/>
      <c r="BV187" s="59"/>
      <c r="BW187" s="59"/>
      <c r="BX187" s="59"/>
      <c r="BY187" s="59"/>
      <c r="BZ187" s="59"/>
      <c r="CA187" s="59"/>
      <c r="CB187" s="82"/>
      <c r="CC187" s="59"/>
      <c r="CD187" s="59"/>
      <c r="CE187" s="59"/>
      <c r="CF187" s="59"/>
      <c r="CG187" s="59"/>
      <c r="CH187" s="59"/>
      <c r="CI187" s="59"/>
      <c r="CJ187" s="59"/>
      <c r="CK187" s="59"/>
      <c r="CL187" s="59"/>
      <c r="CM187" s="82"/>
      <c r="CN187" s="59"/>
      <c r="CO187" s="59"/>
      <c r="CP187" s="59"/>
      <c r="CQ187" s="59"/>
      <c r="CR187" s="59"/>
      <c r="CS187" s="59"/>
      <c r="CT187" s="59"/>
      <c r="CU187" s="59"/>
      <c r="CV187" s="59"/>
      <c r="CW187" s="59"/>
      <c r="CX187" s="59"/>
      <c r="CY187" s="59"/>
      <c r="CZ187" s="82"/>
      <c r="DA187" s="59"/>
      <c r="DB187" s="59"/>
      <c r="DC187" s="59"/>
      <c r="DD187" s="59"/>
      <c r="DE187" s="59"/>
      <c r="DF187" s="59"/>
      <c r="DG187" s="59"/>
      <c r="DH187" s="59"/>
      <c r="DI187" s="82"/>
      <c r="DJ187" s="59"/>
      <c r="DK187" s="59"/>
      <c r="DL187" s="59"/>
      <c r="DM187" s="59"/>
      <c r="DN187" s="59"/>
      <c r="DO187" s="59"/>
      <c r="DP187" s="59"/>
      <c r="DQ187" s="82"/>
      <c r="DR187" s="59"/>
      <c r="DS187" s="59"/>
      <c r="DT187" s="59"/>
      <c r="DU187" s="59"/>
      <c r="DV187" s="59"/>
      <c r="DW187" s="59"/>
      <c r="DX187" s="59"/>
      <c r="DY187" s="59"/>
      <c r="DZ187" s="59"/>
      <c r="EA187" s="59"/>
      <c r="EB187" s="59"/>
      <c r="EC187" s="59"/>
      <c r="ED187" s="59"/>
      <c r="EE187" s="59"/>
      <c r="EF187" s="59"/>
      <c r="EG187" s="59"/>
      <c r="EH187" s="59"/>
      <c r="EI187" s="59"/>
      <c r="EJ187" s="59"/>
      <c r="EK187" s="59"/>
      <c r="EL187" s="59"/>
      <c r="EM187" s="59"/>
      <c r="EN187" s="59"/>
      <c r="EO187" s="59"/>
      <c r="EP187" s="59"/>
      <c r="EQ187" s="59"/>
      <c r="ER187" s="59"/>
    </row>
    <row r="188" spans="2:148" ht="15" outlineLevel="1">
      <c r="B188" s="65">
        <v>1</v>
      </c>
      <c r="C188" s="99" t="s">
        <v>391</v>
      </c>
      <c r="D188" s="102" t="s">
        <v>391</v>
      </c>
      <c r="E188" s="66">
        <v>30</v>
      </c>
      <c r="F188" s="298">
        <v>30</v>
      </c>
      <c r="G188" s="90">
        <f t="shared" si="48"/>
        <v>0.64</v>
      </c>
      <c r="H188" s="88">
        <f t="shared" si="49"/>
        <v>19.2</v>
      </c>
      <c r="I188" s="87">
        <f t="shared" si="50"/>
        <v>4.2</v>
      </c>
      <c r="J188" s="87">
        <f t="shared" ref="J188:J194" si="53">SUMPRODUCT(N188:ES188,$N$6:$ES$6)</f>
        <v>15</v>
      </c>
      <c r="K188" s="82"/>
      <c r="L188" s="61"/>
      <c r="M188" s="82"/>
      <c r="N188" s="59"/>
      <c r="O188" s="59"/>
      <c r="P188" s="59"/>
      <c r="Q188" s="59"/>
      <c r="R188" s="59"/>
      <c r="S188" s="59"/>
      <c r="T188" s="82"/>
      <c r="U188" s="63"/>
      <c r="V188" s="63"/>
      <c r="W188" s="63"/>
      <c r="X188" s="63"/>
      <c r="Y188" s="63"/>
      <c r="Z188" s="63"/>
      <c r="AA188" s="63"/>
      <c r="AB188" s="63"/>
      <c r="AC188" s="82"/>
      <c r="AD188" s="59"/>
      <c r="AE188" s="59"/>
      <c r="AF188" s="59"/>
      <c r="AG188" s="59"/>
      <c r="AH188" s="59"/>
      <c r="AI188" s="82"/>
      <c r="AJ188" s="59"/>
      <c r="AK188" s="59"/>
      <c r="AL188" s="59"/>
      <c r="AM188" s="59"/>
      <c r="AN188" s="82"/>
      <c r="AO188" s="59"/>
      <c r="AP188" s="59"/>
      <c r="AQ188" s="59"/>
      <c r="AR188" s="59"/>
      <c r="AS188" s="59"/>
      <c r="AT188" s="59"/>
      <c r="AU188" s="59"/>
      <c r="AV188" s="59"/>
      <c r="AW188" s="59"/>
      <c r="AX188" s="82"/>
      <c r="AY188" s="59"/>
      <c r="AZ188" s="59"/>
      <c r="BA188" s="59"/>
      <c r="BB188" s="59"/>
      <c r="BC188" s="59"/>
      <c r="BD188" s="59"/>
      <c r="BE188" s="59"/>
      <c r="BF188" s="59"/>
      <c r="BG188" s="59"/>
      <c r="BH188" s="59"/>
      <c r="BI188" s="82"/>
      <c r="BJ188" s="60"/>
      <c r="BK188" s="59"/>
      <c r="BL188" s="59"/>
      <c r="BM188" s="59"/>
      <c r="BN188" s="59"/>
      <c r="BO188" s="59"/>
      <c r="BP188" s="59"/>
      <c r="BQ188" s="59"/>
      <c r="BR188" s="59"/>
      <c r="BS188" s="59"/>
      <c r="BT188" s="59"/>
      <c r="BU188" s="59"/>
      <c r="BV188" s="59"/>
      <c r="BW188" s="59"/>
      <c r="BX188" s="59"/>
      <c r="BY188" s="59"/>
      <c r="BZ188" s="59"/>
      <c r="CA188" s="59"/>
      <c r="CB188" s="82"/>
      <c r="CC188" s="59"/>
      <c r="CD188" s="59"/>
      <c r="CE188" s="59"/>
      <c r="CF188" s="59"/>
      <c r="CG188" s="59"/>
      <c r="CH188" s="59"/>
      <c r="CI188" s="59"/>
      <c r="CJ188" s="59"/>
      <c r="CK188" s="59"/>
      <c r="CL188" s="59"/>
      <c r="CM188" s="82"/>
      <c r="CN188" s="59"/>
      <c r="CO188" s="59"/>
      <c r="CP188" s="59"/>
      <c r="CQ188" s="59"/>
      <c r="CR188" s="59"/>
      <c r="CS188" s="59"/>
      <c r="CT188" s="59"/>
      <c r="CU188" s="59"/>
      <c r="CV188" s="59"/>
      <c r="CW188" s="59"/>
      <c r="CX188" s="59"/>
      <c r="CY188" s="59"/>
      <c r="CZ188" s="82"/>
      <c r="DA188" s="59"/>
      <c r="DB188" s="59"/>
      <c r="DC188" s="59"/>
      <c r="DD188" s="59"/>
      <c r="DE188" s="59"/>
      <c r="DF188" s="59"/>
      <c r="DG188" s="59"/>
      <c r="DH188" s="59"/>
      <c r="DI188" s="82"/>
      <c r="DJ188" s="59"/>
      <c r="DK188" s="59"/>
      <c r="DL188" s="59"/>
      <c r="DM188" s="59"/>
      <c r="DN188" s="59"/>
      <c r="DO188" s="59"/>
      <c r="DP188" s="59"/>
      <c r="DQ188" s="82"/>
      <c r="DR188" s="59"/>
      <c r="DS188" s="59"/>
      <c r="DT188" s="59"/>
      <c r="DU188" s="59"/>
      <c r="DV188" s="59"/>
      <c r="DW188" s="59"/>
      <c r="DX188" s="59"/>
      <c r="DY188" s="59"/>
      <c r="DZ188" s="59"/>
      <c r="EA188" s="59"/>
      <c r="EB188" s="59"/>
      <c r="EC188" s="59"/>
      <c r="ED188" s="59"/>
      <c r="EE188" s="59"/>
      <c r="EF188" s="59"/>
      <c r="EG188" s="59"/>
      <c r="EH188" s="59"/>
      <c r="EI188" s="59"/>
      <c r="EJ188" s="59"/>
      <c r="EK188" s="59"/>
      <c r="EL188" s="59"/>
      <c r="EM188" s="59"/>
      <c r="EN188" s="59"/>
      <c r="EO188" s="59"/>
      <c r="EP188" s="59">
        <v>1</v>
      </c>
      <c r="EQ188" s="59"/>
      <c r="ER188" s="59"/>
    </row>
    <row r="189" spans="2:148" ht="15" outlineLevel="1">
      <c r="B189" s="65">
        <v>2</v>
      </c>
      <c r="C189" s="99" t="s">
        <v>391</v>
      </c>
      <c r="D189" s="113" t="s">
        <v>392</v>
      </c>
      <c r="E189" s="66">
        <v>40</v>
      </c>
      <c r="F189" s="298">
        <v>40</v>
      </c>
      <c r="G189" s="90">
        <f t="shared" si="48"/>
        <v>0.69500000000000006</v>
      </c>
      <c r="H189" s="88">
        <f t="shared" si="49"/>
        <v>27.8</v>
      </c>
      <c r="I189" s="87">
        <f t="shared" si="50"/>
        <v>5.6000000000000005</v>
      </c>
      <c r="J189" s="87">
        <f t="shared" si="53"/>
        <v>22.2</v>
      </c>
      <c r="K189" s="82"/>
      <c r="L189" s="61"/>
      <c r="M189" s="82"/>
      <c r="N189" s="59"/>
      <c r="O189" s="59"/>
      <c r="P189" s="59"/>
      <c r="Q189" s="59"/>
      <c r="R189" s="59"/>
      <c r="S189" s="59"/>
      <c r="T189" s="82"/>
      <c r="U189" s="142"/>
      <c r="V189" s="63"/>
      <c r="W189" s="63"/>
      <c r="X189" s="63"/>
      <c r="Y189" s="63"/>
      <c r="Z189" s="63"/>
      <c r="AA189" s="63"/>
      <c r="AB189" s="63"/>
      <c r="AC189" s="82"/>
      <c r="AD189" s="59"/>
      <c r="AE189" s="59"/>
      <c r="AF189" s="59"/>
      <c r="AG189" s="59"/>
      <c r="AH189" s="59"/>
      <c r="AI189" s="82"/>
      <c r="AJ189" s="59"/>
      <c r="AK189" s="59"/>
      <c r="AL189" s="59"/>
      <c r="AM189" s="59"/>
      <c r="AN189" s="82"/>
      <c r="AO189" s="59"/>
      <c r="AP189" s="59"/>
      <c r="AQ189" s="59"/>
      <c r="AR189" s="59"/>
      <c r="AS189" s="59"/>
      <c r="AT189" s="59"/>
      <c r="AU189" s="59"/>
      <c r="AV189" s="59"/>
      <c r="AW189" s="59"/>
      <c r="AX189" s="82"/>
      <c r="AY189" s="59"/>
      <c r="AZ189" s="59"/>
      <c r="BA189" s="59"/>
      <c r="BB189" s="59"/>
      <c r="BC189" s="59"/>
      <c r="BD189" s="59"/>
      <c r="BE189" s="59"/>
      <c r="BF189" s="59"/>
      <c r="BG189" s="59"/>
      <c r="BH189" s="59"/>
      <c r="BI189" s="82"/>
      <c r="BJ189" s="60"/>
      <c r="BK189" s="59"/>
      <c r="BL189" s="59"/>
      <c r="BM189" s="59"/>
      <c r="BN189" s="59"/>
      <c r="BO189" s="59"/>
      <c r="BP189" s="59"/>
      <c r="BQ189" s="59"/>
      <c r="BR189" s="59"/>
      <c r="BS189" s="59"/>
      <c r="BT189" s="59"/>
      <c r="BU189" s="59"/>
      <c r="BV189" s="59"/>
      <c r="BW189" s="59"/>
      <c r="BX189" s="59"/>
      <c r="BY189" s="59"/>
      <c r="BZ189" s="59"/>
      <c r="CA189" s="59"/>
      <c r="CB189" s="82"/>
      <c r="CC189" s="59"/>
      <c r="CD189" s="59"/>
      <c r="CE189" s="59"/>
      <c r="CF189" s="59"/>
      <c r="CG189" s="59"/>
      <c r="CH189" s="59"/>
      <c r="CI189" s="59"/>
      <c r="CJ189" s="59"/>
      <c r="CK189" s="59"/>
      <c r="CL189" s="59"/>
      <c r="CM189" s="82"/>
      <c r="CN189" s="59"/>
      <c r="CO189" s="59"/>
      <c r="CP189" s="59"/>
      <c r="CQ189" s="59"/>
      <c r="CR189" s="59"/>
      <c r="CS189" s="59"/>
      <c r="CT189" s="59"/>
      <c r="CU189" s="59"/>
      <c r="CV189" s="59"/>
      <c r="CW189" s="59"/>
      <c r="CX189" s="63">
        <f>40/1000</f>
        <v>0.04</v>
      </c>
      <c r="CY189" s="59"/>
      <c r="CZ189" s="82"/>
      <c r="DA189" s="59"/>
      <c r="DB189" s="59"/>
      <c r="DC189" s="59"/>
      <c r="DD189" s="59"/>
      <c r="DE189" s="59"/>
      <c r="DF189" s="59"/>
      <c r="DG189" s="59"/>
      <c r="DH189" s="59"/>
      <c r="DI189" s="82"/>
      <c r="DJ189" s="59"/>
      <c r="DK189" s="59"/>
      <c r="DL189" s="59"/>
      <c r="DM189" s="59"/>
      <c r="DN189" s="59"/>
      <c r="DO189" s="59"/>
      <c r="DP189" s="59"/>
      <c r="DQ189" s="82"/>
      <c r="DR189" s="59"/>
      <c r="DS189" s="59"/>
      <c r="DT189" s="59"/>
      <c r="DU189" s="59"/>
      <c r="DV189" s="59"/>
      <c r="DW189" s="59"/>
      <c r="DX189" s="59"/>
      <c r="DY189" s="59"/>
      <c r="DZ189" s="59"/>
      <c r="EA189" s="59"/>
      <c r="EB189" s="59"/>
      <c r="EC189" s="59"/>
      <c r="ED189" s="59"/>
      <c r="EE189" s="59"/>
      <c r="EF189" s="59"/>
      <c r="EG189" s="59"/>
      <c r="EH189" s="59"/>
      <c r="EI189" s="59"/>
      <c r="EJ189" s="59"/>
      <c r="EK189" s="59"/>
      <c r="EL189" s="59"/>
      <c r="EM189" s="59"/>
      <c r="EN189" s="59"/>
      <c r="EO189" s="59"/>
      <c r="EP189" s="59">
        <v>1</v>
      </c>
      <c r="EQ189" s="59"/>
      <c r="ER189" s="59"/>
    </row>
    <row r="190" spans="2:148" ht="15" outlineLevel="1">
      <c r="B190" s="65">
        <v>3</v>
      </c>
      <c r="C190" s="99" t="s">
        <v>391</v>
      </c>
      <c r="D190" s="113" t="s">
        <v>393</v>
      </c>
      <c r="E190" s="66">
        <v>44</v>
      </c>
      <c r="F190" s="298">
        <v>44</v>
      </c>
      <c r="G190" s="90">
        <f t="shared" si="48"/>
        <v>0.57181818181818178</v>
      </c>
      <c r="H190" s="88">
        <f t="shared" si="49"/>
        <v>25.16</v>
      </c>
      <c r="I190" s="87">
        <f t="shared" si="50"/>
        <v>6.16</v>
      </c>
      <c r="J190" s="87">
        <f t="shared" si="53"/>
        <v>19</v>
      </c>
      <c r="K190" s="82"/>
      <c r="L190" s="61"/>
      <c r="M190" s="82"/>
      <c r="N190" s="59"/>
      <c r="O190" s="59"/>
      <c r="P190" s="59"/>
      <c r="Q190" s="59"/>
      <c r="R190" s="59"/>
      <c r="S190" s="59"/>
      <c r="T190" s="82"/>
      <c r="U190" s="63"/>
      <c r="V190" s="63"/>
      <c r="W190" s="63"/>
      <c r="X190" s="63"/>
      <c r="Y190" s="63"/>
      <c r="Z190" s="63"/>
      <c r="AA190" s="63"/>
      <c r="AB190" s="63"/>
      <c r="AC190" s="82"/>
      <c r="AD190" s="59"/>
      <c r="AE190" s="59"/>
      <c r="AF190" s="59"/>
      <c r="AG190" s="59"/>
      <c r="AH190" s="59"/>
      <c r="AI190" s="82"/>
      <c r="AJ190" s="59"/>
      <c r="AK190" s="59"/>
      <c r="AL190" s="59"/>
      <c r="AM190" s="59"/>
      <c r="AN190" s="82"/>
      <c r="AO190" s="59"/>
      <c r="AP190" s="59"/>
      <c r="AQ190" s="59"/>
      <c r="AR190" s="59"/>
      <c r="AS190" s="59"/>
      <c r="AT190" s="59"/>
      <c r="AU190" s="59"/>
      <c r="AV190" s="59"/>
      <c r="AW190" s="59"/>
      <c r="AX190" s="82"/>
      <c r="AY190" s="63">
        <f>40/1000</f>
        <v>0.04</v>
      </c>
      <c r="AZ190" s="59"/>
      <c r="BA190" s="59"/>
      <c r="BB190" s="59"/>
      <c r="BC190" s="59"/>
      <c r="BD190" s="59"/>
      <c r="BE190" s="59"/>
      <c r="BF190" s="59"/>
      <c r="BG190" s="59"/>
      <c r="BH190" s="59"/>
      <c r="BI190" s="82"/>
      <c r="BJ190" s="60"/>
      <c r="BK190" s="59"/>
      <c r="BL190" s="59"/>
      <c r="BM190" s="59"/>
      <c r="BN190" s="59"/>
      <c r="BO190" s="59"/>
      <c r="BP190" s="59"/>
      <c r="BQ190" s="59"/>
      <c r="BR190" s="59"/>
      <c r="BS190" s="59"/>
      <c r="BT190" s="59"/>
      <c r="BU190" s="59"/>
      <c r="BV190" s="59"/>
      <c r="BW190" s="59"/>
      <c r="BX190" s="59"/>
      <c r="BY190" s="59"/>
      <c r="BZ190" s="59"/>
      <c r="CA190" s="59"/>
      <c r="CB190" s="82"/>
      <c r="CC190" s="59"/>
      <c r="CD190" s="59"/>
      <c r="CE190" s="59"/>
      <c r="CF190" s="59"/>
      <c r="CG190" s="59"/>
      <c r="CH190" s="59"/>
      <c r="CI190" s="59"/>
      <c r="CJ190" s="59"/>
      <c r="CK190" s="59"/>
      <c r="CL190" s="59"/>
      <c r="CM190" s="82"/>
      <c r="CN190" s="59"/>
      <c r="CO190" s="59"/>
      <c r="CP190" s="59"/>
      <c r="CQ190" s="59"/>
      <c r="CR190" s="59"/>
      <c r="CS190" s="59"/>
      <c r="CT190" s="59"/>
      <c r="CU190" s="59"/>
      <c r="CV190" s="59"/>
      <c r="CW190" s="59"/>
      <c r="CX190" s="59"/>
      <c r="CY190" s="59"/>
      <c r="CZ190" s="82"/>
      <c r="DA190" s="59"/>
      <c r="DB190" s="59"/>
      <c r="DC190" s="59"/>
      <c r="DD190" s="59"/>
      <c r="DE190" s="59"/>
      <c r="DF190" s="59"/>
      <c r="DG190" s="59"/>
      <c r="DH190" s="59"/>
      <c r="DI190" s="82"/>
      <c r="DJ190" s="59"/>
      <c r="DK190" s="59"/>
      <c r="DL190" s="59"/>
      <c r="DM190" s="59"/>
      <c r="DN190" s="59"/>
      <c r="DO190" s="59"/>
      <c r="DP190" s="59"/>
      <c r="DQ190" s="82"/>
      <c r="DR190" s="59"/>
      <c r="DS190" s="59"/>
      <c r="DT190" s="59"/>
      <c r="DU190" s="59"/>
      <c r="DV190" s="59"/>
      <c r="DW190" s="59"/>
      <c r="DX190" s="59"/>
      <c r="DY190" s="59"/>
      <c r="DZ190" s="59"/>
      <c r="EA190" s="59"/>
      <c r="EB190" s="59"/>
      <c r="EC190" s="59"/>
      <c r="ED190" s="59"/>
      <c r="EE190" s="59"/>
      <c r="EF190" s="59"/>
      <c r="EG190" s="59"/>
      <c r="EH190" s="59"/>
      <c r="EI190" s="59"/>
      <c r="EJ190" s="59"/>
      <c r="EK190" s="59"/>
      <c r="EL190" s="59"/>
      <c r="EM190" s="59"/>
      <c r="EN190" s="59"/>
      <c r="EO190" s="59"/>
      <c r="EP190" s="59">
        <v>1</v>
      </c>
      <c r="EQ190" s="59"/>
      <c r="ER190" s="59"/>
    </row>
    <row r="191" spans="2:148" ht="15" outlineLevel="1">
      <c r="B191" s="65">
        <v>4</v>
      </c>
      <c r="C191" s="99" t="s">
        <v>391</v>
      </c>
      <c r="D191" s="113" t="s">
        <v>394</v>
      </c>
      <c r="E191" s="66">
        <v>44</v>
      </c>
      <c r="F191" s="298">
        <v>44</v>
      </c>
      <c r="G191" s="90">
        <f t="shared" si="48"/>
        <v>0.57181818181818178</v>
      </c>
      <c r="H191" s="88">
        <f t="shared" si="49"/>
        <v>25.16</v>
      </c>
      <c r="I191" s="87">
        <f t="shared" si="50"/>
        <v>6.16</v>
      </c>
      <c r="J191" s="87">
        <f t="shared" si="53"/>
        <v>19</v>
      </c>
      <c r="K191" s="82"/>
      <c r="L191" s="61"/>
      <c r="M191" s="82"/>
      <c r="N191" s="59"/>
      <c r="O191" s="59"/>
      <c r="P191" s="59"/>
      <c r="Q191" s="59"/>
      <c r="R191" s="59"/>
      <c r="S191" s="59"/>
      <c r="T191" s="82"/>
      <c r="U191" s="142"/>
      <c r="V191" s="63"/>
      <c r="W191" s="63"/>
      <c r="X191" s="63"/>
      <c r="Y191" s="63"/>
      <c r="Z191" s="63"/>
      <c r="AA191" s="63"/>
      <c r="AB191" s="63"/>
      <c r="AC191" s="82"/>
      <c r="AD191" s="59"/>
      <c r="AE191" s="59"/>
      <c r="AF191" s="59"/>
      <c r="AG191" s="59"/>
      <c r="AH191" s="59"/>
      <c r="AI191" s="82"/>
      <c r="AJ191" s="59"/>
      <c r="AK191" s="59"/>
      <c r="AL191" s="59"/>
      <c r="AM191" s="59"/>
      <c r="AN191" s="82"/>
      <c r="AO191" s="59"/>
      <c r="AP191" s="59"/>
      <c r="AQ191" s="59"/>
      <c r="AR191" s="59"/>
      <c r="AS191" s="59"/>
      <c r="AT191" s="59"/>
      <c r="AU191" s="59"/>
      <c r="AV191" s="59"/>
      <c r="AW191" s="59"/>
      <c r="AX191" s="82"/>
      <c r="AY191" s="59"/>
      <c r="AZ191" s="63">
        <f>40/1000</f>
        <v>0.04</v>
      </c>
      <c r="BA191" s="59"/>
      <c r="BB191" s="59"/>
      <c r="BC191" s="59"/>
      <c r="BD191" s="59"/>
      <c r="BE191" s="59"/>
      <c r="BF191" s="59"/>
      <c r="BG191" s="59"/>
      <c r="BH191" s="59"/>
      <c r="BI191" s="82"/>
      <c r="BJ191" s="60"/>
      <c r="BK191" s="59"/>
      <c r="BL191" s="59"/>
      <c r="BM191" s="59"/>
      <c r="BN191" s="59"/>
      <c r="BO191" s="59"/>
      <c r="BP191" s="59"/>
      <c r="BQ191" s="59"/>
      <c r="BR191" s="59"/>
      <c r="BS191" s="59"/>
      <c r="BT191" s="59"/>
      <c r="BU191" s="59"/>
      <c r="BV191" s="59"/>
      <c r="BW191" s="59"/>
      <c r="BX191" s="59"/>
      <c r="BY191" s="59"/>
      <c r="BZ191" s="59"/>
      <c r="CA191" s="59"/>
      <c r="CB191" s="82"/>
      <c r="CC191" s="59"/>
      <c r="CD191" s="59"/>
      <c r="CE191" s="59"/>
      <c r="CF191" s="59"/>
      <c r="CG191" s="59"/>
      <c r="CH191" s="59"/>
      <c r="CI191" s="59"/>
      <c r="CJ191" s="59"/>
      <c r="CK191" s="59"/>
      <c r="CL191" s="59"/>
      <c r="CM191" s="82"/>
      <c r="CN191" s="59"/>
      <c r="CO191" s="59"/>
      <c r="CP191" s="59"/>
      <c r="CQ191" s="59"/>
      <c r="CR191" s="59"/>
      <c r="CS191" s="59"/>
      <c r="CT191" s="59"/>
      <c r="CU191" s="59"/>
      <c r="CV191" s="59"/>
      <c r="CW191" s="59"/>
      <c r="CX191" s="59"/>
      <c r="CY191" s="59"/>
      <c r="CZ191" s="82"/>
      <c r="DA191" s="59"/>
      <c r="DB191" s="59"/>
      <c r="DC191" s="59"/>
      <c r="DD191" s="59"/>
      <c r="DE191" s="59"/>
      <c r="DF191" s="59"/>
      <c r="DG191" s="59"/>
      <c r="DH191" s="59"/>
      <c r="DI191" s="82"/>
      <c r="DJ191" s="59"/>
      <c r="DK191" s="59"/>
      <c r="DL191" s="59"/>
      <c r="DM191" s="59"/>
      <c r="DN191" s="59"/>
      <c r="DO191" s="59"/>
      <c r="DP191" s="59"/>
      <c r="DQ191" s="82"/>
      <c r="DR191" s="59"/>
      <c r="DS191" s="59"/>
      <c r="DT191" s="59"/>
      <c r="DU191" s="59"/>
      <c r="DV191" s="59"/>
      <c r="DW191" s="59"/>
      <c r="DX191" s="59"/>
      <c r="DY191" s="59"/>
      <c r="DZ191" s="59"/>
      <c r="EA191" s="59"/>
      <c r="EB191" s="59"/>
      <c r="EC191" s="59"/>
      <c r="ED191" s="59"/>
      <c r="EE191" s="59"/>
      <c r="EF191" s="59"/>
      <c r="EG191" s="59"/>
      <c r="EH191" s="59"/>
      <c r="EI191" s="59"/>
      <c r="EJ191" s="59"/>
      <c r="EK191" s="59"/>
      <c r="EL191" s="59"/>
      <c r="EM191" s="59"/>
      <c r="EN191" s="59"/>
      <c r="EO191" s="59"/>
      <c r="EP191" s="59">
        <v>1</v>
      </c>
      <c r="EQ191" s="59"/>
      <c r="ER191" s="59"/>
    </row>
    <row r="192" spans="2:148" ht="15" outlineLevel="1">
      <c r="B192" s="65">
        <v>5</v>
      </c>
      <c r="C192" s="99" t="s">
        <v>391</v>
      </c>
      <c r="D192" s="113" t="s">
        <v>395</v>
      </c>
      <c r="E192" s="66">
        <v>44</v>
      </c>
      <c r="F192" s="298">
        <v>44</v>
      </c>
      <c r="G192" s="90">
        <f t="shared" si="48"/>
        <v>0.59</v>
      </c>
      <c r="H192" s="88">
        <f t="shared" si="49"/>
        <v>25.96</v>
      </c>
      <c r="I192" s="87">
        <f t="shared" si="50"/>
        <v>6.16</v>
      </c>
      <c r="J192" s="87">
        <f t="shared" si="53"/>
        <v>19.8</v>
      </c>
      <c r="K192" s="82"/>
      <c r="L192" s="61"/>
      <c r="M192" s="82"/>
      <c r="N192" s="59"/>
      <c r="O192" s="59"/>
      <c r="P192" s="59"/>
      <c r="Q192" s="59"/>
      <c r="R192" s="59"/>
      <c r="S192" s="59"/>
      <c r="T192" s="82"/>
      <c r="U192" s="63"/>
      <c r="V192" s="63"/>
      <c r="W192" s="63"/>
      <c r="X192" s="63"/>
      <c r="Y192" s="63"/>
      <c r="Z192" s="63"/>
      <c r="AA192" s="63"/>
      <c r="AB192" s="63"/>
      <c r="AC192" s="82"/>
      <c r="AD192" s="59"/>
      <c r="AE192" s="59"/>
      <c r="AF192" s="59"/>
      <c r="AG192" s="59"/>
      <c r="AH192" s="59"/>
      <c r="AI192" s="82"/>
      <c r="AJ192" s="59"/>
      <c r="AK192" s="59"/>
      <c r="AL192" s="59"/>
      <c r="AM192" s="59"/>
      <c r="AN192" s="82"/>
      <c r="AO192" s="59"/>
      <c r="AP192" s="59"/>
      <c r="AQ192" s="59"/>
      <c r="AR192" s="59"/>
      <c r="AS192" s="59"/>
      <c r="AT192" s="59"/>
      <c r="AU192" s="59"/>
      <c r="AV192" s="59"/>
      <c r="AW192" s="59"/>
      <c r="AX192" s="82"/>
      <c r="AY192" s="59"/>
      <c r="AZ192" s="59"/>
      <c r="BA192" s="59"/>
      <c r="BB192" s="59"/>
      <c r="BC192" s="59"/>
      <c r="BD192" s="59"/>
      <c r="BE192" s="59"/>
      <c r="BF192" s="63">
        <f>40/1000</f>
        <v>0.04</v>
      </c>
      <c r="BG192" s="59"/>
      <c r="BH192" s="59"/>
      <c r="BI192" s="82"/>
      <c r="BJ192" s="60"/>
      <c r="BK192" s="59"/>
      <c r="BL192" s="59"/>
      <c r="BM192" s="59"/>
      <c r="BN192" s="59"/>
      <c r="BO192" s="59"/>
      <c r="BP192" s="59"/>
      <c r="BQ192" s="59"/>
      <c r="BR192" s="59"/>
      <c r="BS192" s="59"/>
      <c r="BT192" s="59"/>
      <c r="BU192" s="59"/>
      <c r="BV192" s="59"/>
      <c r="BW192" s="59"/>
      <c r="BX192" s="59"/>
      <c r="BY192" s="59"/>
      <c r="BZ192" s="59"/>
      <c r="CA192" s="59"/>
      <c r="CB192" s="82"/>
      <c r="CC192" s="59"/>
      <c r="CD192" s="59"/>
      <c r="CE192" s="59"/>
      <c r="CF192" s="59"/>
      <c r="CG192" s="59"/>
      <c r="CH192" s="59"/>
      <c r="CI192" s="59"/>
      <c r="CJ192" s="59"/>
      <c r="CK192" s="59"/>
      <c r="CL192" s="59"/>
      <c r="CM192" s="82"/>
      <c r="CN192" s="59"/>
      <c r="CO192" s="59"/>
      <c r="CP192" s="59"/>
      <c r="CQ192" s="59"/>
      <c r="CR192" s="59"/>
      <c r="CS192" s="59"/>
      <c r="CT192" s="59"/>
      <c r="CU192" s="59"/>
      <c r="CV192" s="59"/>
      <c r="CW192" s="59"/>
      <c r="CX192" s="59"/>
      <c r="CY192" s="59"/>
      <c r="CZ192" s="82"/>
      <c r="DA192" s="59"/>
      <c r="DB192" s="59"/>
      <c r="DC192" s="59"/>
      <c r="DD192" s="59"/>
      <c r="DE192" s="59"/>
      <c r="DF192" s="59"/>
      <c r="DG192" s="59"/>
      <c r="DH192" s="59"/>
      <c r="DI192" s="82"/>
      <c r="DJ192" s="59"/>
      <c r="DK192" s="59"/>
      <c r="DL192" s="59"/>
      <c r="DM192" s="59"/>
      <c r="DN192" s="59"/>
      <c r="DO192" s="59"/>
      <c r="DP192" s="59"/>
      <c r="DQ192" s="82"/>
      <c r="DR192" s="59"/>
      <c r="DS192" s="59"/>
      <c r="DT192" s="59"/>
      <c r="DU192" s="59"/>
      <c r="DV192" s="59"/>
      <c r="DW192" s="59"/>
      <c r="DX192" s="59"/>
      <c r="DY192" s="59"/>
      <c r="DZ192" s="59"/>
      <c r="EA192" s="59"/>
      <c r="EB192" s="59"/>
      <c r="EC192" s="59"/>
      <c r="ED192" s="59"/>
      <c r="EE192" s="59"/>
      <c r="EF192" s="59"/>
      <c r="EG192" s="59"/>
      <c r="EH192" s="59"/>
      <c r="EI192" s="59"/>
      <c r="EJ192" s="59"/>
      <c r="EK192" s="59"/>
      <c r="EL192" s="59"/>
      <c r="EM192" s="59"/>
      <c r="EN192" s="59"/>
      <c r="EO192" s="59"/>
      <c r="EP192" s="59">
        <v>1</v>
      </c>
      <c r="EQ192" s="59"/>
      <c r="ER192" s="59"/>
    </row>
    <row r="193" spans="2:148" ht="15" outlineLevel="1">
      <c r="B193" s="65">
        <v>6</v>
      </c>
      <c r="C193" s="99" t="s">
        <v>391</v>
      </c>
      <c r="D193" s="113" t="s">
        <v>396</v>
      </c>
      <c r="E193" s="66">
        <v>44</v>
      </c>
      <c r="F193" s="298">
        <v>44</v>
      </c>
      <c r="G193" s="90">
        <f t="shared" si="48"/>
        <v>0.57181818181818178</v>
      </c>
      <c r="H193" s="88">
        <f t="shared" si="49"/>
        <v>25.16</v>
      </c>
      <c r="I193" s="87">
        <f t="shared" si="50"/>
        <v>6.16</v>
      </c>
      <c r="J193" s="87">
        <f t="shared" si="53"/>
        <v>19</v>
      </c>
      <c r="K193" s="82"/>
      <c r="L193" s="61"/>
      <c r="M193" s="82"/>
      <c r="N193" s="59"/>
      <c r="O193" s="59"/>
      <c r="P193" s="59"/>
      <c r="Q193" s="59"/>
      <c r="R193" s="59"/>
      <c r="S193" s="59"/>
      <c r="T193" s="82"/>
      <c r="U193" s="142"/>
      <c r="V193" s="63"/>
      <c r="W193" s="63"/>
      <c r="X193" s="63"/>
      <c r="Y193" s="63"/>
      <c r="Z193" s="63"/>
      <c r="AA193" s="63"/>
      <c r="AB193" s="63"/>
      <c r="AC193" s="82"/>
      <c r="AD193" s="59"/>
      <c r="AE193" s="59"/>
      <c r="AF193" s="59"/>
      <c r="AG193" s="59"/>
      <c r="AH193" s="59"/>
      <c r="AI193" s="82"/>
      <c r="AJ193" s="59"/>
      <c r="AK193" s="59"/>
      <c r="AL193" s="59"/>
      <c r="AM193" s="59"/>
      <c r="AN193" s="82"/>
      <c r="AO193" s="59"/>
      <c r="AP193" s="59"/>
      <c r="AQ193" s="59"/>
      <c r="AR193" s="59"/>
      <c r="AS193" s="59"/>
      <c r="AT193" s="59"/>
      <c r="AU193" s="59"/>
      <c r="AV193" s="59"/>
      <c r="AW193" s="59"/>
      <c r="AX193" s="82"/>
      <c r="AY193" s="63">
        <f>40/1000</f>
        <v>0.04</v>
      </c>
      <c r="AZ193" s="59"/>
      <c r="BA193" s="59"/>
      <c r="BB193" s="59"/>
      <c r="BC193" s="59"/>
      <c r="BD193" s="59"/>
      <c r="BE193" s="59"/>
      <c r="BF193" s="59"/>
      <c r="BG193" s="59"/>
      <c r="BH193" s="59"/>
      <c r="BI193" s="82"/>
      <c r="BJ193" s="60"/>
      <c r="BK193" s="59"/>
      <c r="BL193" s="59"/>
      <c r="BM193" s="59"/>
      <c r="BN193" s="59"/>
      <c r="BO193" s="59"/>
      <c r="BP193" s="59"/>
      <c r="BQ193" s="59"/>
      <c r="BR193" s="59"/>
      <c r="BS193" s="59"/>
      <c r="BT193" s="59"/>
      <c r="BU193" s="59"/>
      <c r="BV193" s="59"/>
      <c r="BW193" s="59"/>
      <c r="BX193" s="59"/>
      <c r="BY193" s="59"/>
      <c r="BZ193" s="59"/>
      <c r="CA193" s="59"/>
      <c r="CB193" s="82"/>
      <c r="CC193" s="59"/>
      <c r="CD193" s="59"/>
      <c r="CE193" s="59"/>
      <c r="CF193" s="59"/>
      <c r="CG193" s="59"/>
      <c r="CH193" s="59"/>
      <c r="CI193" s="59"/>
      <c r="CJ193" s="59"/>
      <c r="CK193" s="59"/>
      <c r="CL193" s="59"/>
      <c r="CM193" s="82"/>
      <c r="CN193" s="59"/>
      <c r="CO193" s="59"/>
      <c r="CP193" s="59"/>
      <c r="CQ193" s="59"/>
      <c r="CR193" s="59"/>
      <c r="CS193" s="59"/>
      <c r="CT193" s="59"/>
      <c r="CU193" s="59"/>
      <c r="CV193" s="59"/>
      <c r="CW193" s="59"/>
      <c r="CX193" s="59"/>
      <c r="CY193" s="59"/>
      <c r="CZ193" s="82"/>
      <c r="DA193" s="59"/>
      <c r="DB193" s="59"/>
      <c r="DC193" s="59"/>
      <c r="DD193" s="59"/>
      <c r="DE193" s="59"/>
      <c r="DF193" s="59"/>
      <c r="DG193" s="59"/>
      <c r="DH193" s="59"/>
      <c r="DI193" s="82"/>
      <c r="DJ193" s="59"/>
      <c r="DK193" s="59"/>
      <c r="DL193" s="59"/>
      <c r="DM193" s="59"/>
      <c r="DN193" s="59"/>
      <c r="DO193" s="59"/>
      <c r="DP193" s="59"/>
      <c r="DQ193" s="82"/>
      <c r="DR193" s="59"/>
      <c r="DS193" s="59"/>
      <c r="DT193" s="59"/>
      <c r="DU193" s="59"/>
      <c r="DV193" s="59"/>
      <c r="DW193" s="59"/>
      <c r="DX193" s="59"/>
      <c r="DY193" s="59"/>
      <c r="DZ193" s="59"/>
      <c r="EA193" s="59"/>
      <c r="EB193" s="59"/>
      <c r="EC193" s="59"/>
      <c r="ED193" s="59"/>
      <c r="EE193" s="59"/>
      <c r="EF193" s="59"/>
      <c r="EG193" s="59"/>
      <c r="EH193" s="59"/>
      <c r="EI193" s="59"/>
      <c r="EJ193" s="59"/>
      <c r="EK193" s="59"/>
      <c r="EL193" s="59"/>
      <c r="EM193" s="59"/>
      <c r="EN193" s="59"/>
      <c r="EO193" s="59"/>
      <c r="EP193" s="59">
        <v>1</v>
      </c>
      <c r="EQ193" s="59"/>
      <c r="ER193" s="59"/>
    </row>
    <row r="194" spans="2:148" ht="15" outlineLevel="1">
      <c r="B194" s="65">
        <v>7</v>
      </c>
      <c r="C194" s="99" t="s">
        <v>391</v>
      </c>
      <c r="D194" s="102" t="s">
        <v>397</v>
      </c>
      <c r="E194" s="66">
        <f>E188+E180</f>
        <v>45</v>
      </c>
      <c r="F194" s="298">
        <v>45</v>
      </c>
      <c r="G194" s="90">
        <f t="shared" si="48"/>
        <v>0.82888888888888879</v>
      </c>
      <c r="H194" s="88">
        <f t="shared" si="49"/>
        <v>37.299999999999997</v>
      </c>
      <c r="I194" s="87">
        <f t="shared" si="50"/>
        <v>6.3000000000000007</v>
      </c>
      <c r="J194" s="87">
        <f t="shared" si="53"/>
        <v>31</v>
      </c>
      <c r="K194" s="82"/>
      <c r="L194" s="61"/>
      <c r="M194" s="82"/>
      <c r="N194" s="59"/>
      <c r="O194" s="59"/>
      <c r="P194" s="59"/>
      <c r="Q194" s="59"/>
      <c r="R194" s="59"/>
      <c r="S194" s="59"/>
      <c r="T194" s="82"/>
      <c r="U194" s="142"/>
      <c r="V194" s="63"/>
      <c r="W194" s="63"/>
      <c r="X194" s="63"/>
      <c r="Y194" s="63"/>
      <c r="Z194" s="63"/>
      <c r="AA194" s="63"/>
      <c r="AB194" s="63"/>
      <c r="AC194" s="82"/>
      <c r="AD194" s="59"/>
      <c r="AE194" s="59"/>
      <c r="AF194" s="59"/>
      <c r="AG194" s="59"/>
      <c r="AH194" s="59"/>
      <c r="AI194" s="82"/>
      <c r="AJ194" s="59"/>
      <c r="AK194" s="59"/>
      <c r="AL194" s="59"/>
      <c r="AM194" s="59"/>
      <c r="AN194" s="82"/>
      <c r="AO194" s="59"/>
      <c r="AP194" s="59"/>
      <c r="AQ194" s="59"/>
      <c r="AR194" s="59"/>
      <c r="AS194" s="59"/>
      <c r="AT194" s="59"/>
      <c r="AU194" s="59"/>
      <c r="AV194" s="59"/>
      <c r="AW194" s="59"/>
      <c r="AX194" s="82"/>
      <c r="AY194" s="59"/>
      <c r="AZ194" s="59"/>
      <c r="BA194" s="63">
        <f>40/1000</f>
        <v>0.04</v>
      </c>
      <c r="BB194" s="59"/>
      <c r="BC194" s="59"/>
      <c r="BD194" s="59"/>
      <c r="BE194" s="59"/>
      <c r="BF194" s="59"/>
      <c r="BG194" s="59"/>
      <c r="BH194" s="59"/>
      <c r="BI194" s="82"/>
      <c r="BJ194" s="60"/>
      <c r="BK194" s="59"/>
      <c r="BL194" s="59"/>
      <c r="BM194" s="59"/>
      <c r="BN194" s="59"/>
      <c r="BO194" s="59"/>
      <c r="BP194" s="59"/>
      <c r="BQ194" s="59"/>
      <c r="BR194" s="59"/>
      <c r="BS194" s="59"/>
      <c r="BT194" s="59"/>
      <c r="BU194" s="59"/>
      <c r="BV194" s="59"/>
      <c r="BW194" s="59"/>
      <c r="BX194" s="59"/>
      <c r="BY194" s="59"/>
      <c r="BZ194" s="59"/>
      <c r="CA194" s="59"/>
      <c r="CB194" s="82"/>
      <c r="CC194" s="59"/>
      <c r="CD194" s="59"/>
      <c r="CE194" s="59"/>
      <c r="CF194" s="59"/>
      <c r="CG194" s="59"/>
      <c r="CH194" s="59"/>
      <c r="CI194" s="59"/>
      <c r="CJ194" s="59"/>
      <c r="CK194" s="59"/>
      <c r="CL194" s="59"/>
      <c r="CM194" s="82"/>
      <c r="CN194" s="59"/>
      <c r="CO194" s="59"/>
      <c r="CP194" s="59"/>
      <c r="CQ194" s="59"/>
      <c r="CR194" s="59"/>
      <c r="CS194" s="59"/>
      <c r="CT194" s="59"/>
      <c r="CU194" s="59"/>
      <c r="CV194" s="59"/>
      <c r="CW194" s="59"/>
      <c r="CX194" s="59"/>
      <c r="CY194" s="59"/>
      <c r="CZ194" s="82"/>
      <c r="DA194" s="59"/>
      <c r="DB194" s="59"/>
      <c r="DC194" s="59"/>
      <c r="DD194" s="59"/>
      <c r="DE194" s="59"/>
      <c r="DF194" s="59"/>
      <c r="DG194" s="59"/>
      <c r="DH194" s="59"/>
      <c r="DI194" s="82"/>
      <c r="DJ194" s="59"/>
      <c r="DK194" s="59"/>
      <c r="DL194" s="59"/>
      <c r="DM194" s="59"/>
      <c r="DN194" s="59"/>
      <c r="DO194" s="59"/>
      <c r="DP194" s="59"/>
      <c r="DQ194" s="82"/>
      <c r="DR194" s="59"/>
      <c r="DS194" s="59"/>
      <c r="DT194" s="59"/>
      <c r="DU194" s="59"/>
      <c r="DV194" s="59"/>
      <c r="DW194" s="59"/>
      <c r="DX194" s="59"/>
      <c r="DY194" s="59"/>
      <c r="DZ194" s="59"/>
      <c r="EA194" s="59"/>
      <c r="EB194" s="59"/>
      <c r="EC194" s="59"/>
      <c r="ED194" s="59"/>
      <c r="EE194" s="59"/>
      <c r="EF194" s="59"/>
      <c r="EG194" s="59"/>
      <c r="EH194" s="59"/>
      <c r="EI194" s="59"/>
      <c r="EJ194" s="59"/>
      <c r="EK194" s="59"/>
      <c r="EL194" s="59"/>
      <c r="EM194" s="59"/>
      <c r="EN194" s="59"/>
      <c r="EO194" s="59"/>
      <c r="EP194" s="59">
        <v>1</v>
      </c>
      <c r="EQ194" s="59"/>
      <c r="ER194" s="59"/>
    </row>
    <row r="195" spans="2:148" ht="15">
      <c r="B195" s="67"/>
      <c r="C195" s="100"/>
      <c r="D195" s="109"/>
      <c r="E195" s="67"/>
      <c r="F195" s="67"/>
      <c r="G195" s="117"/>
      <c r="H195" s="118"/>
      <c r="I195" s="119"/>
      <c r="J195" s="119"/>
      <c r="K195" s="82"/>
      <c r="L195" s="120"/>
      <c r="M195" s="82"/>
      <c r="N195" s="59"/>
      <c r="O195" s="59"/>
      <c r="P195" s="59"/>
      <c r="Q195" s="59"/>
      <c r="R195" s="59"/>
      <c r="S195" s="59"/>
      <c r="T195" s="82"/>
      <c r="U195" s="63"/>
      <c r="V195" s="63"/>
      <c r="W195" s="63"/>
      <c r="X195" s="63"/>
      <c r="Y195" s="63"/>
      <c r="Z195" s="63"/>
      <c r="AA195" s="63"/>
      <c r="AB195" s="63"/>
      <c r="AC195" s="82"/>
      <c r="AD195" s="59"/>
      <c r="AE195" s="59"/>
      <c r="AF195" s="59"/>
      <c r="AG195" s="59"/>
      <c r="AH195" s="59"/>
      <c r="AI195" s="82"/>
      <c r="AJ195" s="59"/>
      <c r="AK195" s="59"/>
      <c r="AL195" s="59"/>
      <c r="AM195" s="59"/>
      <c r="AN195" s="82"/>
      <c r="AO195" s="59"/>
      <c r="AP195" s="59"/>
      <c r="AQ195" s="59"/>
      <c r="AR195" s="59"/>
      <c r="AS195" s="59"/>
      <c r="AT195" s="59"/>
      <c r="AU195" s="59"/>
      <c r="AV195" s="59"/>
      <c r="AW195" s="59"/>
      <c r="AX195" s="82"/>
      <c r="AY195" s="59"/>
      <c r="AZ195" s="59"/>
      <c r="BA195" s="59"/>
      <c r="BB195" s="59"/>
      <c r="BC195" s="59"/>
      <c r="BD195" s="59"/>
      <c r="BE195" s="59"/>
      <c r="BF195" s="59"/>
      <c r="BG195" s="59"/>
      <c r="BH195" s="59"/>
      <c r="BI195" s="82"/>
      <c r="BJ195" s="60"/>
      <c r="BK195" s="59"/>
      <c r="BL195" s="59"/>
      <c r="BM195" s="59"/>
      <c r="BN195" s="59"/>
      <c r="BO195" s="59"/>
      <c r="BP195" s="59"/>
      <c r="BQ195" s="59"/>
      <c r="BR195" s="59"/>
      <c r="BS195" s="59"/>
      <c r="BT195" s="59"/>
      <c r="BU195" s="59"/>
      <c r="BV195" s="59"/>
      <c r="BW195" s="59"/>
      <c r="BX195" s="59"/>
      <c r="BY195" s="59"/>
      <c r="BZ195" s="59"/>
      <c r="CA195" s="59"/>
      <c r="CB195" s="82"/>
      <c r="CC195" s="59"/>
      <c r="CD195" s="59"/>
      <c r="CE195" s="59"/>
      <c r="CF195" s="59"/>
      <c r="CG195" s="59"/>
      <c r="CH195" s="59"/>
      <c r="CI195" s="59"/>
      <c r="CJ195" s="59"/>
      <c r="CK195" s="59"/>
      <c r="CL195" s="59"/>
      <c r="CM195" s="82"/>
      <c r="CN195" s="59"/>
      <c r="CO195" s="59"/>
      <c r="CP195" s="59"/>
      <c r="CQ195" s="59"/>
      <c r="CR195" s="59"/>
      <c r="CS195" s="59"/>
      <c r="CT195" s="59"/>
      <c r="CU195" s="59"/>
      <c r="CV195" s="59"/>
      <c r="CW195" s="59"/>
      <c r="CX195" s="59"/>
      <c r="CY195" s="59"/>
      <c r="CZ195" s="82"/>
      <c r="DA195" s="59"/>
      <c r="DB195" s="59"/>
      <c r="DC195" s="59"/>
      <c r="DD195" s="59"/>
      <c r="DE195" s="59"/>
      <c r="DF195" s="59"/>
      <c r="DG195" s="59"/>
      <c r="DH195" s="59"/>
      <c r="DI195" s="82"/>
      <c r="DJ195" s="59"/>
      <c r="DK195" s="59"/>
      <c r="DL195" s="59"/>
      <c r="DM195" s="59"/>
      <c r="DN195" s="59"/>
      <c r="DO195" s="59"/>
      <c r="DP195" s="59"/>
      <c r="DQ195" s="82"/>
      <c r="DR195" s="59"/>
      <c r="DS195" s="59"/>
      <c r="DT195" s="59"/>
      <c r="DU195" s="59"/>
      <c r="DV195" s="59"/>
      <c r="DW195" s="59"/>
      <c r="DX195" s="59"/>
      <c r="DY195" s="59"/>
      <c r="DZ195" s="59"/>
      <c r="EA195" s="59"/>
      <c r="EB195" s="59"/>
      <c r="EC195" s="59"/>
      <c r="ED195" s="59"/>
      <c r="EE195" s="59"/>
      <c r="EF195" s="59"/>
      <c r="EG195" s="59"/>
      <c r="EH195" s="59"/>
      <c r="EI195" s="59"/>
      <c r="EJ195" s="59"/>
      <c r="EK195" s="59"/>
      <c r="EL195" s="59"/>
      <c r="EM195" s="59"/>
      <c r="EN195" s="59"/>
      <c r="EO195" s="59"/>
      <c r="EP195" s="59"/>
      <c r="EQ195" s="59"/>
      <c r="ER195" s="59"/>
    </row>
    <row r="196" spans="2:148" ht="15" outlineLevel="1">
      <c r="B196" s="65">
        <v>1</v>
      </c>
      <c r="C196" s="102" t="s">
        <v>880</v>
      </c>
      <c r="D196" s="239" t="s">
        <v>399</v>
      </c>
      <c r="E196" s="66">
        <v>12</v>
      </c>
      <c r="F196" s="298">
        <v>12</v>
      </c>
      <c r="G196" s="90">
        <f t="shared" si="48"/>
        <v>0.64</v>
      </c>
      <c r="H196" s="88">
        <f t="shared" si="49"/>
        <v>7.68</v>
      </c>
      <c r="I196" s="87">
        <f t="shared" si="50"/>
        <v>1.6800000000000002</v>
      </c>
      <c r="J196" s="87">
        <f t="shared" ref="J196:J216" si="54">SUMPRODUCT(N196:ES196,$N$6:$ES$6)</f>
        <v>6</v>
      </c>
      <c r="K196" s="82"/>
      <c r="L196" s="61"/>
      <c r="M196" s="82"/>
      <c r="N196" s="59"/>
      <c r="O196" s="59"/>
      <c r="P196" s="59"/>
      <c r="Q196" s="59"/>
      <c r="R196" s="59"/>
      <c r="S196" s="59"/>
      <c r="T196" s="82"/>
      <c r="U196" s="142"/>
      <c r="V196" s="63"/>
      <c r="W196" s="63"/>
      <c r="X196" s="63"/>
      <c r="Y196" s="63"/>
      <c r="Z196" s="63"/>
      <c r="AA196" s="63"/>
      <c r="AB196" s="63"/>
      <c r="AC196" s="82"/>
      <c r="AD196" s="59"/>
      <c r="AE196" s="59"/>
      <c r="AF196" s="59"/>
      <c r="AG196" s="59"/>
      <c r="AH196" s="59"/>
      <c r="AI196" s="82"/>
      <c r="AJ196" s="59"/>
      <c r="AK196" s="59"/>
      <c r="AL196" s="59"/>
      <c r="AM196" s="59"/>
      <c r="AN196" s="82"/>
      <c r="AO196" s="59"/>
      <c r="AP196" s="59"/>
      <c r="AQ196" s="59"/>
      <c r="AR196" s="59"/>
      <c r="AS196" s="59"/>
      <c r="AT196" s="59"/>
      <c r="AU196" s="59"/>
      <c r="AV196" s="59"/>
      <c r="AW196" s="59"/>
      <c r="AX196" s="82"/>
      <c r="AY196" s="59"/>
      <c r="AZ196" s="59"/>
      <c r="BA196" s="59"/>
      <c r="BB196" s="59"/>
      <c r="BC196" s="59"/>
      <c r="BD196" s="59"/>
      <c r="BE196" s="59"/>
      <c r="BF196" s="59"/>
      <c r="BG196" s="59"/>
      <c r="BH196" s="59"/>
      <c r="BI196" s="82"/>
      <c r="BJ196" s="60"/>
      <c r="BK196" s="59"/>
      <c r="BL196" s="59"/>
      <c r="BM196" s="59"/>
      <c r="BN196" s="59"/>
      <c r="BO196" s="59"/>
      <c r="BP196" s="59"/>
      <c r="BQ196" s="63">
        <f>20/1000</f>
        <v>0.02</v>
      </c>
      <c r="BR196" s="59"/>
      <c r="BS196" s="59"/>
      <c r="BT196" s="59"/>
      <c r="BU196" s="59"/>
      <c r="BV196" s="59"/>
      <c r="BW196" s="59"/>
      <c r="BX196" s="59"/>
      <c r="BY196" s="59"/>
      <c r="BZ196" s="59"/>
      <c r="CA196" s="59"/>
      <c r="CB196" s="82"/>
      <c r="CC196" s="59"/>
      <c r="CD196" s="59"/>
      <c r="CE196" s="59"/>
      <c r="CF196" s="59"/>
      <c r="CG196" s="59"/>
      <c r="CH196" s="59"/>
      <c r="CI196" s="59"/>
      <c r="CJ196" s="59"/>
      <c r="CK196" s="59"/>
      <c r="CL196" s="59"/>
      <c r="CM196" s="82"/>
      <c r="CN196" s="59"/>
      <c r="CO196" s="59"/>
      <c r="CP196" s="59"/>
      <c r="CQ196" s="59"/>
      <c r="CR196" s="59"/>
      <c r="CS196" s="59"/>
      <c r="CT196" s="59"/>
      <c r="CU196" s="59"/>
      <c r="CV196" s="59"/>
      <c r="CW196" s="59"/>
      <c r="CX196" s="59"/>
      <c r="CY196" s="59"/>
      <c r="CZ196" s="82"/>
      <c r="DA196" s="59"/>
      <c r="DB196" s="59"/>
      <c r="DC196" s="59"/>
      <c r="DD196" s="59"/>
      <c r="DE196" s="59"/>
      <c r="DF196" s="59"/>
      <c r="DG196" s="59"/>
      <c r="DH196" s="59"/>
      <c r="DI196" s="82"/>
      <c r="DJ196" s="59"/>
      <c r="DK196" s="59"/>
      <c r="DL196" s="59"/>
      <c r="DM196" s="59"/>
      <c r="DN196" s="59"/>
      <c r="DO196" s="59"/>
      <c r="DP196" s="59"/>
      <c r="DQ196" s="82"/>
      <c r="DR196" s="59"/>
      <c r="DS196" s="59"/>
      <c r="DT196" s="59"/>
      <c r="DU196" s="59"/>
      <c r="DV196" s="59"/>
      <c r="DW196" s="59"/>
      <c r="DX196" s="59"/>
      <c r="DY196" s="59"/>
      <c r="DZ196" s="59"/>
      <c r="EA196" s="59"/>
      <c r="EB196" s="59"/>
      <c r="EC196" s="59"/>
      <c r="ED196" s="59"/>
      <c r="EE196" s="59"/>
      <c r="EF196" s="59"/>
      <c r="EG196" s="59"/>
      <c r="EH196" s="59"/>
      <c r="EI196" s="59"/>
      <c r="EJ196" s="59"/>
      <c r="EK196" s="59"/>
      <c r="EL196" s="59"/>
      <c r="EM196" s="59"/>
      <c r="EN196" s="59"/>
      <c r="EO196" s="59"/>
      <c r="EP196" s="59"/>
      <c r="EQ196" s="59"/>
      <c r="ER196" s="59"/>
    </row>
    <row r="197" spans="2:148" ht="15" outlineLevel="1">
      <c r="B197" s="65">
        <v>2</v>
      </c>
      <c r="C197" s="102" t="s">
        <v>880</v>
      </c>
      <c r="D197" s="239" t="s">
        <v>400</v>
      </c>
      <c r="E197" s="66">
        <v>12</v>
      </c>
      <c r="F197" s="298">
        <v>12</v>
      </c>
      <c r="G197" s="90">
        <f t="shared" si="48"/>
        <v>0.70500000000000007</v>
      </c>
      <c r="H197" s="88">
        <f t="shared" si="49"/>
        <v>8.4600000000000009</v>
      </c>
      <c r="I197" s="87">
        <f t="shared" si="50"/>
        <v>1.6800000000000002</v>
      </c>
      <c r="J197" s="87">
        <f t="shared" si="54"/>
        <v>6.78</v>
      </c>
      <c r="K197" s="82"/>
      <c r="L197" s="61"/>
      <c r="M197" s="82"/>
      <c r="N197" s="59"/>
      <c r="O197" s="59"/>
      <c r="P197" s="59"/>
      <c r="Q197" s="59"/>
      <c r="R197" s="59"/>
      <c r="S197" s="59"/>
      <c r="T197" s="82"/>
      <c r="U197" s="63"/>
      <c r="V197" s="63"/>
      <c r="W197" s="63"/>
      <c r="X197" s="63"/>
      <c r="Y197" s="63"/>
      <c r="Z197" s="63"/>
      <c r="AA197" s="63"/>
      <c r="AB197" s="63"/>
      <c r="AC197" s="82"/>
      <c r="AD197" s="59"/>
      <c r="AE197" s="59"/>
      <c r="AF197" s="59"/>
      <c r="AG197" s="59"/>
      <c r="AH197" s="59"/>
      <c r="AI197" s="82"/>
      <c r="AJ197" s="59"/>
      <c r="AK197" s="59"/>
      <c r="AL197" s="59"/>
      <c r="AM197" s="59"/>
      <c r="AN197" s="82"/>
      <c r="AO197" s="59"/>
      <c r="AP197" s="59"/>
      <c r="AQ197" s="59"/>
      <c r="AR197" s="59"/>
      <c r="AS197" s="59"/>
      <c r="AT197" s="59"/>
      <c r="AU197" s="59"/>
      <c r="AV197" s="59"/>
      <c r="AW197" s="59"/>
      <c r="AX197" s="82"/>
      <c r="AY197" s="59"/>
      <c r="AZ197" s="59"/>
      <c r="BA197" s="59"/>
      <c r="BB197" s="59"/>
      <c r="BC197" s="59"/>
      <c r="BD197" s="59"/>
      <c r="BE197" s="59"/>
      <c r="BF197" s="59"/>
      <c r="BG197" s="59"/>
      <c r="BH197" s="59"/>
      <c r="BI197" s="82"/>
      <c r="BJ197" s="63">
        <f>20/1000</f>
        <v>0.02</v>
      </c>
      <c r="BK197" s="59"/>
      <c r="BL197" s="59"/>
      <c r="BM197" s="59"/>
      <c r="BN197" s="59"/>
      <c r="BO197" s="59"/>
      <c r="BP197" s="59"/>
      <c r="BQ197" s="59"/>
      <c r="BR197" s="59"/>
      <c r="BS197" s="59"/>
      <c r="BT197" s="59"/>
      <c r="BU197" s="59"/>
      <c r="BV197" s="59"/>
      <c r="BW197" s="59"/>
      <c r="BX197" s="59"/>
      <c r="BY197" s="59"/>
      <c r="BZ197" s="59"/>
      <c r="CA197" s="59"/>
      <c r="CB197" s="82"/>
      <c r="CC197" s="59"/>
      <c r="CD197" s="59"/>
      <c r="CE197" s="59"/>
      <c r="CF197" s="59"/>
      <c r="CG197" s="59"/>
      <c r="CH197" s="59"/>
      <c r="CI197" s="59"/>
      <c r="CJ197" s="59"/>
      <c r="CK197" s="59"/>
      <c r="CL197" s="59"/>
      <c r="CM197" s="82"/>
      <c r="CN197" s="59"/>
      <c r="CO197" s="59"/>
      <c r="CP197" s="59"/>
      <c r="CQ197" s="59"/>
      <c r="CR197" s="59"/>
      <c r="CS197" s="59"/>
      <c r="CT197" s="59"/>
      <c r="CU197" s="59"/>
      <c r="CV197" s="59"/>
      <c r="CW197" s="59"/>
      <c r="CX197" s="59"/>
      <c r="CY197" s="59"/>
      <c r="CZ197" s="82"/>
      <c r="DA197" s="59"/>
      <c r="DB197" s="59"/>
      <c r="DC197" s="59"/>
      <c r="DD197" s="59"/>
      <c r="DE197" s="59"/>
      <c r="DF197" s="59"/>
      <c r="DG197" s="59"/>
      <c r="DH197" s="59"/>
      <c r="DI197" s="82"/>
      <c r="DJ197" s="59"/>
      <c r="DK197" s="59"/>
      <c r="DL197" s="59"/>
      <c r="DM197" s="59"/>
      <c r="DN197" s="59"/>
      <c r="DO197" s="59"/>
      <c r="DP197" s="59"/>
      <c r="DQ197" s="82"/>
      <c r="DR197" s="59"/>
      <c r="DS197" s="59"/>
      <c r="DT197" s="59"/>
      <c r="DU197" s="59"/>
      <c r="DV197" s="59"/>
      <c r="DW197" s="59"/>
      <c r="DX197" s="59"/>
      <c r="DY197" s="59"/>
      <c r="DZ197" s="59"/>
      <c r="EA197" s="59"/>
      <c r="EB197" s="59"/>
      <c r="EC197" s="59"/>
      <c r="ED197" s="59"/>
      <c r="EE197" s="59"/>
      <c r="EF197" s="59"/>
      <c r="EG197" s="59"/>
      <c r="EH197" s="59"/>
      <c r="EI197" s="59"/>
      <c r="EJ197" s="59"/>
      <c r="EK197" s="59"/>
      <c r="EL197" s="59"/>
      <c r="EM197" s="59"/>
      <c r="EN197" s="59"/>
      <c r="EO197" s="59"/>
      <c r="EP197" s="59"/>
      <c r="EQ197" s="59"/>
      <c r="ER197" s="59"/>
    </row>
    <row r="198" spans="2:148" ht="15" outlineLevel="1">
      <c r="B198" s="65">
        <v>3</v>
      </c>
      <c r="C198" s="102" t="s">
        <v>880</v>
      </c>
      <c r="D198" s="239" t="s">
        <v>401</v>
      </c>
      <c r="E198" s="66">
        <v>12</v>
      </c>
      <c r="F198" s="298">
        <v>12</v>
      </c>
      <c r="G198" s="90">
        <f t="shared" si="48"/>
        <v>0.73666666666666669</v>
      </c>
      <c r="H198" s="88">
        <f t="shared" si="49"/>
        <v>8.84</v>
      </c>
      <c r="I198" s="87">
        <f t="shared" si="50"/>
        <v>1.6800000000000002</v>
      </c>
      <c r="J198" s="87">
        <f t="shared" si="54"/>
        <v>7.16</v>
      </c>
      <c r="K198" s="82"/>
      <c r="L198" s="61"/>
      <c r="M198" s="82"/>
      <c r="N198" s="59"/>
      <c r="O198" s="59"/>
      <c r="P198" s="59"/>
      <c r="Q198" s="59"/>
      <c r="R198" s="59"/>
      <c r="S198" s="59"/>
      <c r="T198" s="82"/>
      <c r="U198" s="142"/>
      <c r="V198" s="63"/>
      <c r="W198" s="63"/>
      <c r="X198" s="63"/>
      <c r="Y198" s="63"/>
      <c r="Z198" s="63"/>
      <c r="AA198" s="63"/>
      <c r="AB198" s="63"/>
      <c r="AC198" s="82"/>
      <c r="AD198" s="59"/>
      <c r="AE198" s="59"/>
      <c r="AF198" s="59"/>
      <c r="AG198" s="59"/>
      <c r="AH198" s="59"/>
      <c r="AI198" s="82"/>
      <c r="AJ198" s="59"/>
      <c r="AK198" s="59"/>
      <c r="AL198" s="59"/>
      <c r="AM198" s="59"/>
      <c r="AN198" s="82"/>
      <c r="AO198" s="59"/>
      <c r="AP198" s="59"/>
      <c r="AQ198" s="59"/>
      <c r="AR198" s="59"/>
      <c r="AS198" s="59"/>
      <c r="AT198" s="59"/>
      <c r="AU198" s="59"/>
      <c r="AV198" s="59"/>
      <c r="AW198" s="59"/>
      <c r="AX198" s="82"/>
      <c r="AY198" s="59"/>
      <c r="AZ198" s="59"/>
      <c r="BA198" s="59"/>
      <c r="BB198" s="59"/>
      <c r="BC198" s="59"/>
      <c r="BD198" s="59"/>
      <c r="BE198" s="59"/>
      <c r="BF198" s="59"/>
      <c r="BG198" s="59"/>
      <c r="BH198" s="59"/>
      <c r="BI198" s="82"/>
      <c r="BJ198" s="60"/>
      <c r="BK198" s="59"/>
      <c r="BL198" s="59"/>
      <c r="BM198" s="59"/>
      <c r="BN198" s="59"/>
      <c r="BO198" s="59"/>
      <c r="BP198" s="63">
        <f>20/1000</f>
        <v>0.02</v>
      </c>
      <c r="BQ198" s="59"/>
      <c r="BR198" s="59"/>
      <c r="BS198" s="59"/>
      <c r="BT198" s="59"/>
      <c r="BU198" s="59"/>
      <c r="BV198" s="59"/>
      <c r="BW198" s="59"/>
      <c r="BX198" s="59"/>
      <c r="BY198" s="59"/>
      <c r="BZ198" s="59"/>
      <c r="CA198" s="59"/>
      <c r="CB198" s="82"/>
      <c r="CC198" s="59"/>
      <c r="CD198" s="59"/>
      <c r="CE198" s="59"/>
      <c r="CF198" s="59"/>
      <c r="CG198" s="59"/>
      <c r="CH198" s="59"/>
      <c r="CI198" s="59"/>
      <c r="CJ198" s="59"/>
      <c r="CK198" s="59"/>
      <c r="CL198" s="59"/>
      <c r="CM198" s="82"/>
      <c r="CN198" s="59"/>
      <c r="CO198" s="59"/>
      <c r="CP198" s="59"/>
      <c r="CQ198" s="59"/>
      <c r="CR198" s="59"/>
      <c r="CS198" s="59"/>
      <c r="CT198" s="59"/>
      <c r="CU198" s="59"/>
      <c r="CV198" s="59"/>
      <c r="CW198" s="59"/>
      <c r="CX198" s="59"/>
      <c r="CY198" s="59"/>
      <c r="CZ198" s="82"/>
      <c r="DA198" s="59"/>
      <c r="DB198" s="59"/>
      <c r="DC198" s="59"/>
      <c r="DD198" s="59"/>
      <c r="DE198" s="59"/>
      <c r="DF198" s="59"/>
      <c r="DG198" s="59"/>
      <c r="DH198" s="59"/>
      <c r="DI198" s="82"/>
      <c r="DJ198" s="59"/>
      <c r="DK198" s="59"/>
      <c r="DL198" s="59"/>
      <c r="DM198" s="59"/>
      <c r="DN198" s="59"/>
      <c r="DO198" s="59"/>
      <c r="DP198" s="59"/>
      <c r="DQ198" s="82"/>
      <c r="DR198" s="59"/>
      <c r="DS198" s="59"/>
      <c r="DT198" s="59"/>
      <c r="DU198" s="59"/>
      <c r="DV198" s="59"/>
      <c r="DW198" s="59"/>
      <c r="DX198" s="59"/>
      <c r="DY198" s="59"/>
      <c r="DZ198" s="59"/>
      <c r="EA198" s="59"/>
      <c r="EB198" s="59"/>
      <c r="EC198" s="59"/>
      <c r="ED198" s="59"/>
      <c r="EE198" s="59"/>
      <c r="EF198" s="59"/>
      <c r="EG198" s="59"/>
      <c r="EH198" s="59"/>
      <c r="EI198" s="59"/>
      <c r="EJ198" s="59"/>
      <c r="EK198" s="59"/>
      <c r="EL198" s="59"/>
      <c r="EM198" s="59"/>
      <c r="EN198" s="59"/>
      <c r="EO198" s="59"/>
      <c r="EP198" s="59"/>
      <c r="EQ198" s="59"/>
      <c r="ER198" s="59"/>
    </row>
    <row r="199" spans="2:148" ht="15" outlineLevel="1">
      <c r="B199" s="65">
        <v>4</v>
      </c>
      <c r="C199" s="102" t="s">
        <v>880</v>
      </c>
      <c r="D199" s="239" t="s">
        <v>68</v>
      </c>
      <c r="E199" s="66">
        <v>12</v>
      </c>
      <c r="F199" s="298">
        <v>12</v>
      </c>
      <c r="G199" s="90">
        <f t="shared" si="48"/>
        <v>0.64</v>
      </c>
      <c r="H199" s="88">
        <f t="shared" si="49"/>
        <v>7.68</v>
      </c>
      <c r="I199" s="87">
        <f t="shared" si="50"/>
        <v>1.6800000000000002</v>
      </c>
      <c r="J199" s="87">
        <f t="shared" si="54"/>
        <v>6</v>
      </c>
      <c r="K199" s="82"/>
      <c r="L199" s="61"/>
      <c r="M199" s="82"/>
      <c r="N199" s="59"/>
      <c r="O199" s="59"/>
      <c r="P199" s="59"/>
      <c r="Q199" s="59"/>
      <c r="R199" s="59"/>
      <c r="S199" s="59"/>
      <c r="T199" s="82"/>
      <c r="U199" s="63"/>
      <c r="V199" s="63"/>
      <c r="W199" s="63"/>
      <c r="X199" s="63"/>
      <c r="Y199" s="63"/>
      <c r="Z199" s="63"/>
      <c r="AA199" s="63"/>
      <c r="AB199" s="63"/>
      <c r="AC199" s="82"/>
      <c r="AD199" s="59"/>
      <c r="AE199" s="59"/>
      <c r="AF199" s="59"/>
      <c r="AG199" s="59"/>
      <c r="AH199" s="59"/>
      <c r="AI199" s="82"/>
      <c r="AJ199" s="59"/>
      <c r="AK199" s="59"/>
      <c r="AL199" s="59"/>
      <c r="AM199" s="59"/>
      <c r="AN199" s="82"/>
      <c r="AO199" s="59"/>
      <c r="AP199" s="59"/>
      <c r="AQ199" s="59"/>
      <c r="AR199" s="59"/>
      <c r="AS199" s="59"/>
      <c r="AT199" s="59"/>
      <c r="AU199" s="59"/>
      <c r="AV199" s="59"/>
      <c r="AW199" s="59"/>
      <c r="AX199" s="82"/>
      <c r="AY199" s="59"/>
      <c r="AZ199" s="59"/>
      <c r="BA199" s="59"/>
      <c r="BB199" s="59"/>
      <c r="BC199" s="59"/>
      <c r="BD199" s="59"/>
      <c r="BE199" s="59"/>
      <c r="BF199" s="59"/>
      <c r="BG199" s="59"/>
      <c r="BH199" s="59"/>
      <c r="BI199" s="82"/>
      <c r="BJ199" s="60"/>
      <c r="BK199" s="59"/>
      <c r="BL199" s="59"/>
      <c r="BM199" s="59"/>
      <c r="BN199" s="59"/>
      <c r="BO199" s="59"/>
      <c r="BP199" s="59"/>
      <c r="BQ199" s="59"/>
      <c r="BR199" s="59"/>
      <c r="BS199" s="59"/>
      <c r="BT199" s="59"/>
      <c r="BU199" s="59"/>
      <c r="BV199" s="59"/>
      <c r="BW199" s="59"/>
      <c r="BX199" s="59"/>
      <c r="BY199" s="59"/>
      <c r="BZ199" s="59"/>
      <c r="CA199" s="63">
        <f>20/1000</f>
        <v>0.02</v>
      </c>
      <c r="CB199" s="82"/>
      <c r="CC199" s="59"/>
      <c r="CD199" s="59"/>
      <c r="CE199" s="59"/>
      <c r="CF199" s="59"/>
      <c r="CG199" s="59"/>
      <c r="CH199" s="59"/>
      <c r="CI199" s="59"/>
      <c r="CJ199" s="59"/>
      <c r="CK199" s="59"/>
      <c r="CL199" s="59"/>
      <c r="CM199" s="82"/>
      <c r="CN199" s="59"/>
      <c r="CO199" s="59"/>
      <c r="CP199" s="59"/>
      <c r="CQ199" s="59"/>
      <c r="CR199" s="59"/>
      <c r="CS199" s="59"/>
      <c r="CT199" s="59"/>
      <c r="CU199" s="59"/>
      <c r="CV199" s="59"/>
      <c r="CW199" s="59"/>
      <c r="CX199" s="59"/>
      <c r="CY199" s="59"/>
      <c r="CZ199" s="82"/>
      <c r="DA199" s="59"/>
      <c r="DB199" s="59"/>
      <c r="DC199" s="59"/>
      <c r="DD199" s="59"/>
      <c r="DE199" s="59"/>
      <c r="DF199" s="59"/>
      <c r="DG199" s="59"/>
      <c r="DH199" s="59"/>
      <c r="DI199" s="82"/>
      <c r="DJ199" s="59"/>
      <c r="DK199" s="59"/>
      <c r="DL199" s="59"/>
      <c r="DM199" s="59"/>
      <c r="DN199" s="59"/>
      <c r="DO199" s="59"/>
      <c r="DP199" s="59"/>
      <c r="DQ199" s="82"/>
      <c r="DR199" s="59"/>
      <c r="DS199" s="59"/>
      <c r="DT199" s="59"/>
      <c r="DU199" s="59"/>
      <c r="DV199" s="59"/>
      <c r="DW199" s="59"/>
      <c r="DX199" s="59"/>
      <c r="DY199" s="59"/>
      <c r="DZ199" s="59"/>
      <c r="EA199" s="59"/>
      <c r="EB199" s="59"/>
      <c r="EC199" s="59"/>
      <c r="ED199" s="59"/>
      <c r="EE199" s="59"/>
      <c r="EF199" s="59"/>
      <c r="EG199" s="59"/>
      <c r="EH199" s="59"/>
      <c r="EI199" s="59"/>
      <c r="EJ199" s="59"/>
      <c r="EK199" s="59"/>
      <c r="EL199" s="59"/>
      <c r="EM199" s="59"/>
      <c r="EN199" s="59"/>
      <c r="EO199" s="59"/>
      <c r="EP199" s="59"/>
      <c r="EQ199" s="59"/>
      <c r="ER199" s="59"/>
    </row>
    <row r="200" spans="2:148" ht="15" outlineLevel="1">
      <c r="B200" s="65">
        <v>5</v>
      </c>
      <c r="C200" s="102" t="s">
        <v>880</v>
      </c>
      <c r="D200" s="102" t="s">
        <v>402</v>
      </c>
      <c r="E200" s="66">
        <v>12</v>
      </c>
      <c r="F200" s="298">
        <v>12</v>
      </c>
      <c r="G200" s="90">
        <f t="shared" si="48"/>
        <v>0.64</v>
      </c>
      <c r="H200" s="88">
        <f t="shared" si="49"/>
        <v>7.68</v>
      </c>
      <c r="I200" s="87">
        <f t="shared" si="50"/>
        <v>1.6800000000000002</v>
      </c>
      <c r="J200" s="87">
        <f t="shared" si="54"/>
        <v>6</v>
      </c>
      <c r="K200" s="82"/>
      <c r="L200" s="61"/>
      <c r="M200" s="82"/>
      <c r="N200" s="59"/>
      <c r="O200" s="59"/>
      <c r="P200" s="59"/>
      <c r="Q200" s="59"/>
      <c r="R200" s="59"/>
      <c r="S200" s="59"/>
      <c r="T200" s="82"/>
      <c r="U200" s="142"/>
      <c r="V200" s="63"/>
      <c r="W200" s="63"/>
      <c r="X200" s="63"/>
      <c r="Y200" s="63"/>
      <c r="Z200" s="63"/>
      <c r="AA200" s="63"/>
      <c r="AB200" s="63"/>
      <c r="AC200" s="82"/>
      <c r="AD200" s="59"/>
      <c r="AE200" s="59"/>
      <c r="AF200" s="59"/>
      <c r="AG200" s="59"/>
      <c r="AH200" s="59"/>
      <c r="AI200" s="82"/>
      <c r="AJ200" s="59"/>
      <c r="AK200" s="59"/>
      <c r="AL200" s="59"/>
      <c r="AM200" s="59"/>
      <c r="AN200" s="82"/>
      <c r="AO200" s="59"/>
      <c r="AP200" s="59"/>
      <c r="AQ200" s="59"/>
      <c r="AR200" s="59"/>
      <c r="AS200" s="59"/>
      <c r="AT200" s="59"/>
      <c r="AU200" s="59"/>
      <c r="AV200" s="59"/>
      <c r="AW200" s="59"/>
      <c r="AX200" s="82"/>
      <c r="AY200" s="59"/>
      <c r="AZ200" s="59"/>
      <c r="BA200" s="59"/>
      <c r="BB200" s="59"/>
      <c r="BC200" s="59"/>
      <c r="BD200" s="59"/>
      <c r="BE200" s="59"/>
      <c r="BF200" s="59"/>
      <c r="BG200" s="59"/>
      <c r="BH200" s="59"/>
      <c r="BI200" s="82"/>
      <c r="BJ200" s="60"/>
      <c r="BK200" s="59"/>
      <c r="BL200" s="59"/>
      <c r="BM200" s="59"/>
      <c r="BN200" s="59"/>
      <c r="BO200" s="59"/>
      <c r="BP200" s="59"/>
      <c r="BQ200" s="59"/>
      <c r="BR200" s="59"/>
      <c r="BS200" s="59"/>
      <c r="BT200" s="59"/>
      <c r="BU200" s="63">
        <f>20/1000</f>
        <v>0.02</v>
      </c>
      <c r="BV200" s="59"/>
      <c r="BW200" s="59"/>
      <c r="BX200" s="59"/>
      <c r="BY200" s="59"/>
      <c r="BZ200" s="59"/>
      <c r="CA200" s="59"/>
      <c r="CB200" s="82"/>
      <c r="CC200" s="59"/>
      <c r="CD200" s="59"/>
      <c r="CE200" s="59"/>
      <c r="CF200" s="59"/>
      <c r="CG200" s="59"/>
      <c r="CH200" s="59"/>
      <c r="CI200" s="59"/>
      <c r="CJ200" s="59"/>
      <c r="CK200" s="59"/>
      <c r="CL200" s="59"/>
      <c r="CM200" s="82"/>
      <c r="CN200" s="59"/>
      <c r="CO200" s="59"/>
      <c r="CP200" s="59"/>
      <c r="CQ200" s="59"/>
      <c r="CR200" s="59"/>
      <c r="CS200" s="59"/>
      <c r="CT200" s="59"/>
      <c r="CU200" s="59"/>
      <c r="CV200" s="59"/>
      <c r="CW200" s="59"/>
      <c r="CX200" s="59"/>
      <c r="CY200" s="59"/>
      <c r="CZ200" s="82"/>
      <c r="DA200" s="59"/>
      <c r="DB200" s="59"/>
      <c r="DC200" s="59"/>
      <c r="DD200" s="59"/>
      <c r="DE200" s="59"/>
      <c r="DF200" s="59"/>
      <c r="DG200" s="59"/>
      <c r="DH200" s="59"/>
      <c r="DI200" s="82"/>
      <c r="DJ200" s="59"/>
      <c r="DK200" s="59"/>
      <c r="DL200" s="59"/>
      <c r="DM200" s="59"/>
      <c r="DN200" s="59"/>
      <c r="DO200" s="59"/>
      <c r="DP200" s="59"/>
      <c r="DQ200" s="82"/>
      <c r="DR200" s="59"/>
      <c r="DS200" s="59"/>
      <c r="DT200" s="59"/>
      <c r="DU200" s="59"/>
      <c r="DV200" s="59"/>
      <c r="DW200" s="59"/>
      <c r="DX200" s="59"/>
      <c r="DY200" s="59"/>
      <c r="DZ200" s="59"/>
      <c r="EA200" s="59"/>
      <c r="EB200" s="59"/>
      <c r="EC200" s="59"/>
      <c r="ED200" s="59"/>
      <c r="EE200" s="59"/>
      <c r="EF200" s="59"/>
      <c r="EG200" s="59"/>
      <c r="EH200" s="59"/>
      <c r="EI200" s="59"/>
      <c r="EJ200" s="59"/>
      <c r="EK200" s="59"/>
      <c r="EL200" s="59"/>
      <c r="EM200" s="59"/>
      <c r="EN200" s="59"/>
      <c r="EO200" s="59"/>
      <c r="EP200" s="59"/>
      <c r="EQ200" s="59"/>
      <c r="ER200" s="59"/>
    </row>
    <row r="201" spans="2:148" ht="15" outlineLevel="1">
      <c r="B201" s="65">
        <v>6</v>
      </c>
      <c r="C201" s="102" t="s">
        <v>880</v>
      </c>
      <c r="D201" s="239" t="s">
        <v>403</v>
      </c>
      <c r="E201" s="66">
        <v>12</v>
      </c>
      <c r="F201" s="298">
        <v>12</v>
      </c>
      <c r="G201" s="90">
        <f t="shared" si="48"/>
        <v>0.64</v>
      </c>
      <c r="H201" s="88">
        <f t="shared" si="49"/>
        <v>7.68</v>
      </c>
      <c r="I201" s="87">
        <f t="shared" si="50"/>
        <v>1.6800000000000002</v>
      </c>
      <c r="J201" s="87">
        <f t="shared" si="54"/>
        <v>6</v>
      </c>
      <c r="K201" s="82"/>
      <c r="L201" s="61"/>
      <c r="M201" s="82"/>
      <c r="N201" s="59"/>
      <c r="O201" s="59"/>
      <c r="P201" s="59"/>
      <c r="Q201" s="59"/>
      <c r="R201" s="59"/>
      <c r="S201" s="59"/>
      <c r="T201" s="82"/>
      <c r="U201" s="63"/>
      <c r="V201" s="63"/>
      <c r="W201" s="63"/>
      <c r="X201" s="63"/>
      <c r="Y201" s="63"/>
      <c r="Z201" s="63"/>
      <c r="AA201" s="63"/>
      <c r="AB201" s="63"/>
      <c r="AC201" s="82"/>
      <c r="AD201" s="59"/>
      <c r="AE201" s="59"/>
      <c r="AF201" s="59"/>
      <c r="AG201" s="59"/>
      <c r="AH201" s="59"/>
      <c r="AI201" s="82"/>
      <c r="AJ201" s="59"/>
      <c r="AK201" s="59"/>
      <c r="AL201" s="59"/>
      <c r="AM201" s="59"/>
      <c r="AN201" s="82"/>
      <c r="AO201" s="59"/>
      <c r="AP201" s="59"/>
      <c r="AQ201" s="59"/>
      <c r="AR201" s="59"/>
      <c r="AS201" s="59"/>
      <c r="AT201" s="59"/>
      <c r="AU201" s="59"/>
      <c r="AV201" s="59"/>
      <c r="AW201" s="59"/>
      <c r="AX201" s="82"/>
      <c r="AY201" s="59"/>
      <c r="AZ201" s="59"/>
      <c r="BA201" s="59"/>
      <c r="BB201" s="59"/>
      <c r="BC201" s="59"/>
      <c r="BD201" s="59"/>
      <c r="BE201" s="59"/>
      <c r="BF201" s="59"/>
      <c r="BG201" s="59"/>
      <c r="BH201" s="59"/>
      <c r="BI201" s="82"/>
      <c r="BJ201" s="60"/>
      <c r="BK201" s="59"/>
      <c r="BL201" s="59"/>
      <c r="BM201" s="63">
        <f>20/1000</f>
        <v>0.02</v>
      </c>
      <c r="BN201" s="59"/>
      <c r="BO201" s="59"/>
      <c r="BP201" s="59"/>
      <c r="BQ201" s="59"/>
      <c r="BR201" s="59"/>
      <c r="BS201" s="59"/>
      <c r="BT201" s="59"/>
      <c r="BU201" s="59"/>
      <c r="BV201" s="59"/>
      <c r="BW201" s="59"/>
      <c r="BX201" s="59"/>
      <c r="BY201" s="59"/>
      <c r="BZ201" s="59"/>
      <c r="CA201" s="59"/>
      <c r="CB201" s="82"/>
      <c r="CC201" s="59"/>
      <c r="CD201" s="59"/>
      <c r="CE201" s="59"/>
      <c r="CF201" s="59"/>
      <c r="CG201" s="59"/>
      <c r="CH201" s="59"/>
      <c r="CI201" s="59"/>
      <c r="CJ201" s="59"/>
      <c r="CK201" s="59"/>
      <c r="CL201" s="59"/>
      <c r="CM201" s="82"/>
      <c r="CN201" s="59"/>
      <c r="CO201" s="59"/>
      <c r="CP201" s="59"/>
      <c r="CQ201" s="59"/>
      <c r="CR201" s="59"/>
      <c r="CS201" s="59"/>
      <c r="CT201" s="59"/>
      <c r="CU201" s="59"/>
      <c r="CV201" s="59"/>
      <c r="CW201" s="59"/>
      <c r="CX201" s="59"/>
      <c r="CY201" s="59"/>
      <c r="CZ201" s="82"/>
      <c r="DA201" s="59"/>
      <c r="DB201" s="59"/>
      <c r="DC201" s="59"/>
      <c r="DD201" s="59"/>
      <c r="DE201" s="59"/>
      <c r="DF201" s="59"/>
      <c r="DG201" s="59"/>
      <c r="DH201" s="59"/>
      <c r="DI201" s="82"/>
      <c r="DJ201" s="59"/>
      <c r="DK201" s="59"/>
      <c r="DL201" s="59"/>
      <c r="DM201" s="59"/>
      <c r="DN201" s="59"/>
      <c r="DO201" s="59"/>
      <c r="DP201" s="59"/>
      <c r="DQ201" s="82"/>
      <c r="DR201" s="59"/>
      <c r="DS201" s="59"/>
      <c r="DT201" s="59"/>
      <c r="DU201" s="59"/>
      <c r="DV201" s="59"/>
      <c r="DW201" s="59"/>
      <c r="DX201" s="59"/>
      <c r="DY201" s="59"/>
      <c r="DZ201" s="59"/>
      <c r="EA201" s="59"/>
      <c r="EB201" s="59"/>
      <c r="EC201" s="59"/>
      <c r="ED201" s="59"/>
      <c r="EE201" s="59"/>
      <c r="EF201" s="59"/>
      <c r="EG201" s="59"/>
      <c r="EH201" s="59"/>
      <c r="EI201" s="59"/>
      <c r="EJ201" s="59"/>
      <c r="EK201" s="59"/>
      <c r="EL201" s="59"/>
      <c r="EM201" s="59"/>
      <c r="EN201" s="59"/>
      <c r="EO201" s="59"/>
      <c r="EP201" s="59"/>
      <c r="EQ201" s="59"/>
      <c r="ER201" s="59"/>
    </row>
    <row r="202" spans="2:148" ht="15" outlineLevel="1">
      <c r="B202" s="65">
        <v>7</v>
      </c>
      <c r="C202" s="102" t="s">
        <v>880</v>
      </c>
      <c r="D202" s="102" t="s">
        <v>404</v>
      </c>
      <c r="E202" s="66">
        <v>12</v>
      </c>
      <c r="F202" s="298">
        <v>12</v>
      </c>
      <c r="G202" s="90">
        <f t="shared" si="48"/>
        <v>0.73666666666666669</v>
      </c>
      <c r="H202" s="88">
        <f t="shared" si="49"/>
        <v>8.84</v>
      </c>
      <c r="I202" s="87">
        <f t="shared" si="50"/>
        <v>1.6800000000000002</v>
      </c>
      <c r="J202" s="87">
        <f t="shared" si="54"/>
        <v>7.16</v>
      </c>
      <c r="K202" s="82"/>
      <c r="L202" s="61"/>
      <c r="M202" s="82"/>
      <c r="N202" s="59"/>
      <c r="O202" s="59"/>
      <c r="P202" s="59"/>
      <c r="Q202" s="59"/>
      <c r="R202" s="59"/>
      <c r="S202" s="59"/>
      <c r="T202" s="82"/>
      <c r="U202" s="142"/>
      <c r="V202" s="63"/>
      <c r="W202" s="63"/>
      <c r="X202" s="63"/>
      <c r="Y202" s="63"/>
      <c r="Z202" s="63"/>
      <c r="AA202" s="63"/>
      <c r="AB202" s="63"/>
      <c r="AC202" s="82"/>
      <c r="AD202" s="59"/>
      <c r="AE202" s="59"/>
      <c r="AF202" s="59"/>
      <c r="AG202" s="59"/>
      <c r="AH202" s="59"/>
      <c r="AI202" s="82"/>
      <c r="AJ202" s="59"/>
      <c r="AK202" s="59"/>
      <c r="AL202" s="59"/>
      <c r="AM202" s="59"/>
      <c r="AN202" s="82"/>
      <c r="AO202" s="59"/>
      <c r="AP202" s="59"/>
      <c r="AQ202" s="59"/>
      <c r="AR202" s="59"/>
      <c r="AS202" s="59"/>
      <c r="AT202" s="59"/>
      <c r="AU202" s="59"/>
      <c r="AV202" s="59"/>
      <c r="AW202" s="59"/>
      <c r="AX202" s="82"/>
      <c r="AY202" s="59"/>
      <c r="AZ202" s="59"/>
      <c r="BA202" s="59"/>
      <c r="BB202" s="59"/>
      <c r="BC202" s="59"/>
      <c r="BD202" s="59"/>
      <c r="BE202" s="59"/>
      <c r="BF202" s="59"/>
      <c r="BG202" s="59"/>
      <c r="BH202" s="59"/>
      <c r="BI202" s="82"/>
      <c r="BJ202" s="60"/>
      <c r="BK202" s="59"/>
      <c r="BL202" s="59"/>
      <c r="BM202" s="59"/>
      <c r="BN202" s="63">
        <f>20/1000</f>
        <v>0.02</v>
      </c>
      <c r="BO202" s="59"/>
      <c r="BP202" s="59"/>
      <c r="BQ202" s="59"/>
      <c r="BR202" s="59"/>
      <c r="BS202" s="59"/>
      <c r="BT202" s="59"/>
      <c r="BU202" s="59"/>
      <c r="BV202" s="59"/>
      <c r="BW202" s="59"/>
      <c r="BX202" s="59"/>
      <c r="BY202" s="59"/>
      <c r="BZ202" s="59"/>
      <c r="CA202" s="59"/>
      <c r="CB202" s="82"/>
      <c r="CC202" s="59"/>
      <c r="CD202" s="59"/>
      <c r="CE202" s="59"/>
      <c r="CF202" s="59"/>
      <c r="CG202" s="59"/>
      <c r="CH202" s="59"/>
      <c r="CI202" s="59"/>
      <c r="CJ202" s="59"/>
      <c r="CK202" s="59"/>
      <c r="CL202" s="59"/>
      <c r="CM202" s="82"/>
      <c r="CN202" s="59"/>
      <c r="CO202" s="59"/>
      <c r="CP202" s="59"/>
      <c r="CQ202" s="59"/>
      <c r="CR202" s="59"/>
      <c r="CS202" s="59"/>
      <c r="CT202" s="59"/>
      <c r="CU202" s="59"/>
      <c r="CV202" s="59"/>
      <c r="CW202" s="59"/>
      <c r="CX202" s="59"/>
      <c r="CY202" s="59"/>
      <c r="CZ202" s="82"/>
      <c r="DA202" s="59"/>
      <c r="DB202" s="59"/>
      <c r="DC202" s="59"/>
      <c r="DD202" s="59"/>
      <c r="DE202" s="59"/>
      <c r="DF202" s="59"/>
      <c r="DG202" s="59"/>
      <c r="DH202" s="59"/>
      <c r="DI202" s="82"/>
      <c r="DJ202" s="59"/>
      <c r="DK202" s="59"/>
      <c r="DL202" s="59"/>
      <c r="DM202" s="59"/>
      <c r="DN202" s="59"/>
      <c r="DO202" s="59"/>
      <c r="DP202" s="59"/>
      <c r="DQ202" s="82"/>
      <c r="DR202" s="59"/>
      <c r="DS202" s="59"/>
      <c r="DT202" s="59"/>
      <c r="DU202" s="59"/>
      <c r="DV202" s="59"/>
      <c r="DW202" s="59"/>
      <c r="DX202" s="59"/>
      <c r="DY202" s="59"/>
      <c r="DZ202" s="59"/>
      <c r="EA202" s="59"/>
      <c r="EB202" s="59"/>
      <c r="EC202" s="59"/>
      <c r="ED202" s="59"/>
      <c r="EE202" s="59"/>
      <c r="EF202" s="59"/>
      <c r="EG202" s="59"/>
      <c r="EH202" s="59"/>
      <c r="EI202" s="59"/>
      <c r="EJ202" s="59"/>
      <c r="EK202" s="59"/>
      <c r="EL202" s="59"/>
      <c r="EM202" s="59"/>
      <c r="EN202" s="59"/>
      <c r="EO202" s="59"/>
      <c r="EP202" s="59"/>
      <c r="EQ202" s="59"/>
      <c r="ER202" s="59"/>
    </row>
    <row r="203" spans="2:148" ht="15" outlineLevel="1">
      <c r="B203" s="65">
        <v>8</v>
      </c>
      <c r="C203" s="102" t="s">
        <v>880</v>
      </c>
      <c r="D203" s="102" t="s">
        <v>405</v>
      </c>
      <c r="E203" s="66">
        <v>12</v>
      </c>
      <c r="F203" s="298">
        <v>12</v>
      </c>
      <c r="G203" s="90">
        <f t="shared" si="48"/>
        <v>0.73666666666666669</v>
      </c>
      <c r="H203" s="88">
        <f t="shared" si="49"/>
        <v>8.84</v>
      </c>
      <c r="I203" s="87">
        <f t="shared" si="50"/>
        <v>1.6800000000000002</v>
      </c>
      <c r="J203" s="87">
        <f t="shared" si="54"/>
        <v>7.16</v>
      </c>
      <c r="K203" s="82"/>
      <c r="L203" s="61"/>
      <c r="M203" s="82"/>
      <c r="N203" s="59"/>
      <c r="O203" s="59"/>
      <c r="P203" s="59"/>
      <c r="Q203" s="59"/>
      <c r="R203" s="59"/>
      <c r="S203" s="59"/>
      <c r="T203" s="82"/>
      <c r="U203" s="63"/>
      <c r="V203" s="63"/>
      <c r="W203" s="63"/>
      <c r="X203" s="63"/>
      <c r="Y203" s="63"/>
      <c r="Z203" s="63"/>
      <c r="AA203" s="63"/>
      <c r="AB203" s="63"/>
      <c r="AC203" s="82"/>
      <c r="AD203" s="59"/>
      <c r="AE203" s="59"/>
      <c r="AF203" s="59"/>
      <c r="AG203" s="59"/>
      <c r="AH203" s="59"/>
      <c r="AI203" s="82"/>
      <c r="AJ203" s="59"/>
      <c r="AK203" s="59"/>
      <c r="AL203" s="59"/>
      <c r="AM203" s="59"/>
      <c r="AN203" s="82"/>
      <c r="AO203" s="59"/>
      <c r="AP203" s="59"/>
      <c r="AQ203" s="59"/>
      <c r="AR203" s="59"/>
      <c r="AS203" s="59"/>
      <c r="AT203" s="59"/>
      <c r="AU203" s="59"/>
      <c r="AV203" s="59"/>
      <c r="AW203" s="59"/>
      <c r="AX203" s="82"/>
      <c r="AY203" s="59"/>
      <c r="AZ203" s="59"/>
      <c r="BA203" s="59"/>
      <c r="BB203" s="59"/>
      <c r="BC203" s="59"/>
      <c r="BD203" s="59"/>
      <c r="BE203" s="59"/>
      <c r="BF203" s="59"/>
      <c r="BG203" s="59"/>
      <c r="BH203" s="59"/>
      <c r="BI203" s="82"/>
      <c r="BJ203" s="60"/>
      <c r="BK203" s="59"/>
      <c r="BL203" s="59"/>
      <c r="BM203" s="59"/>
      <c r="BN203" s="59"/>
      <c r="BO203" s="59"/>
      <c r="BP203" s="59"/>
      <c r="BQ203" s="59"/>
      <c r="BR203" s="59"/>
      <c r="BS203" s="59"/>
      <c r="BT203" s="63">
        <f>20/1000</f>
        <v>0.02</v>
      </c>
      <c r="BU203" s="59"/>
      <c r="BV203" s="59"/>
      <c r="BW203" s="59"/>
      <c r="BX203" s="59"/>
      <c r="BY203" s="59"/>
      <c r="BZ203" s="59"/>
      <c r="CA203" s="59"/>
      <c r="CB203" s="82"/>
      <c r="CC203" s="59"/>
      <c r="CD203" s="59"/>
      <c r="CE203" s="59"/>
      <c r="CF203" s="59"/>
      <c r="CG203" s="59"/>
      <c r="CH203" s="59"/>
      <c r="CI203" s="59"/>
      <c r="CJ203" s="59"/>
      <c r="CK203" s="59"/>
      <c r="CL203" s="59"/>
      <c r="CM203" s="82"/>
      <c r="CN203" s="59"/>
      <c r="CO203" s="59"/>
      <c r="CP203" s="59"/>
      <c r="CQ203" s="59"/>
      <c r="CR203" s="59"/>
      <c r="CS203" s="59"/>
      <c r="CT203" s="59"/>
      <c r="CU203" s="59"/>
      <c r="CV203" s="59"/>
      <c r="CW203" s="59"/>
      <c r="CX203" s="59"/>
      <c r="CY203" s="59"/>
      <c r="CZ203" s="82"/>
      <c r="DA203" s="59"/>
      <c r="DB203" s="59"/>
      <c r="DC203" s="59"/>
      <c r="DD203" s="59"/>
      <c r="DE203" s="59"/>
      <c r="DF203" s="59"/>
      <c r="DG203" s="59"/>
      <c r="DH203" s="59"/>
      <c r="DI203" s="82"/>
      <c r="DJ203" s="59"/>
      <c r="DK203" s="59"/>
      <c r="DL203" s="59"/>
      <c r="DM203" s="59"/>
      <c r="DN203" s="59"/>
      <c r="DO203" s="59"/>
      <c r="DP203" s="59"/>
      <c r="DQ203" s="82"/>
      <c r="DR203" s="59"/>
      <c r="DS203" s="59"/>
      <c r="DT203" s="59"/>
      <c r="DU203" s="59"/>
      <c r="DV203" s="59"/>
      <c r="DW203" s="59"/>
      <c r="DX203" s="59"/>
      <c r="DY203" s="59"/>
      <c r="DZ203" s="59"/>
      <c r="EA203" s="59"/>
      <c r="EB203" s="59"/>
      <c r="EC203" s="59"/>
      <c r="ED203" s="59"/>
      <c r="EE203" s="59"/>
      <c r="EF203" s="59"/>
      <c r="EG203" s="59"/>
      <c r="EH203" s="59"/>
      <c r="EI203" s="59"/>
      <c r="EJ203" s="59"/>
      <c r="EK203" s="59"/>
      <c r="EL203" s="59"/>
      <c r="EM203" s="59"/>
      <c r="EN203" s="59"/>
      <c r="EO203" s="59"/>
      <c r="EP203" s="59"/>
      <c r="EQ203" s="59"/>
      <c r="ER203" s="59"/>
    </row>
    <row r="204" spans="2:148" ht="15" outlineLevel="1">
      <c r="B204" s="65">
        <v>9</v>
      </c>
      <c r="C204" s="241" t="s">
        <v>880</v>
      </c>
      <c r="D204" s="102" t="s">
        <v>406</v>
      </c>
      <c r="E204" s="66">
        <v>12</v>
      </c>
      <c r="F204" s="298">
        <v>12</v>
      </c>
      <c r="G204" s="90">
        <f t="shared" si="48"/>
        <v>0.73666666666666669</v>
      </c>
      <c r="H204" s="88">
        <f t="shared" si="49"/>
        <v>8.84</v>
      </c>
      <c r="I204" s="87">
        <f t="shared" si="50"/>
        <v>1.6800000000000002</v>
      </c>
      <c r="J204" s="87">
        <f t="shared" si="54"/>
        <v>7.16</v>
      </c>
      <c r="K204" s="82"/>
      <c r="L204" s="61"/>
      <c r="M204" s="82"/>
      <c r="N204" s="59"/>
      <c r="O204" s="59"/>
      <c r="P204" s="59"/>
      <c r="Q204" s="59"/>
      <c r="R204" s="59"/>
      <c r="S204" s="59"/>
      <c r="T204" s="82"/>
      <c r="U204" s="142"/>
      <c r="V204" s="63"/>
      <c r="W204" s="63"/>
      <c r="X204" s="63"/>
      <c r="Y204" s="63"/>
      <c r="Z204" s="63"/>
      <c r="AA204" s="63"/>
      <c r="AB204" s="63"/>
      <c r="AC204" s="82"/>
      <c r="AD204" s="59"/>
      <c r="AE204" s="59"/>
      <c r="AF204" s="59"/>
      <c r="AG204" s="59"/>
      <c r="AH204" s="59"/>
      <c r="AI204" s="82"/>
      <c r="AJ204" s="59"/>
      <c r="AK204" s="59"/>
      <c r="AL204" s="59"/>
      <c r="AM204" s="59"/>
      <c r="AN204" s="82"/>
      <c r="AO204" s="59"/>
      <c r="AP204" s="59"/>
      <c r="AQ204" s="59"/>
      <c r="AR204" s="59"/>
      <c r="AS204" s="59"/>
      <c r="AT204" s="59"/>
      <c r="AU204" s="59"/>
      <c r="AV204" s="59"/>
      <c r="AW204" s="59"/>
      <c r="AX204" s="82"/>
      <c r="AY204" s="59"/>
      <c r="AZ204" s="59"/>
      <c r="BA204" s="59"/>
      <c r="BB204" s="59"/>
      <c r="BC204" s="59"/>
      <c r="BD204" s="59"/>
      <c r="BE204" s="59"/>
      <c r="BF204" s="59"/>
      <c r="BG204" s="59"/>
      <c r="BH204" s="59"/>
      <c r="BI204" s="82"/>
      <c r="BJ204" s="60"/>
      <c r="BK204" s="59"/>
      <c r="BL204" s="63">
        <f>20/1000</f>
        <v>0.02</v>
      </c>
      <c r="BM204" s="59"/>
      <c r="BN204" s="59"/>
      <c r="BO204" s="59"/>
      <c r="BP204" s="59"/>
      <c r="BQ204" s="59"/>
      <c r="BR204" s="59"/>
      <c r="BS204" s="59"/>
      <c r="BT204" s="59"/>
      <c r="BU204" s="59"/>
      <c r="BV204" s="59"/>
      <c r="BW204" s="59"/>
      <c r="BX204" s="59"/>
      <c r="BY204" s="59"/>
      <c r="BZ204" s="59"/>
      <c r="CA204" s="59"/>
      <c r="CB204" s="82"/>
      <c r="CC204" s="59"/>
      <c r="CD204" s="59"/>
      <c r="CE204" s="59"/>
      <c r="CF204" s="59"/>
      <c r="CG204" s="59"/>
      <c r="CH204" s="59"/>
      <c r="CI204" s="59"/>
      <c r="CJ204" s="59"/>
      <c r="CK204" s="59"/>
      <c r="CL204" s="59"/>
      <c r="CM204" s="82"/>
      <c r="CN204" s="59"/>
      <c r="CO204" s="59"/>
      <c r="CP204" s="59"/>
      <c r="CQ204" s="59"/>
      <c r="CR204" s="59"/>
      <c r="CS204" s="59"/>
      <c r="CT204" s="59"/>
      <c r="CU204" s="59"/>
      <c r="CV204" s="59"/>
      <c r="CW204" s="59"/>
      <c r="CX204" s="59"/>
      <c r="CY204" s="59"/>
      <c r="CZ204" s="82"/>
      <c r="DA204" s="59"/>
      <c r="DB204" s="59"/>
      <c r="DC204" s="59"/>
      <c r="DD204" s="59"/>
      <c r="DE204" s="59"/>
      <c r="DF204" s="59"/>
      <c r="DG204" s="59"/>
      <c r="DH204" s="59"/>
      <c r="DI204" s="82"/>
      <c r="DJ204" s="59"/>
      <c r="DK204" s="59"/>
      <c r="DL204" s="59"/>
      <c r="DM204" s="59"/>
      <c r="DN204" s="59"/>
      <c r="DO204" s="59"/>
      <c r="DP204" s="59"/>
      <c r="DQ204" s="82"/>
      <c r="DR204" s="59"/>
      <c r="DS204" s="59"/>
      <c r="DT204" s="59"/>
      <c r="DU204" s="59"/>
      <c r="DV204" s="59"/>
      <c r="DW204" s="59"/>
      <c r="DX204" s="59"/>
      <c r="DY204" s="59"/>
      <c r="DZ204" s="59"/>
      <c r="EA204" s="59"/>
      <c r="EB204" s="59"/>
      <c r="EC204" s="59"/>
      <c r="ED204" s="59"/>
      <c r="EE204" s="59"/>
      <c r="EF204" s="59"/>
      <c r="EG204" s="59"/>
      <c r="EH204" s="59"/>
      <c r="EI204" s="59"/>
      <c r="EJ204" s="59"/>
      <c r="EK204" s="59"/>
      <c r="EL204" s="59"/>
      <c r="EM204" s="59"/>
      <c r="EN204" s="59"/>
      <c r="EO204" s="59"/>
      <c r="EP204" s="59"/>
      <c r="EQ204" s="59"/>
      <c r="ER204" s="59"/>
    </row>
    <row r="205" spans="2:148" ht="15" outlineLevel="1">
      <c r="B205" s="65">
        <v>10</v>
      </c>
      <c r="C205" s="102" t="s">
        <v>390</v>
      </c>
      <c r="D205" s="102" t="s">
        <v>400</v>
      </c>
      <c r="E205" s="66">
        <v>12</v>
      </c>
      <c r="F205" s="298">
        <v>12</v>
      </c>
      <c r="G205" s="90">
        <f t="shared" si="48"/>
        <v>0.3066666666666667</v>
      </c>
      <c r="H205" s="88">
        <f t="shared" si="49"/>
        <v>3.68</v>
      </c>
      <c r="I205" s="87">
        <f t="shared" si="50"/>
        <v>1.6800000000000002</v>
      </c>
      <c r="J205" s="87">
        <f t="shared" si="54"/>
        <v>2</v>
      </c>
      <c r="K205" s="82"/>
      <c r="L205" s="61"/>
      <c r="M205" s="82"/>
      <c r="N205" s="59"/>
      <c r="O205" s="59"/>
      <c r="P205" s="59"/>
      <c r="Q205" s="59"/>
      <c r="R205" s="59"/>
      <c r="S205" s="59"/>
      <c r="T205" s="82"/>
      <c r="U205" s="63"/>
      <c r="V205" s="63"/>
      <c r="W205" s="63"/>
      <c r="X205" s="63"/>
      <c r="Y205" s="63"/>
      <c r="Z205" s="63"/>
      <c r="AA205" s="63"/>
      <c r="AB205" s="63"/>
      <c r="AC205" s="82"/>
      <c r="AD205" s="59"/>
      <c r="AE205" s="59"/>
      <c r="AF205" s="59"/>
      <c r="AG205" s="59"/>
      <c r="AH205" s="59"/>
      <c r="AI205" s="82"/>
      <c r="AJ205" s="59"/>
      <c r="AK205" s="59"/>
      <c r="AL205" s="59"/>
      <c r="AM205" s="59"/>
      <c r="AN205" s="82"/>
      <c r="AO205" s="59"/>
      <c r="AP205" s="59"/>
      <c r="AQ205" s="59"/>
      <c r="AR205" s="59"/>
      <c r="AS205" s="59"/>
      <c r="AT205" s="59"/>
      <c r="AU205" s="59"/>
      <c r="AV205" s="59"/>
      <c r="AW205" s="59"/>
      <c r="AX205" s="82"/>
      <c r="AY205" s="59"/>
      <c r="AZ205" s="63">
        <f>20/1000</f>
        <v>0.02</v>
      </c>
      <c r="BA205" s="59"/>
      <c r="BB205" s="59"/>
      <c r="BC205" s="59"/>
      <c r="BD205" s="59"/>
      <c r="BE205" s="59"/>
      <c r="BF205" s="59"/>
      <c r="BG205" s="59"/>
      <c r="BH205" s="59"/>
      <c r="BI205" s="82"/>
      <c r="BJ205" s="60"/>
      <c r="BK205" s="59"/>
      <c r="BL205" s="59"/>
      <c r="BM205" s="59"/>
      <c r="BN205" s="59"/>
      <c r="BO205" s="59"/>
      <c r="BP205" s="59"/>
      <c r="BQ205" s="59"/>
      <c r="BR205" s="59"/>
      <c r="BS205" s="59"/>
      <c r="BT205" s="59"/>
      <c r="BU205" s="59"/>
      <c r="BV205" s="59"/>
      <c r="BW205" s="59"/>
      <c r="BX205" s="59"/>
      <c r="BY205" s="59"/>
      <c r="BZ205" s="59"/>
      <c r="CA205" s="59"/>
      <c r="CB205" s="82"/>
      <c r="CC205" s="59"/>
      <c r="CD205" s="59"/>
      <c r="CE205" s="59"/>
      <c r="CF205" s="59"/>
      <c r="CG205" s="59"/>
      <c r="CH205" s="59"/>
      <c r="CI205" s="59"/>
      <c r="CJ205" s="59"/>
      <c r="CK205" s="59"/>
      <c r="CL205" s="59"/>
      <c r="CM205" s="82"/>
      <c r="CN205" s="59"/>
      <c r="CO205" s="59"/>
      <c r="CP205" s="59"/>
      <c r="CQ205" s="59"/>
      <c r="CR205" s="59"/>
      <c r="CS205" s="59"/>
      <c r="CT205" s="59"/>
      <c r="CU205" s="59"/>
      <c r="CV205" s="59"/>
      <c r="CW205" s="59"/>
      <c r="CX205" s="59"/>
      <c r="CY205" s="59"/>
      <c r="CZ205" s="82"/>
      <c r="DA205" s="59"/>
      <c r="DB205" s="59"/>
      <c r="DC205" s="59"/>
      <c r="DD205" s="59"/>
      <c r="DE205" s="59"/>
      <c r="DF205" s="59"/>
      <c r="DG205" s="59"/>
      <c r="DH205" s="59"/>
      <c r="DI205" s="82"/>
      <c r="DJ205" s="59"/>
      <c r="DK205" s="59"/>
      <c r="DL205" s="59"/>
      <c r="DM205" s="59"/>
      <c r="DN205" s="59"/>
      <c r="DO205" s="59"/>
      <c r="DP205" s="59"/>
      <c r="DQ205" s="82"/>
      <c r="DR205" s="59"/>
      <c r="DS205" s="59"/>
      <c r="DT205" s="59"/>
      <c r="DU205" s="59"/>
      <c r="DV205" s="59"/>
      <c r="DW205" s="59"/>
      <c r="DX205" s="59"/>
      <c r="DY205" s="59"/>
      <c r="DZ205" s="59"/>
      <c r="EA205" s="59"/>
      <c r="EB205" s="59"/>
      <c r="EC205" s="59"/>
      <c r="ED205" s="59"/>
      <c r="EE205" s="59"/>
      <c r="EF205" s="59"/>
      <c r="EG205" s="59"/>
      <c r="EH205" s="59"/>
      <c r="EI205" s="59"/>
      <c r="EJ205" s="59"/>
      <c r="EK205" s="59"/>
      <c r="EL205" s="59"/>
      <c r="EM205" s="59"/>
      <c r="EN205" s="59"/>
      <c r="EO205" s="59"/>
      <c r="EP205" s="59"/>
      <c r="EQ205" s="59"/>
      <c r="ER205" s="59"/>
    </row>
    <row r="206" spans="2:148" ht="15" outlineLevel="1">
      <c r="B206" s="65">
        <v>11</v>
      </c>
      <c r="C206" s="102" t="s">
        <v>390</v>
      </c>
      <c r="D206" s="102" t="s">
        <v>407</v>
      </c>
      <c r="E206" s="66">
        <v>12</v>
      </c>
      <c r="F206" s="298">
        <v>12</v>
      </c>
      <c r="G206" s="90">
        <f t="shared" si="48"/>
        <v>0.3066666666666667</v>
      </c>
      <c r="H206" s="88">
        <f t="shared" si="49"/>
        <v>3.68</v>
      </c>
      <c r="I206" s="87">
        <f t="shared" si="50"/>
        <v>1.6800000000000002</v>
      </c>
      <c r="J206" s="87">
        <f t="shared" si="54"/>
        <v>2</v>
      </c>
      <c r="K206" s="82"/>
      <c r="L206" s="61"/>
      <c r="M206" s="82"/>
      <c r="N206" s="59"/>
      <c r="O206" s="59"/>
      <c r="P206" s="59"/>
      <c r="Q206" s="59"/>
      <c r="R206" s="59"/>
      <c r="S206" s="59"/>
      <c r="T206" s="82"/>
      <c r="U206" s="142"/>
      <c r="V206" s="63"/>
      <c r="W206" s="63"/>
      <c r="X206" s="63"/>
      <c r="Y206" s="63"/>
      <c r="Z206" s="63"/>
      <c r="AA206" s="63"/>
      <c r="AB206" s="63"/>
      <c r="AC206" s="82"/>
      <c r="AD206" s="59"/>
      <c r="AE206" s="59"/>
      <c r="AF206" s="59"/>
      <c r="AG206" s="59"/>
      <c r="AH206" s="59"/>
      <c r="AI206" s="82"/>
      <c r="AJ206" s="59"/>
      <c r="AK206" s="59"/>
      <c r="AL206" s="59"/>
      <c r="AM206" s="59"/>
      <c r="AN206" s="82"/>
      <c r="AO206" s="59"/>
      <c r="AP206" s="59"/>
      <c r="AQ206" s="59"/>
      <c r="AR206" s="59"/>
      <c r="AS206" s="59"/>
      <c r="AT206" s="59"/>
      <c r="AU206" s="59"/>
      <c r="AV206" s="59"/>
      <c r="AW206" s="59"/>
      <c r="AX206" s="82"/>
      <c r="AY206" s="63">
        <f>20/1000</f>
        <v>0.02</v>
      </c>
      <c r="AZ206" s="59"/>
      <c r="BA206" s="59"/>
      <c r="BB206" s="59"/>
      <c r="BC206" s="59"/>
      <c r="BD206" s="59"/>
      <c r="BE206" s="59"/>
      <c r="BF206" s="59"/>
      <c r="BG206" s="59"/>
      <c r="BH206" s="59"/>
      <c r="BI206" s="82"/>
      <c r="BJ206" s="60"/>
      <c r="BK206" s="59"/>
      <c r="BL206" s="59"/>
      <c r="BM206" s="59"/>
      <c r="BN206" s="59"/>
      <c r="BO206" s="59"/>
      <c r="BP206" s="59"/>
      <c r="BQ206" s="59"/>
      <c r="BR206" s="59"/>
      <c r="BS206" s="59"/>
      <c r="BT206" s="59"/>
      <c r="BU206" s="59"/>
      <c r="BV206" s="59"/>
      <c r="BW206" s="59"/>
      <c r="BX206" s="59"/>
      <c r="BY206" s="59"/>
      <c r="BZ206" s="59"/>
      <c r="CA206" s="59"/>
      <c r="CB206" s="82"/>
      <c r="CC206" s="59"/>
      <c r="CD206" s="59"/>
      <c r="CE206" s="59"/>
      <c r="CF206" s="59"/>
      <c r="CG206" s="59"/>
      <c r="CH206" s="59"/>
      <c r="CI206" s="59"/>
      <c r="CJ206" s="59"/>
      <c r="CK206" s="59"/>
      <c r="CL206" s="59"/>
      <c r="CM206" s="82"/>
      <c r="CN206" s="59"/>
      <c r="CO206" s="59"/>
      <c r="CP206" s="59"/>
      <c r="CQ206" s="59"/>
      <c r="CR206" s="59"/>
      <c r="CS206" s="59"/>
      <c r="CT206" s="59"/>
      <c r="CU206" s="59"/>
      <c r="CV206" s="59"/>
      <c r="CW206" s="59"/>
      <c r="CX206" s="59"/>
      <c r="CY206" s="59"/>
      <c r="CZ206" s="82"/>
      <c r="DA206" s="59"/>
      <c r="DB206" s="59"/>
      <c r="DC206" s="59"/>
      <c r="DD206" s="59"/>
      <c r="DE206" s="59"/>
      <c r="DF206" s="59"/>
      <c r="DG206" s="59"/>
      <c r="DH206" s="59"/>
      <c r="DI206" s="82"/>
      <c r="DJ206" s="59"/>
      <c r="DK206" s="59"/>
      <c r="DL206" s="59"/>
      <c r="DM206" s="59"/>
      <c r="DN206" s="59"/>
      <c r="DO206" s="59"/>
      <c r="DP206" s="59"/>
      <c r="DQ206" s="82"/>
      <c r="DR206" s="59"/>
      <c r="DS206" s="59"/>
      <c r="DT206" s="59"/>
      <c r="DU206" s="59"/>
      <c r="DV206" s="59"/>
      <c r="DW206" s="59"/>
      <c r="DX206" s="59"/>
      <c r="DY206" s="59"/>
      <c r="DZ206" s="59"/>
      <c r="EA206" s="59"/>
      <c r="EB206" s="59"/>
      <c r="EC206" s="59"/>
      <c r="ED206" s="59"/>
      <c r="EE206" s="59"/>
      <c r="EF206" s="59"/>
      <c r="EG206" s="59"/>
      <c r="EH206" s="59"/>
      <c r="EI206" s="59"/>
      <c r="EJ206" s="59"/>
      <c r="EK206" s="59"/>
      <c r="EL206" s="59"/>
      <c r="EM206" s="59"/>
      <c r="EN206" s="59"/>
      <c r="EO206" s="59"/>
      <c r="EP206" s="59"/>
      <c r="EQ206" s="59"/>
      <c r="ER206" s="59"/>
    </row>
    <row r="207" spans="2:148" ht="15" outlineLevel="1">
      <c r="B207" s="65">
        <v>12</v>
      </c>
      <c r="C207" s="102" t="s">
        <v>390</v>
      </c>
      <c r="D207" s="102" t="s">
        <v>12</v>
      </c>
      <c r="E207" s="66">
        <v>12</v>
      </c>
      <c r="F207" s="298">
        <v>12</v>
      </c>
      <c r="G207" s="90">
        <f t="shared" si="48"/>
        <v>0.34</v>
      </c>
      <c r="H207" s="88">
        <f t="shared" si="49"/>
        <v>4.08</v>
      </c>
      <c r="I207" s="87">
        <f t="shared" si="50"/>
        <v>1.6800000000000002</v>
      </c>
      <c r="J207" s="87">
        <f t="shared" si="54"/>
        <v>2.4</v>
      </c>
      <c r="K207" s="82"/>
      <c r="L207" s="61"/>
      <c r="M207" s="82"/>
      <c r="N207" s="59"/>
      <c r="O207" s="59"/>
      <c r="P207" s="59"/>
      <c r="Q207" s="59"/>
      <c r="R207" s="59"/>
      <c r="S207" s="59"/>
      <c r="T207" s="82"/>
      <c r="U207" s="63"/>
      <c r="V207" s="63"/>
      <c r="W207" s="63"/>
      <c r="X207" s="63"/>
      <c r="Y207" s="63"/>
      <c r="Z207" s="63"/>
      <c r="AA207" s="63"/>
      <c r="AB207" s="63"/>
      <c r="AC207" s="82"/>
      <c r="AD207" s="59"/>
      <c r="AE207" s="59"/>
      <c r="AF207" s="59"/>
      <c r="AG207" s="59"/>
      <c r="AH207" s="59"/>
      <c r="AI207" s="82"/>
      <c r="AJ207" s="59"/>
      <c r="AK207" s="59"/>
      <c r="AL207" s="59"/>
      <c r="AM207" s="59"/>
      <c r="AN207" s="82"/>
      <c r="AO207" s="59"/>
      <c r="AP207" s="59"/>
      <c r="AQ207" s="59"/>
      <c r="AR207" s="59"/>
      <c r="AS207" s="59"/>
      <c r="AT207" s="59"/>
      <c r="AU207" s="59"/>
      <c r="AV207" s="59"/>
      <c r="AW207" s="59"/>
      <c r="AX207" s="82"/>
      <c r="AY207" s="59"/>
      <c r="AZ207" s="59"/>
      <c r="BA207" s="59"/>
      <c r="BB207" s="59"/>
      <c r="BC207" s="59"/>
      <c r="BD207" s="59"/>
      <c r="BE207" s="59"/>
      <c r="BF207" s="63">
        <f>20/1000</f>
        <v>0.02</v>
      </c>
      <c r="BG207" s="59"/>
      <c r="BH207" s="59"/>
      <c r="BI207" s="82"/>
      <c r="BJ207" s="60"/>
      <c r="BK207" s="59"/>
      <c r="BL207" s="59"/>
      <c r="BM207" s="59"/>
      <c r="BN207" s="59"/>
      <c r="BO207" s="59"/>
      <c r="BP207" s="59"/>
      <c r="BQ207" s="59"/>
      <c r="BR207" s="59"/>
      <c r="BS207" s="59"/>
      <c r="BT207" s="59"/>
      <c r="BU207" s="59"/>
      <c r="BV207" s="59"/>
      <c r="BW207" s="59"/>
      <c r="BX207" s="59"/>
      <c r="BY207" s="59"/>
      <c r="BZ207" s="59"/>
      <c r="CA207" s="59"/>
      <c r="CB207" s="82"/>
      <c r="CC207" s="59"/>
      <c r="CD207" s="59"/>
      <c r="CE207" s="59"/>
      <c r="CF207" s="59"/>
      <c r="CG207" s="59"/>
      <c r="CH207" s="59"/>
      <c r="CI207" s="59"/>
      <c r="CJ207" s="59"/>
      <c r="CK207" s="59"/>
      <c r="CL207" s="59"/>
      <c r="CM207" s="82"/>
      <c r="CN207" s="59"/>
      <c r="CO207" s="59"/>
      <c r="CP207" s="59"/>
      <c r="CQ207" s="59"/>
      <c r="CR207" s="59"/>
      <c r="CS207" s="59"/>
      <c r="CT207" s="59"/>
      <c r="CU207" s="59"/>
      <c r="CV207" s="59"/>
      <c r="CW207" s="59"/>
      <c r="CX207" s="59"/>
      <c r="CY207" s="59"/>
      <c r="CZ207" s="82"/>
      <c r="DA207" s="59"/>
      <c r="DB207" s="59"/>
      <c r="DC207" s="59"/>
      <c r="DD207" s="59"/>
      <c r="DE207" s="59"/>
      <c r="DF207" s="59"/>
      <c r="DG207" s="59"/>
      <c r="DH207" s="59"/>
      <c r="DI207" s="82"/>
      <c r="DJ207" s="59"/>
      <c r="DK207" s="59"/>
      <c r="DL207" s="59"/>
      <c r="DM207" s="59"/>
      <c r="DN207" s="59"/>
      <c r="DO207" s="59"/>
      <c r="DP207" s="59"/>
      <c r="DQ207" s="82"/>
      <c r="DR207" s="59"/>
      <c r="DS207" s="59"/>
      <c r="DT207" s="59"/>
      <c r="DU207" s="59"/>
      <c r="DV207" s="59"/>
      <c r="DW207" s="59"/>
      <c r="DX207" s="59"/>
      <c r="DY207" s="59"/>
      <c r="DZ207" s="59"/>
      <c r="EA207" s="59"/>
      <c r="EB207" s="59"/>
      <c r="EC207" s="59"/>
      <c r="ED207" s="59"/>
      <c r="EE207" s="59"/>
      <c r="EF207" s="59"/>
      <c r="EG207" s="59"/>
      <c r="EH207" s="59"/>
      <c r="EI207" s="59"/>
      <c r="EJ207" s="59"/>
      <c r="EK207" s="59"/>
      <c r="EL207" s="59"/>
      <c r="EM207" s="59"/>
      <c r="EN207" s="59"/>
      <c r="EO207" s="59"/>
      <c r="EP207" s="59"/>
      <c r="EQ207" s="59"/>
      <c r="ER207" s="59"/>
    </row>
    <row r="208" spans="2:148" ht="15" outlineLevel="1">
      <c r="B208" s="65">
        <v>13</v>
      </c>
      <c r="C208" s="102" t="s">
        <v>390</v>
      </c>
      <c r="D208" s="102" t="s">
        <v>408</v>
      </c>
      <c r="E208" s="66">
        <v>12</v>
      </c>
      <c r="F208" s="298">
        <v>12</v>
      </c>
      <c r="G208" s="90">
        <f t="shared" si="48"/>
        <v>0.34</v>
      </c>
      <c r="H208" s="88">
        <f t="shared" si="49"/>
        <v>4.08</v>
      </c>
      <c r="I208" s="87">
        <f t="shared" si="50"/>
        <v>1.6800000000000002</v>
      </c>
      <c r="J208" s="87">
        <f t="shared" si="54"/>
        <v>2.4</v>
      </c>
      <c r="K208" s="82"/>
      <c r="L208" s="61"/>
      <c r="M208" s="82"/>
      <c r="N208" s="59"/>
      <c r="O208" s="59"/>
      <c r="P208" s="59"/>
      <c r="Q208" s="59"/>
      <c r="R208" s="59"/>
      <c r="S208" s="59"/>
      <c r="T208" s="82"/>
      <c r="U208" s="142"/>
      <c r="V208" s="63"/>
      <c r="W208" s="63"/>
      <c r="X208" s="63"/>
      <c r="Y208" s="63"/>
      <c r="Z208" s="63"/>
      <c r="AA208" s="63"/>
      <c r="AB208" s="63"/>
      <c r="AC208" s="82"/>
      <c r="AD208" s="59"/>
      <c r="AE208" s="59"/>
      <c r="AF208" s="59"/>
      <c r="AG208" s="59"/>
      <c r="AH208" s="59"/>
      <c r="AI208" s="82"/>
      <c r="AJ208" s="59"/>
      <c r="AK208" s="59"/>
      <c r="AL208" s="59"/>
      <c r="AM208" s="59"/>
      <c r="AN208" s="82"/>
      <c r="AO208" s="59"/>
      <c r="AP208" s="59"/>
      <c r="AQ208" s="59"/>
      <c r="AR208" s="59"/>
      <c r="AS208" s="59"/>
      <c r="AT208" s="59"/>
      <c r="AU208" s="59"/>
      <c r="AV208" s="59"/>
      <c r="AW208" s="59"/>
      <c r="AX208" s="82"/>
      <c r="AY208" s="59"/>
      <c r="AZ208" s="59"/>
      <c r="BA208" s="59"/>
      <c r="BB208" s="63">
        <f>20/1000</f>
        <v>0.02</v>
      </c>
      <c r="BC208" s="59"/>
      <c r="BD208" s="59"/>
      <c r="BE208" s="59"/>
      <c r="BF208" s="59"/>
      <c r="BG208" s="59"/>
      <c r="BH208" s="59"/>
      <c r="BI208" s="82"/>
      <c r="BJ208" s="60"/>
      <c r="BK208" s="59"/>
      <c r="BL208" s="59"/>
      <c r="BM208" s="59"/>
      <c r="BN208" s="59"/>
      <c r="BO208" s="59"/>
      <c r="BP208" s="59"/>
      <c r="BQ208" s="59"/>
      <c r="BR208" s="59"/>
      <c r="BS208" s="59"/>
      <c r="BT208" s="59"/>
      <c r="BU208" s="59"/>
      <c r="BV208" s="59"/>
      <c r="BW208" s="59"/>
      <c r="BX208" s="59"/>
      <c r="BY208" s="59"/>
      <c r="BZ208" s="59"/>
      <c r="CA208" s="59"/>
      <c r="CB208" s="82"/>
      <c r="CC208" s="59"/>
      <c r="CD208" s="59"/>
      <c r="CE208" s="59"/>
      <c r="CF208" s="59"/>
      <c r="CG208" s="59"/>
      <c r="CH208" s="59"/>
      <c r="CI208" s="59"/>
      <c r="CJ208" s="59"/>
      <c r="CK208" s="59"/>
      <c r="CL208" s="59"/>
      <c r="CM208" s="82"/>
      <c r="CN208" s="59"/>
      <c r="CO208" s="59"/>
      <c r="CP208" s="59"/>
      <c r="CQ208" s="59"/>
      <c r="CR208" s="59"/>
      <c r="CS208" s="59"/>
      <c r="CT208" s="59"/>
      <c r="CU208" s="59"/>
      <c r="CV208" s="59"/>
      <c r="CW208" s="59"/>
      <c r="CX208" s="59"/>
      <c r="CY208" s="59"/>
      <c r="CZ208" s="82"/>
      <c r="DA208" s="59"/>
      <c r="DB208" s="59"/>
      <c r="DC208" s="59"/>
      <c r="DD208" s="59"/>
      <c r="DE208" s="59"/>
      <c r="DF208" s="59"/>
      <c r="DG208" s="59"/>
      <c r="DH208" s="59"/>
      <c r="DI208" s="82"/>
      <c r="DJ208" s="59"/>
      <c r="DK208" s="59"/>
      <c r="DL208" s="59"/>
      <c r="DM208" s="59"/>
      <c r="DN208" s="59"/>
      <c r="DO208" s="59"/>
      <c r="DP208" s="59"/>
      <c r="DQ208" s="82"/>
      <c r="DR208" s="59"/>
      <c r="DS208" s="59"/>
      <c r="DT208" s="59"/>
      <c r="DU208" s="59"/>
      <c r="DV208" s="59"/>
      <c r="DW208" s="59"/>
      <c r="DX208" s="59"/>
      <c r="DY208" s="59"/>
      <c r="DZ208" s="59"/>
      <c r="EA208" s="59"/>
      <c r="EB208" s="59"/>
      <c r="EC208" s="59"/>
      <c r="ED208" s="59"/>
      <c r="EE208" s="59"/>
      <c r="EF208" s="59"/>
      <c r="EG208" s="59"/>
      <c r="EH208" s="59"/>
      <c r="EI208" s="59"/>
      <c r="EJ208" s="59"/>
      <c r="EK208" s="59"/>
      <c r="EL208" s="59"/>
      <c r="EM208" s="59"/>
      <c r="EN208" s="59"/>
      <c r="EO208" s="59"/>
      <c r="EP208" s="59"/>
      <c r="EQ208" s="59"/>
      <c r="ER208" s="59"/>
    </row>
    <row r="209" spans="2:148" ht="15" outlineLevel="1">
      <c r="B209" s="65">
        <v>14</v>
      </c>
      <c r="C209" s="102" t="s">
        <v>390</v>
      </c>
      <c r="D209" s="102" t="s">
        <v>401</v>
      </c>
      <c r="E209" s="66">
        <v>12</v>
      </c>
      <c r="F209" s="298">
        <v>12</v>
      </c>
      <c r="G209" s="90">
        <f t="shared" si="48"/>
        <v>0.34</v>
      </c>
      <c r="H209" s="88">
        <f t="shared" si="49"/>
        <v>4.08</v>
      </c>
      <c r="I209" s="87">
        <f t="shared" si="50"/>
        <v>1.6800000000000002</v>
      </c>
      <c r="J209" s="87">
        <f t="shared" si="54"/>
        <v>2.4</v>
      </c>
      <c r="K209" s="82"/>
      <c r="L209" s="61"/>
      <c r="M209" s="82"/>
      <c r="N209" s="59"/>
      <c r="O209" s="59"/>
      <c r="P209" s="59"/>
      <c r="Q209" s="59"/>
      <c r="R209" s="59"/>
      <c r="S209" s="59"/>
      <c r="T209" s="82"/>
      <c r="U209" s="63"/>
      <c r="V209" s="63"/>
      <c r="W209" s="63"/>
      <c r="X209" s="63"/>
      <c r="Y209" s="63"/>
      <c r="Z209" s="63"/>
      <c r="AA209" s="63"/>
      <c r="AB209" s="63"/>
      <c r="AC209" s="82"/>
      <c r="AD209" s="59"/>
      <c r="AE209" s="59"/>
      <c r="AF209" s="59"/>
      <c r="AG209" s="59"/>
      <c r="AH209" s="59"/>
      <c r="AI209" s="82"/>
      <c r="AJ209" s="59"/>
      <c r="AK209" s="59"/>
      <c r="AL209" s="59"/>
      <c r="AM209" s="59"/>
      <c r="AN209" s="82"/>
      <c r="AO209" s="59"/>
      <c r="AP209" s="59"/>
      <c r="AQ209" s="59"/>
      <c r="AR209" s="59"/>
      <c r="AS209" s="59"/>
      <c r="AT209" s="59"/>
      <c r="AU209" s="59"/>
      <c r="AV209" s="59"/>
      <c r="AW209" s="59"/>
      <c r="AX209" s="82"/>
      <c r="AY209" s="59"/>
      <c r="AZ209" s="59"/>
      <c r="BA209" s="59"/>
      <c r="BB209" s="59"/>
      <c r="BC209" s="59"/>
      <c r="BD209" s="59"/>
      <c r="BE209" s="59"/>
      <c r="BF209" s="59"/>
      <c r="BG209" s="63">
        <f>20/1000</f>
        <v>0.02</v>
      </c>
      <c r="BH209" s="59"/>
      <c r="BI209" s="82"/>
      <c r="BJ209" s="60"/>
      <c r="BK209" s="59"/>
      <c r="BL209" s="59"/>
      <c r="BM209" s="59"/>
      <c r="BN209" s="59"/>
      <c r="BO209" s="59"/>
      <c r="BP209" s="59"/>
      <c r="BQ209" s="59"/>
      <c r="BR209" s="59"/>
      <c r="BS209" s="59"/>
      <c r="BT209" s="59"/>
      <c r="BU209" s="59"/>
      <c r="BV209" s="59"/>
      <c r="BW209" s="59"/>
      <c r="BX209" s="59"/>
      <c r="BY209" s="59"/>
      <c r="BZ209" s="59"/>
      <c r="CA209" s="59"/>
      <c r="CB209" s="82"/>
      <c r="CC209" s="59"/>
      <c r="CD209" s="59"/>
      <c r="CE209" s="59"/>
      <c r="CF209" s="59"/>
      <c r="CG209" s="59"/>
      <c r="CH209" s="59"/>
      <c r="CI209" s="59"/>
      <c r="CJ209" s="59"/>
      <c r="CK209" s="59"/>
      <c r="CL209" s="59"/>
      <c r="CM209" s="82"/>
      <c r="CN209" s="59"/>
      <c r="CO209" s="59"/>
      <c r="CP209" s="59"/>
      <c r="CQ209" s="59"/>
      <c r="CR209" s="59"/>
      <c r="CS209" s="59"/>
      <c r="CT209" s="59"/>
      <c r="CU209" s="59"/>
      <c r="CV209" s="59"/>
      <c r="CW209" s="59"/>
      <c r="CX209" s="59"/>
      <c r="CY209" s="59"/>
      <c r="CZ209" s="82"/>
      <c r="DA209" s="59"/>
      <c r="DB209" s="59"/>
      <c r="DC209" s="59"/>
      <c r="DD209" s="59"/>
      <c r="DE209" s="59"/>
      <c r="DF209" s="59"/>
      <c r="DG209" s="59"/>
      <c r="DH209" s="59"/>
      <c r="DI209" s="82"/>
      <c r="DJ209" s="59"/>
      <c r="DK209" s="59"/>
      <c r="DL209" s="59"/>
      <c r="DM209" s="59"/>
      <c r="DN209" s="59"/>
      <c r="DO209" s="59"/>
      <c r="DP209" s="59"/>
      <c r="DQ209" s="82"/>
      <c r="DR209" s="59"/>
      <c r="DS209" s="59"/>
      <c r="DT209" s="59"/>
      <c r="DU209" s="59"/>
      <c r="DV209" s="59"/>
      <c r="DW209" s="59"/>
      <c r="DX209" s="59"/>
      <c r="DY209" s="59"/>
      <c r="DZ209" s="59"/>
      <c r="EA209" s="59"/>
      <c r="EB209" s="59"/>
      <c r="EC209" s="59"/>
      <c r="ED209" s="59"/>
      <c r="EE209" s="59"/>
      <c r="EF209" s="59"/>
      <c r="EG209" s="59"/>
      <c r="EH209" s="59"/>
      <c r="EI209" s="59"/>
      <c r="EJ209" s="59"/>
      <c r="EK209" s="59"/>
      <c r="EL209" s="59"/>
      <c r="EM209" s="59"/>
      <c r="EN209" s="59"/>
      <c r="EO209" s="59"/>
      <c r="EP209" s="59"/>
      <c r="EQ209" s="59"/>
      <c r="ER209" s="59"/>
    </row>
    <row r="210" spans="2:148" ht="15" outlineLevel="1">
      <c r="B210" s="65">
        <v>15</v>
      </c>
      <c r="C210" s="102" t="s">
        <v>390</v>
      </c>
      <c r="D210" s="102" t="s">
        <v>409</v>
      </c>
      <c r="E210" s="66">
        <v>12</v>
      </c>
      <c r="F210" s="298">
        <v>12</v>
      </c>
      <c r="G210" s="90">
        <f t="shared" si="48"/>
        <v>0.315</v>
      </c>
      <c r="H210" s="88">
        <f t="shared" si="49"/>
        <v>3.7800000000000002</v>
      </c>
      <c r="I210" s="87">
        <f t="shared" si="50"/>
        <v>1.6800000000000002</v>
      </c>
      <c r="J210" s="87">
        <f t="shared" si="54"/>
        <v>2.1</v>
      </c>
      <c r="K210" s="82"/>
      <c r="L210" s="61"/>
      <c r="M210" s="82"/>
      <c r="N210" s="59"/>
      <c r="O210" s="59"/>
      <c r="P210" s="59"/>
      <c r="Q210" s="59"/>
      <c r="R210" s="59"/>
      <c r="S210" s="59"/>
      <c r="T210" s="82"/>
      <c r="U210" s="142"/>
      <c r="V210" s="63"/>
      <c r="W210" s="63"/>
      <c r="X210" s="63"/>
      <c r="Y210" s="63"/>
      <c r="Z210" s="63"/>
      <c r="AA210" s="63"/>
      <c r="AB210" s="63"/>
      <c r="AC210" s="82"/>
      <c r="AD210" s="59"/>
      <c r="AE210" s="59"/>
      <c r="AF210" s="59"/>
      <c r="AG210" s="59"/>
      <c r="AH210" s="59"/>
      <c r="AI210" s="82"/>
      <c r="AJ210" s="59"/>
      <c r="AK210" s="59"/>
      <c r="AL210" s="59"/>
      <c r="AM210" s="59"/>
      <c r="AN210" s="82"/>
      <c r="AO210" s="59"/>
      <c r="AP210" s="59"/>
      <c r="AQ210" s="59"/>
      <c r="AR210" s="59"/>
      <c r="AS210" s="59"/>
      <c r="AT210" s="59"/>
      <c r="AU210" s="59"/>
      <c r="AV210" s="59"/>
      <c r="AW210" s="59"/>
      <c r="AX210" s="82"/>
      <c r="AY210" s="59"/>
      <c r="AZ210" s="59"/>
      <c r="BA210" s="59"/>
      <c r="BB210" s="59"/>
      <c r="BC210" s="59"/>
      <c r="BD210" s="59"/>
      <c r="BE210" s="63">
        <f>20/1000</f>
        <v>0.02</v>
      </c>
      <c r="BF210" s="59"/>
      <c r="BG210" s="59"/>
      <c r="BH210" s="59"/>
      <c r="BI210" s="82"/>
      <c r="BJ210" s="60"/>
      <c r="BK210" s="59"/>
      <c r="BL210" s="59"/>
      <c r="BM210" s="59"/>
      <c r="BN210" s="59"/>
      <c r="BO210" s="59"/>
      <c r="BP210" s="59"/>
      <c r="BQ210" s="59"/>
      <c r="BR210" s="59"/>
      <c r="BS210" s="59"/>
      <c r="BT210" s="59"/>
      <c r="BU210" s="59"/>
      <c r="BV210" s="59"/>
      <c r="BW210" s="59"/>
      <c r="BX210" s="59"/>
      <c r="BY210" s="59"/>
      <c r="BZ210" s="59"/>
      <c r="CA210" s="59"/>
      <c r="CB210" s="82"/>
      <c r="CC210" s="59"/>
      <c r="CD210" s="59"/>
      <c r="CE210" s="59"/>
      <c r="CF210" s="59"/>
      <c r="CG210" s="59"/>
      <c r="CH210" s="59"/>
      <c r="CI210" s="59"/>
      <c r="CJ210" s="59"/>
      <c r="CK210" s="59"/>
      <c r="CL210" s="59"/>
      <c r="CM210" s="82"/>
      <c r="CN210" s="59"/>
      <c r="CO210" s="59"/>
      <c r="CP210" s="59"/>
      <c r="CQ210" s="59"/>
      <c r="CR210" s="59"/>
      <c r="CS210" s="59"/>
      <c r="CT210" s="59"/>
      <c r="CU210" s="59"/>
      <c r="CV210" s="59"/>
      <c r="CW210" s="59"/>
      <c r="CX210" s="59"/>
      <c r="CY210" s="59"/>
      <c r="CZ210" s="82"/>
      <c r="DA210" s="59"/>
      <c r="DB210" s="59"/>
      <c r="DC210" s="59"/>
      <c r="DD210" s="59"/>
      <c r="DE210" s="59"/>
      <c r="DF210" s="59"/>
      <c r="DG210" s="59"/>
      <c r="DH210" s="59"/>
      <c r="DI210" s="82"/>
      <c r="DJ210" s="59"/>
      <c r="DK210" s="59"/>
      <c r="DL210" s="59"/>
      <c r="DM210" s="59"/>
      <c r="DN210" s="59"/>
      <c r="DO210" s="59"/>
      <c r="DP210" s="59"/>
      <c r="DQ210" s="82"/>
      <c r="DR210" s="59"/>
      <c r="DS210" s="59"/>
      <c r="DT210" s="59"/>
      <c r="DU210" s="59"/>
      <c r="DV210" s="59"/>
      <c r="DW210" s="59"/>
      <c r="DX210" s="59"/>
      <c r="DY210" s="59"/>
      <c r="DZ210" s="59"/>
      <c r="EA210" s="59"/>
      <c r="EB210" s="59"/>
      <c r="EC210" s="59"/>
      <c r="ED210" s="59"/>
      <c r="EE210" s="59"/>
      <c r="EF210" s="59"/>
      <c r="EG210" s="59"/>
      <c r="EH210" s="59"/>
      <c r="EI210" s="59"/>
      <c r="EJ210" s="59"/>
      <c r="EK210" s="59"/>
      <c r="EL210" s="59"/>
      <c r="EM210" s="59"/>
      <c r="EN210" s="59"/>
      <c r="EO210" s="59"/>
      <c r="EP210" s="59"/>
      <c r="EQ210" s="59"/>
      <c r="ER210" s="59"/>
    </row>
    <row r="211" spans="2:148" ht="15" outlineLevel="1">
      <c r="B211" s="65">
        <v>16</v>
      </c>
      <c r="C211" s="102" t="s">
        <v>390</v>
      </c>
      <c r="D211" s="102" t="s">
        <v>410</v>
      </c>
      <c r="E211" s="66">
        <v>12</v>
      </c>
      <c r="F211" s="298">
        <v>12</v>
      </c>
      <c r="G211" s="90">
        <f t="shared" si="48"/>
        <v>0.64</v>
      </c>
      <c r="H211" s="88">
        <f t="shared" si="49"/>
        <v>7.68</v>
      </c>
      <c r="I211" s="87">
        <f t="shared" si="50"/>
        <v>1.6800000000000002</v>
      </c>
      <c r="J211" s="87">
        <f t="shared" si="54"/>
        <v>6</v>
      </c>
      <c r="K211" s="82"/>
      <c r="L211" s="61"/>
      <c r="M211" s="82"/>
      <c r="N211" s="59"/>
      <c r="O211" s="59"/>
      <c r="P211" s="59"/>
      <c r="Q211" s="59"/>
      <c r="R211" s="59"/>
      <c r="S211" s="59"/>
      <c r="T211" s="82"/>
      <c r="U211" s="63"/>
      <c r="V211" s="63"/>
      <c r="W211" s="63"/>
      <c r="X211" s="63"/>
      <c r="Y211" s="63"/>
      <c r="Z211" s="63"/>
      <c r="AA211" s="63"/>
      <c r="AB211" s="63"/>
      <c r="AC211" s="82"/>
      <c r="AD211" s="59"/>
      <c r="AE211" s="59"/>
      <c r="AF211" s="59"/>
      <c r="AG211" s="59"/>
      <c r="AH211" s="59"/>
      <c r="AI211" s="82"/>
      <c r="AJ211" s="59"/>
      <c r="AK211" s="59"/>
      <c r="AL211" s="59"/>
      <c r="AM211" s="59"/>
      <c r="AN211" s="82"/>
      <c r="AO211" s="59"/>
      <c r="AP211" s="59"/>
      <c r="AQ211" s="59"/>
      <c r="AR211" s="59"/>
      <c r="AS211" s="59"/>
      <c r="AT211" s="59"/>
      <c r="AU211" s="59"/>
      <c r="AV211" s="59"/>
      <c r="AW211" s="59"/>
      <c r="AX211" s="82"/>
      <c r="AY211" s="59"/>
      <c r="AZ211" s="59"/>
      <c r="BA211" s="59"/>
      <c r="BB211" s="59"/>
      <c r="BC211" s="59"/>
      <c r="BD211" s="59"/>
      <c r="BE211" s="59"/>
      <c r="BF211" s="59"/>
      <c r="BG211" s="59"/>
      <c r="BH211" s="59"/>
      <c r="BI211" s="82"/>
      <c r="BJ211" s="60"/>
      <c r="BK211" s="59"/>
      <c r="BL211" s="59"/>
      <c r="BM211" s="59"/>
      <c r="BN211" s="59"/>
      <c r="BO211" s="59"/>
      <c r="BP211" s="59"/>
      <c r="BQ211" s="59"/>
      <c r="BR211" s="59"/>
      <c r="BS211" s="59"/>
      <c r="BT211" s="59"/>
      <c r="BU211" s="59"/>
      <c r="BV211" s="59"/>
      <c r="BW211" s="59"/>
      <c r="BX211" s="59"/>
      <c r="BY211" s="59"/>
      <c r="BZ211" s="63">
        <f>20/1000</f>
        <v>0.02</v>
      </c>
      <c r="CA211" s="59"/>
      <c r="CB211" s="82"/>
      <c r="CC211" s="59"/>
      <c r="CD211" s="59"/>
      <c r="CE211" s="59"/>
      <c r="CF211" s="59"/>
      <c r="CG211" s="59"/>
      <c r="CH211" s="59"/>
      <c r="CI211" s="59"/>
      <c r="CJ211" s="59"/>
      <c r="CK211" s="59"/>
      <c r="CL211" s="59"/>
      <c r="CM211" s="82"/>
      <c r="CN211" s="59"/>
      <c r="CO211" s="59"/>
      <c r="CP211" s="59"/>
      <c r="CQ211" s="59"/>
      <c r="CR211" s="59"/>
      <c r="CS211" s="59"/>
      <c r="CT211" s="59"/>
      <c r="CU211" s="59"/>
      <c r="CV211" s="59"/>
      <c r="CW211" s="59"/>
      <c r="CX211" s="59"/>
      <c r="CY211" s="59"/>
      <c r="CZ211" s="82"/>
      <c r="DA211" s="59"/>
      <c r="DB211" s="59"/>
      <c r="DC211" s="59"/>
      <c r="DD211" s="59"/>
      <c r="DE211" s="59"/>
      <c r="DF211" s="59"/>
      <c r="DG211" s="59"/>
      <c r="DH211" s="59"/>
      <c r="DI211" s="82"/>
      <c r="DJ211" s="59"/>
      <c r="DK211" s="59"/>
      <c r="DL211" s="59"/>
      <c r="DM211" s="59"/>
      <c r="DN211" s="59"/>
      <c r="DO211" s="59"/>
      <c r="DP211" s="59"/>
      <c r="DQ211" s="82"/>
      <c r="DR211" s="59"/>
      <c r="DS211" s="59"/>
      <c r="DT211" s="59"/>
      <c r="DU211" s="59"/>
      <c r="DV211" s="59"/>
      <c r="DW211" s="59"/>
      <c r="DX211" s="59"/>
      <c r="DY211" s="59"/>
      <c r="DZ211" s="59"/>
      <c r="EA211" s="59"/>
      <c r="EB211" s="59"/>
      <c r="EC211" s="59"/>
      <c r="ED211" s="59"/>
      <c r="EE211" s="59"/>
      <c r="EF211" s="59"/>
      <c r="EG211" s="59"/>
      <c r="EH211" s="59"/>
      <c r="EI211" s="59"/>
      <c r="EJ211" s="59"/>
      <c r="EK211" s="59"/>
      <c r="EL211" s="59"/>
      <c r="EM211" s="59"/>
      <c r="EN211" s="59"/>
      <c r="EO211" s="59"/>
      <c r="EP211" s="59"/>
      <c r="EQ211" s="59"/>
      <c r="ER211" s="59"/>
    </row>
    <row r="212" spans="2:148" ht="15" outlineLevel="1">
      <c r="B212" s="65">
        <v>17</v>
      </c>
      <c r="C212" s="102" t="s">
        <v>390</v>
      </c>
      <c r="D212" s="102" t="s">
        <v>411</v>
      </c>
      <c r="E212" s="66">
        <v>12</v>
      </c>
      <c r="F212" s="298">
        <v>12</v>
      </c>
      <c r="G212" s="90">
        <f t="shared" si="48"/>
        <v>0.73666666666666669</v>
      </c>
      <c r="H212" s="88">
        <f t="shared" si="49"/>
        <v>8.84</v>
      </c>
      <c r="I212" s="87">
        <f t="shared" si="50"/>
        <v>1.6800000000000002</v>
      </c>
      <c r="J212" s="87">
        <f t="shared" si="54"/>
        <v>7.16</v>
      </c>
      <c r="K212" s="82"/>
      <c r="L212" s="61"/>
      <c r="M212" s="82"/>
      <c r="N212" s="59"/>
      <c r="O212" s="59"/>
      <c r="P212" s="59"/>
      <c r="Q212" s="59"/>
      <c r="R212" s="59"/>
      <c r="S212" s="59"/>
      <c r="T212" s="82"/>
      <c r="U212" s="142"/>
      <c r="V212" s="63"/>
      <c r="W212" s="63"/>
      <c r="X212" s="63"/>
      <c r="Y212" s="63"/>
      <c r="Z212" s="63"/>
      <c r="AA212" s="63"/>
      <c r="AB212" s="63"/>
      <c r="AC212" s="82"/>
      <c r="AD212" s="59"/>
      <c r="AE212" s="59"/>
      <c r="AF212" s="59"/>
      <c r="AG212" s="59"/>
      <c r="AH212" s="59"/>
      <c r="AI212" s="82"/>
      <c r="AJ212" s="59"/>
      <c r="AK212" s="59"/>
      <c r="AL212" s="59"/>
      <c r="AM212" s="59"/>
      <c r="AN212" s="82"/>
      <c r="AO212" s="59"/>
      <c r="AP212" s="59"/>
      <c r="AQ212" s="59"/>
      <c r="AR212" s="59"/>
      <c r="AS212" s="59"/>
      <c r="AT212" s="59"/>
      <c r="AU212" s="59"/>
      <c r="AV212" s="59"/>
      <c r="AW212" s="59"/>
      <c r="AX212" s="82"/>
      <c r="AY212" s="59"/>
      <c r="AZ212" s="59"/>
      <c r="BA212" s="59"/>
      <c r="BB212" s="59"/>
      <c r="BC212" s="59"/>
      <c r="BD212" s="59"/>
      <c r="BE212" s="59"/>
      <c r="BF212" s="59"/>
      <c r="BG212" s="59"/>
      <c r="BH212" s="59"/>
      <c r="BI212" s="82"/>
      <c r="BJ212" s="60"/>
      <c r="BK212" s="59"/>
      <c r="BL212" s="59"/>
      <c r="BM212" s="59"/>
      <c r="BN212" s="59"/>
      <c r="BO212" s="63">
        <f>20/1000</f>
        <v>0.02</v>
      </c>
      <c r="BP212" s="59"/>
      <c r="BQ212" s="59"/>
      <c r="BR212" s="59"/>
      <c r="BS212" s="59"/>
      <c r="BT212" s="59"/>
      <c r="BU212" s="59"/>
      <c r="BV212" s="59"/>
      <c r="BW212" s="59"/>
      <c r="BX212" s="59"/>
      <c r="BY212" s="59"/>
      <c r="BZ212" s="59"/>
      <c r="CA212" s="59"/>
      <c r="CB212" s="82"/>
      <c r="CC212" s="59"/>
      <c r="CD212" s="59"/>
      <c r="CE212" s="59"/>
      <c r="CF212" s="59"/>
      <c r="CG212" s="59"/>
      <c r="CH212" s="59"/>
      <c r="CI212" s="59"/>
      <c r="CJ212" s="59"/>
      <c r="CK212" s="59"/>
      <c r="CL212" s="59"/>
      <c r="CM212" s="82"/>
      <c r="CN212" s="59"/>
      <c r="CO212" s="59"/>
      <c r="CP212" s="59"/>
      <c r="CQ212" s="59"/>
      <c r="CR212" s="59"/>
      <c r="CS212" s="59"/>
      <c r="CT212" s="59"/>
      <c r="CU212" s="59"/>
      <c r="CV212" s="59"/>
      <c r="CW212" s="59"/>
      <c r="CX212" s="59"/>
      <c r="CY212" s="59"/>
      <c r="CZ212" s="82"/>
      <c r="DA212" s="59"/>
      <c r="DB212" s="59"/>
      <c r="DC212" s="59"/>
      <c r="DD212" s="59"/>
      <c r="DE212" s="59"/>
      <c r="DF212" s="59"/>
      <c r="DG212" s="59"/>
      <c r="DH212" s="59"/>
      <c r="DI212" s="82"/>
      <c r="DJ212" s="59"/>
      <c r="DK212" s="59"/>
      <c r="DL212" s="59"/>
      <c r="DM212" s="59"/>
      <c r="DN212" s="59"/>
      <c r="DO212" s="59"/>
      <c r="DP212" s="59"/>
      <c r="DQ212" s="82"/>
      <c r="DR212" s="59"/>
      <c r="DS212" s="59"/>
      <c r="DT212" s="59"/>
      <c r="DU212" s="59"/>
      <c r="DV212" s="59"/>
      <c r="DW212" s="59"/>
      <c r="DX212" s="59"/>
      <c r="DY212" s="59"/>
      <c r="DZ212" s="59"/>
      <c r="EA212" s="59"/>
      <c r="EB212" s="59"/>
      <c r="EC212" s="59"/>
      <c r="ED212" s="59"/>
      <c r="EE212" s="59"/>
      <c r="EF212" s="59"/>
      <c r="EG212" s="59"/>
      <c r="EH212" s="59"/>
      <c r="EI212" s="59"/>
      <c r="EJ212" s="59"/>
      <c r="EK212" s="59"/>
      <c r="EL212" s="59"/>
      <c r="EM212" s="59"/>
      <c r="EN212" s="59"/>
      <c r="EO212" s="59"/>
      <c r="EP212" s="59"/>
      <c r="EQ212" s="59"/>
      <c r="ER212" s="59"/>
    </row>
    <row r="213" spans="2:148" ht="15" outlineLevel="1">
      <c r="B213" s="65">
        <v>18</v>
      </c>
      <c r="C213" s="103" t="s">
        <v>388</v>
      </c>
      <c r="D213" s="102" t="s">
        <v>407</v>
      </c>
      <c r="E213" s="67">
        <v>11</v>
      </c>
      <c r="F213" s="298">
        <v>11</v>
      </c>
      <c r="G213" s="90">
        <f t="shared" si="48"/>
        <v>0.43094545454545458</v>
      </c>
      <c r="H213" s="88">
        <f t="shared" si="49"/>
        <v>4.7404000000000002</v>
      </c>
      <c r="I213" s="87">
        <f t="shared" si="50"/>
        <v>1.54</v>
      </c>
      <c r="J213" s="87">
        <f t="shared" si="54"/>
        <v>3.2004000000000001</v>
      </c>
      <c r="K213" s="82"/>
      <c r="L213" s="61"/>
      <c r="M213" s="82"/>
      <c r="N213" s="59"/>
      <c r="O213" s="59"/>
      <c r="P213" s="59"/>
      <c r="Q213" s="59"/>
      <c r="R213" s="59"/>
      <c r="S213" s="59"/>
      <c r="T213" s="82"/>
      <c r="U213" s="63"/>
      <c r="V213" s="63"/>
      <c r="W213" s="63"/>
      <c r="X213" s="63"/>
      <c r="Y213" s="63"/>
      <c r="Z213" s="63"/>
      <c r="AA213" s="63"/>
      <c r="AB213" s="63"/>
      <c r="AC213" s="82"/>
      <c r="AD213" s="59"/>
      <c r="AE213" s="59"/>
      <c r="AF213" s="59"/>
      <c r="AG213" s="59"/>
      <c r="AH213" s="59"/>
      <c r="AI213" s="82"/>
      <c r="AJ213" s="63">
        <f>60/1000</f>
        <v>0.06</v>
      </c>
      <c r="AK213" s="59"/>
      <c r="AL213" s="59"/>
      <c r="AM213" s="59"/>
      <c r="AN213" s="82"/>
      <c r="AO213" s="59"/>
      <c r="AP213" s="59"/>
      <c r="AQ213" s="59"/>
      <c r="AR213" s="59"/>
      <c r="AS213" s="59"/>
      <c r="AT213" s="59"/>
      <c r="AU213" s="59"/>
      <c r="AV213" s="59"/>
      <c r="AW213" s="59"/>
      <c r="AX213" s="82"/>
      <c r="AY213" s="59"/>
      <c r="AZ213" s="59"/>
      <c r="BA213" s="59"/>
      <c r="BB213" s="59"/>
      <c r="BC213" s="59"/>
      <c r="BD213" s="59"/>
      <c r="BE213" s="59"/>
      <c r="BF213" s="59"/>
      <c r="BG213" s="59"/>
      <c r="BH213" s="59"/>
      <c r="BI213" s="82"/>
      <c r="BJ213" s="60"/>
      <c r="BK213" s="59"/>
      <c r="BL213" s="59"/>
      <c r="BM213" s="59"/>
      <c r="BN213" s="59"/>
      <c r="BO213" s="59"/>
      <c r="BP213" s="59"/>
      <c r="BQ213" s="59"/>
      <c r="BR213" s="59"/>
      <c r="BS213" s="59"/>
      <c r="BT213" s="59"/>
      <c r="BU213" s="59"/>
      <c r="BV213" s="59"/>
      <c r="BW213" s="59"/>
      <c r="BX213" s="59"/>
      <c r="BY213" s="59"/>
      <c r="BZ213" s="59"/>
      <c r="CA213" s="59"/>
      <c r="CB213" s="82"/>
      <c r="CC213" s="59"/>
      <c r="CD213" s="59"/>
      <c r="CE213" s="59"/>
      <c r="CF213" s="59"/>
      <c r="CG213" s="59"/>
      <c r="CH213" s="59"/>
      <c r="CI213" s="59"/>
      <c r="CJ213" s="59"/>
      <c r="CK213" s="59"/>
      <c r="CL213" s="59"/>
      <c r="CM213" s="82"/>
      <c r="CN213" s="59"/>
      <c r="CO213" s="59"/>
      <c r="CP213" s="59"/>
      <c r="CQ213" s="59"/>
      <c r="CR213" s="59"/>
      <c r="CS213" s="59"/>
      <c r="CT213" s="59"/>
      <c r="CU213" s="59"/>
      <c r="CV213" s="59"/>
      <c r="CW213" s="59"/>
      <c r="CX213" s="59"/>
      <c r="CY213" s="59"/>
      <c r="CZ213" s="82"/>
      <c r="DA213" s="59"/>
      <c r="DB213" s="59"/>
      <c r="DC213" s="59"/>
      <c r="DD213" s="59"/>
      <c r="DE213" s="59"/>
      <c r="DF213" s="59"/>
      <c r="DG213" s="59"/>
      <c r="DH213" s="59"/>
      <c r="DI213" s="82"/>
      <c r="DJ213" s="59"/>
      <c r="DK213" s="59"/>
      <c r="DL213" s="59"/>
      <c r="DM213" s="59"/>
      <c r="DN213" s="59"/>
      <c r="DO213" s="59"/>
      <c r="DP213" s="59"/>
      <c r="DQ213" s="82"/>
      <c r="DR213" s="59"/>
      <c r="DS213" s="59"/>
      <c r="DT213" s="59"/>
      <c r="DU213" s="59"/>
      <c r="DV213" s="59"/>
      <c r="DW213" s="59"/>
      <c r="DX213" s="59"/>
      <c r="DY213" s="59"/>
      <c r="DZ213" s="59"/>
      <c r="EA213" s="59"/>
      <c r="EB213" s="59"/>
      <c r="EC213" s="59"/>
      <c r="ED213" s="59"/>
      <c r="EE213" s="59"/>
      <c r="EF213" s="59"/>
      <c r="EG213" s="59"/>
      <c r="EH213" s="59"/>
      <c r="EI213" s="59"/>
      <c r="EJ213" s="59"/>
      <c r="EK213" s="59"/>
      <c r="EL213" s="59"/>
      <c r="EM213" s="59"/>
      <c r="EN213" s="59"/>
      <c r="EO213" s="59"/>
      <c r="EP213" s="59"/>
      <c r="EQ213" s="59"/>
      <c r="ER213" s="59"/>
    </row>
    <row r="214" spans="2:148" ht="15" outlineLevel="1">
      <c r="B214" s="65">
        <v>19</v>
      </c>
      <c r="C214" s="103" t="s">
        <v>388</v>
      </c>
      <c r="D214" s="239" t="s">
        <v>402</v>
      </c>
      <c r="E214" s="67">
        <v>11</v>
      </c>
      <c r="F214" s="298">
        <v>11</v>
      </c>
      <c r="G214" s="90">
        <f t="shared" si="48"/>
        <v>0.43094545454545458</v>
      </c>
      <c r="H214" s="88">
        <f t="shared" si="49"/>
        <v>4.7404000000000002</v>
      </c>
      <c r="I214" s="87">
        <f t="shared" si="50"/>
        <v>1.54</v>
      </c>
      <c r="J214" s="87">
        <f t="shared" si="54"/>
        <v>3.2004000000000001</v>
      </c>
      <c r="K214" s="82"/>
      <c r="L214" s="61"/>
      <c r="M214" s="82"/>
      <c r="N214" s="59"/>
      <c r="O214" s="59"/>
      <c r="P214" s="59"/>
      <c r="Q214" s="59"/>
      <c r="R214" s="59"/>
      <c r="S214" s="59"/>
      <c r="T214" s="82"/>
      <c r="U214" s="142"/>
      <c r="V214" s="63"/>
      <c r="W214" s="63"/>
      <c r="X214" s="63"/>
      <c r="Y214" s="63"/>
      <c r="Z214" s="63"/>
      <c r="AA214" s="63"/>
      <c r="AB214" s="63"/>
      <c r="AC214" s="82"/>
      <c r="AD214" s="59"/>
      <c r="AE214" s="59"/>
      <c r="AF214" s="59"/>
      <c r="AG214" s="59"/>
      <c r="AH214" s="59"/>
      <c r="AI214" s="82"/>
      <c r="AJ214" s="59"/>
      <c r="AK214" s="59"/>
      <c r="AL214" s="59"/>
      <c r="AM214" s="63">
        <f>60/1000</f>
        <v>0.06</v>
      </c>
      <c r="AN214" s="82"/>
      <c r="AO214" s="59"/>
      <c r="AP214" s="59"/>
      <c r="AQ214" s="59"/>
      <c r="AR214" s="59"/>
      <c r="AS214" s="59"/>
      <c r="AT214" s="59"/>
      <c r="AU214" s="59"/>
      <c r="AV214" s="59"/>
      <c r="AW214" s="59"/>
      <c r="AX214" s="82"/>
      <c r="AY214" s="59"/>
      <c r="AZ214" s="59"/>
      <c r="BA214" s="59"/>
      <c r="BB214" s="59"/>
      <c r="BC214" s="59"/>
      <c r="BD214" s="59"/>
      <c r="BE214" s="59"/>
      <c r="BF214" s="59"/>
      <c r="BG214" s="59"/>
      <c r="BH214" s="59"/>
      <c r="BI214" s="82"/>
      <c r="BJ214" s="60"/>
      <c r="BK214" s="59"/>
      <c r="BL214" s="59"/>
      <c r="BM214" s="59"/>
      <c r="BN214" s="59"/>
      <c r="BO214" s="59"/>
      <c r="BP214" s="59"/>
      <c r="BQ214" s="59"/>
      <c r="BR214" s="59"/>
      <c r="BS214" s="59"/>
      <c r="BT214" s="59"/>
      <c r="BU214" s="59"/>
      <c r="BV214" s="59"/>
      <c r="BW214" s="59"/>
      <c r="BX214" s="59"/>
      <c r="BY214" s="59"/>
      <c r="BZ214" s="59"/>
      <c r="CA214" s="59"/>
      <c r="CB214" s="82"/>
      <c r="CC214" s="59"/>
      <c r="CD214" s="59"/>
      <c r="CE214" s="59"/>
      <c r="CF214" s="59"/>
      <c r="CG214" s="59"/>
      <c r="CH214" s="59"/>
      <c r="CI214" s="59"/>
      <c r="CJ214" s="59"/>
      <c r="CK214" s="59"/>
      <c r="CL214" s="59"/>
      <c r="CM214" s="82"/>
      <c r="CN214" s="59"/>
      <c r="CO214" s="59"/>
      <c r="CP214" s="59"/>
      <c r="CQ214" s="59"/>
      <c r="CR214" s="59"/>
      <c r="CS214" s="59"/>
      <c r="CT214" s="59"/>
      <c r="CU214" s="59"/>
      <c r="CV214" s="59"/>
      <c r="CW214" s="59"/>
      <c r="CX214" s="59"/>
      <c r="CY214" s="59"/>
      <c r="CZ214" s="82"/>
      <c r="DA214" s="59"/>
      <c r="DB214" s="59"/>
      <c r="DC214" s="59"/>
      <c r="DD214" s="59"/>
      <c r="DE214" s="59"/>
      <c r="DF214" s="59"/>
      <c r="DG214" s="59"/>
      <c r="DH214" s="59"/>
      <c r="DI214" s="82"/>
      <c r="DJ214" s="59"/>
      <c r="DK214" s="59"/>
      <c r="DL214" s="59"/>
      <c r="DM214" s="59"/>
      <c r="DN214" s="59"/>
      <c r="DO214" s="59"/>
      <c r="DP214" s="59"/>
      <c r="DQ214" s="82"/>
      <c r="DR214" s="59"/>
      <c r="DS214" s="59"/>
      <c r="DT214" s="59"/>
      <c r="DU214" s="59"/>
      <c r="DV214" s="59"/>
      <c r="DW214" s="59"/>
      <c r="DX214" s="59"/>
      <c r="DY214" s="59"/>
      <c r="DZ214" s="59"/>
      <c r="EA214" s="59"/>
      <c r="EB214" s="59"/>
      <c r="EC214" s="59"/>
      <c r="ED214" s="59"/>
      <c r="EE214" s="59"/>
      <c r="EF214" s="59"/>
      <c r="EG214" s="59"/>
      <c r="EH214" s="59"/>
      <c r="EI214" s="59"/>
      <c r="EJ214" s="59"/>
      <c r="EK214" s="59"/>
      <c r="EL214" s="59"/>
      <c r="EM214" s="59"/>
      <c r="EN214" s="59"/>
      <c r="EO214" s="59"/>
      <c r="EP214" s="59"/>
      <c r="EQ214" s="59"/>
      <c r="ER214" s="59"/>
    </row>
    <row r="215" spans="2:148" ht="15" outlineLevel="1">
      <c r="B215" s="65">
        <v>20</v>
      </c>
      <c r="C215" s="103" t="s">
        <v>388</v>
      </c>
      <c r="D215" s="102" t="s">
        <v>12</v>
      </c>
      <c r="E215" s="67">
        <v>11</v>
      </c>
      <c r="F215" s="298">
        <v>11</v>
      </c>
      <c r="G215" s="90">
        <f t="shared" si="48"/>
        <v>0.43094545454545458</v>
      </c>
      <c r="H215" s="88">
        <f t="shared" si="49"/>
        <v>4.7404000000000002</v>
      </c>
      <c r="I215" s="87">
        <f t="shared" si="50"/>
        <v>1.54</v>
      </c>
      <c r="J215" s="87">
        <f t="shared" si="54"/>
        <v>3.2004000000000001</v>
      </c>
      <c r="K215" s="82"/>
      <c r="L215" s="61"/>
      <c r="M215" s="82"/>
      <c r="N215" s="59"/>
      <c r="O215" s="59"/>
      <c r="P215" s="59"/>
      <c r="Q215" s="59"/>
      <c r="R215" s="59"/>
      <c r="S215" s="59"/>
      <c r="T215" s="82"/>
      <c r="U215" s="63"/>
      <c r="V215" s="63"/>
      <c r="W215" s="63"/>
      <c r="X215" s="63"/>
      <c r="Y215" s="63"/>
      <c r="Z215" s="63"/>
      <c r="AA215" s="63"/>
      <c r="AB215" s="63"/>
      <c r="AC215" s="82"/>
      <c r="AD215" s="59"/>
      <c r="AE215" s="59"/>
      <c r="AF215" s="59"/>
      <c r="AG215" s="59"/>
      <c r="AH215" s="59"/>
      <c r="AI215" s="82"/>
      <c r="AJ215" s="59"/>
      <c r="AK215" s="59"/>
      <c r="AL215" s="63">
        <f>60/1000</f>
        <v>0.06</v>
      </c>
      <c r="AM215" s="59"/>
      <c r="AN215" s="82"/>
      <c r="AO215" s="59"/>
      <c r="AP215" s="59"/>
      <c r="AQ215" s="59"/>
      <c r="AR215" s="59"/>
      <c r="AS215" s="59"/>
      <c r="AT215" s="59"/>
      <c r="AU215" s="59"/>
      <c r="AV215" s="59"/>
      <c r="AW215" s="59"/>
      <c r="AX215" s="82"/>
      <c r="AY215" s="59"/>
      <c r="AZ215" s="59"/>
      <c r="BA215" s="59"/>
      <c r="BB215" s="59"/>
      <c r="BC215" s="59"/>
      <c r="BD215" s="59"/>
      <c r="BE215" s="59"/>
      <c r="BF215" s="59"/>
      <c r="BG215" s="59"/>
      <c r="BH215" s="59"/>
      <c r="BI215" s="82"/>
      <c r="BJ215" s="60"/>
      <c r="BK215" s="59"/>
      <c r="BL215" s="59"/>
      <c r="BM215" s="59"/>
      <c r="BN215" s="59"/>
      <c r="BO215" s="59"/>
      <c r="BP215" s="59"/>
      <c r="BQ215" s="59"/>
      <c r="BR215" s="59"/>
      <c r="BS215" s="59"/>
      <c r="BT215" s="59"/>
      <c r="BU215" s="59"/>
      <c r="BV215" s="59"/>
      <c r="BW215" s="59"/>
      <c r="BX215" s="59"/>
      <c r="BY215" s="59"/>
      <c r="BZ215" s="59"/>
      <c r="CA215" s="59"/>
      <c r="CB215" s="82"/>
      <c r="CC215" s="59"/>
      <c r="CD215" s="59"/>
      <c r="CE215" s="59"/>
      <c r="CF215" s="59"/>
      <c r="CG215" s="59"/>
      <c r="CH215" s="59"/>
      <c r="CI215" s="59"/>
      <c r="CJ215" s="59"/>
      <c r="CK215" s="59"/>
      <c r="CL215" s="59"/>
      <c r="CM215" s="82"/>
      <c r="CN215" s="59"/>
      <c r="CO215" s="59"/>
      <c r="CP215" s="59"/>
      <c r="CQ215" s="59"/>
      <c r="CR215" s="59"/>
      <c r="CS215" s="59"/>
      <c r="CT215" s="59"/>
      <c r="CU215" s="59"/>
      <c r="CV215" s="59"/>
      <c r="CW215" s="59"/>
      <c r="CX215" s="59"/>
      <c r="CY215" s="59"/>
      <c r="CZ215" s="82"/>
      <c r="DA215" s="59"/>
      <c r="DB215" s="59"/>
      <c r="DC215" s="59"/>
      <c r="DD215" s="59"/>
      <c r="DE215" s="59"/>
      <c r="DF215" s="59"/>
      <c r="DG215" s="59"/>
      <c r="DH215" s="59"/>
      <c r="DI215" s="82"/>
      <c r="DJ215" s="59"/>
      <c r="DK215" s="59"/>
      <c r="DL215" s="59"/>
      <c r="DM215" s="59"/>
      <c r="DN215" s="59"/>
      <c r="DO215" s="59"/>
      <c r="DP215" s="59"/>
      <c r="DQ215" s="82"/>
      <c r="DR215" s="59"/>
      <c r="DS215" s="59"/>
      <c r="DT215" s="59"/>
      <c r="DU215" s="59"/>
      <c r="DV215" s="59"/>
      <c r="DW215" s="59"/>
      <c r="DX215" s="59"/>
      <c r="DY215" s="59"/>
      <c r="DZ215" s="59"/>
      <c r="EA215" s="59"/>
      <c r="EB215" s="59"/>
      <c r="EC215" s="59"/>
      <c r="ED215" s="59"/>
      <c r="EE215" s="59"/>
      <c r="EF215" s="59"/>
      <c r="EG215" s="59"/>
      <c r="EH215" s="59"/>
      <c r="EI215" s="59"/>
      <c r="EJ215" s="59"/>
      <c r="EK215" s="59"/>
      <c r="EL215" s="59"/>
      <c r="EM215" s="59"/>
      <c r="EN215" s="59"/>
      <c r="EO215" s="59"/>
      <c r="EP215" s="59"/>
      <c r="EQ215" s="59"/>
      <c r="ER215" s="59"/>
    </row>
    <row r="216" spans="2:148" ht="15" outlineLevel="1">
      <c r="B216" s="65">
        <v>21</v>
      </c>
      <c r="C216" s="103" t="s">
        <v>388</v>
      </c>
      <c r="D216" s="102" t="s">
        <v>412</v>
      </c>
      <c r="E216" s="67">
        <v>11</v>
      </c>
      <c r="F216" s="298">
        <v>11</v>
      </c>
      <c r="G216" s="90">
        <f t="shared" si="48"/>
        <v>0.43094545454545458</v>
      </c>
      <c r="H216" s="88">
        <f t="shared" si="49"/>
        <v>4.7404000000000002</v>
      </c>
      <c r="I216" s="87">
        <f t="shared" si="50"/>
        <v>1.54</v>
      </c>
      <c r="J216" s="87">
        <f t="shared" si="54"/>
        <v>3.2004000000000001</v>
      </c>
      <c r="K216" s="82"/>
      <c r="L216" s="61"/>
      <c r="M216" s="82"/>
      <c r="N216" s="59"/>
      <c r="O216" s="59"/>
      <c r="P216" s="59"/>
      <c r="Q216" s="59"/>
      <c r="R216" s="59"/>
      <c r="S216" s="59"/>
      <c r="T216" s="82"/>
      <c r="U216" s="142"/>
      <c r="V216" s="63"/>
      <c r="W216" s="63"/>
      <c r="X216" s="63"/>
      <c r="Y216" s="63"/>
      <c r="Z216" s="63"/>
      <c r="AA216" s="63"/>
      <c r="AB216" s="63"/>
      <c r="AC216" s="82"/>
      <c r="AD216" s="59"/>
      <c r="AE216" s="59"/>
      <c r="AF216" s="59"/>
      <c r="AG216" s="59"/>
      <c r="AH216" s="59"/>
      <c r="AI216" s="82"/>
      <c r="AJ216" s="59"/>
      <c r="AK216" s="63">
        <f>60/1000</f>
        <v>0.06</v>
      </c>
      <c r="AL216" s="59"/>
      <c r="AM216" s="59"/>
      <c r="AN216" s="82"/>
      <c r="AO216" s="59"/>
      <c r="AP216" s="59"/>
      <c r="AQ216" s="59"/>
      <c r="AR216" s="59"/>
      <c r="AS216" s="59"/>
      <c r="AT216" s="59"/>
      <c r="AU216" s="59"/>
      <c r="AV216" s="59"/>
      <c r="AW216" s="59"/>
      <c r="AX216" s="82"/>
      <c r="AY216" s="59"/>
      <c r="AZ216" s="59"/>
      <c r="BA216" s="59"/>
      <c r="BB216" s="59"/>
      <c r="BC216" s="59"/>
      <c r="BD216" s="59"/>
      <c r="BE216" s="59"/>
      <c r="BF216" s="59"/>
      <c r="BG216" s="59"/>
      <c r="BH216" s="59"/>
      <c r="BI216" s="82"/>
      <c r="BJ216" s="60"/>
      <c r="BK216" s="59"/>
      <c r="BL216" s="59"/>
      <c r="BM216" s="59"/>
      <c r="BN216" s="59"/>
      <c r="BO216" s="59"/>
      <c r="BP216" s="59"/>
      <c r="BQ216" s="59"/>
      <c r="BR216" s="59"/>
      <c r="BS216" s="59"/>
      <c r="BT216" s="59"/>
      <c r="BU216" s="59"/>
      <c r="BV216" s="59"/>
      <c r="BW216" s="59"/>
      <c r="BX216" s="59"/>
      <c r="BY216" s="59"/>
      <c r="BZ216" s="59"/>
      <c r="CA216" s="59"/>
      <c r="CB216" s="82"/>
      <c r="CC216" s="59"/>
      <c r="CD216" s="59"/>
      <c r="CE216" s="59"/>
      <c r="CF216" s="59"/>
      <c r="CG216" s="59"/>
      <c r="CH216" s="59"/>
      <c r="CI216" s="59"/>
      <c r="CJ216" s="59"/>
      <c r="CK216" s="59"/>
      <c r="CL216" s="59"/>
      <c r="CM216" s="82"/>
      <c r="CN216" s="59"/>
      <c r="CO216" s="59"/>
      <c r="CP216" s="59"/>
      <c r="CQ216" s="59"/>
      <c r="CR216" s="59"/>
      <c r="CS216" s="59"/>
      <c r="CT216" s="59"/>
      <c r="CU216" s="59"/>
      <c r="CV216" s="59"/>
      <c r="CW216" s="59"/>
      <c r="CX216" s="59"/>
      <c r="CY216" s="59"/>
      <c r="CZ216" s="82"/>
      <c r="DA216" s="59"/>
      <c r="DB216" s="59"/>
      <c r="DC216" s="59"/>
      <c r="DD216" s="59"/>
      <c r="DE216" s="59"/>
      <c r="DF216" s="59"/>
      <c r="DG216" s="59"/>
      <c r="DH216" s="59"/>
      <c r="DI216" s="82"/>
      <c r="DJ216" s="59"/>
      <c r="DK216" s="59"/>
      <c r="DL216" s="59"/>
      <c r="DM216" s="59"/>
      <c r="DN216" s="59"/>
      <c r="DO216" s="59"/>
      <c r="DP216" s="59"/>
      <c r="DQ216" s="82"/>
      <c r="DR216" s="59"/>
      <c r="DS216" s="59"/>
      <c r="DT216" s="59"/>
      <c r="DU216" s="59"/>
      <c r="DV216" s="59"/>
      <c r="DW216" s="59"/>
      <c r="DX216" s="59"/>
      <c r="DY216" s="59"/>
      <c r="DZ216" s="59"/>
      <c r="EA216" s="59"/>
      <c r="EB216" s="59"/>
      <c r="EC216" s="59"/>
      <c r="ED216" s="59"/>
      <c r="EE216" s="59"/>
      <c r="EF216" s="59"/>
      <c r="EG216" s="59"/>
      <c r="EH216" s="59"/>
      <c r="EI216" s="59"/>
      <c r="EJ216" s="59"/>
      <c r="EK216" s="59"/>
      <c r="EL216" s="59"/>
      <c r="EM216" s="59"/>
      <c r="EN216" s="59"/>
      <c r="EO216" s="59"/>
      <c r="EP216" s="59"/>
      <c r="EQ216" s="59"/>
      <c r="ER216" s="59"/>
    </row>
    <row r="217" spans="2:148" ht="15">
      <c r="B217" s="67"/>
      <c r="C217" s="100"/>
      <c r="D217" s="109"/>
      <c r="E217" s="67"/>
      <c r="F217" s="67"/>
      <c r="G217" s="117"/>
      <c r="H217" s="118"/>
      <c r="I217" s="119"/>
      <c r="J217" s="119"/>
      <c r="K217" s="82"/>
      <c r="L217" s="120"/>
      <c r="M217" s="82"/>
      <c r="N217" s="59"/>
      <c r="O217" s="59"/>
      <c r="P217" s="59"/>
      <c r="Q217" s="59"/>
      <c r="R217" s="59"/>
      <c r="S217" s="59"/>
      <c r="T217" s="82"/>
      <c r="U217" s="142"/>
      <c r="V217" s="63"/>
      <c r="W217" s="63"/>
      <c r="X217" s="63"/>
      <c r="Y217" s="63"/>
      <c r="Z217" s="63"/>
      <c r="AA217" s="63"/>
      <c r="AB217" s="63"/>
      <c r="AC217" s="82"/>
      <c r="AD217" s="59"/>
      <c r="AE217" s="59"/>
      <c r="AF217" s="59"/>
      <c r="AG217" s="59"/>
      <c r="AH217" s="59"/>
      <c r="AI217" s="82"/>
      <c r="AJ217" s="59"/>
      <c r="AK217" s="59"/>
      <c r="AL217" s="59"/>
      <c r="AM217" s="59"/>
      <c r="AN217" s="82"/>
      <c r="AO217" s="59"/>
      <c r="AP217" s="59"/>
      <c r="AQ217" s="59"/>
      <c r="AR217" s="59"/>
      <c r="AS217" s="59"/>
      <c r="AT217" s="59"/>
      <c r="AU217" s="59"/>
      <c r="AV217" s="59"/>
      <c r="AW217" s="59"/>
      <c r="AX217" s="82"/>
      <c r="AY217" s="59"/>
      <c r="AZ217" s="59"/>
      <c r="BA217" s="59"/>
      <c r="BB217" s="59"/>
      <c r="BC217" s="59"/>
      <c r="BD217" s="59"/>
      <c r="BE217" s="59"/>
      <c r="BF217" s="59"/>
      <c r="BG217" s="59"/>
      <c r="BH217" s="59"/>
      <c r="BI217" s="82"/>
      <c r="BJ217" s="60"/>
      <c r="BK217" s="59"/>
      <c r="BL217" s="59"/>
      <c r="BM217" s="59"/>
      <c r="BN217" s="59"/>
      <c r="BO217" s="59"/>
      <c r="BP217" s="59"/>
      <c r="BQ217" s="59"/>
      <c r="BR217" s="59"/>
      <c r="BS217" s="59"/>
      <c r="BT217" s="59"/>
      <c r="BU217" s="59"/>
      <c r="BV217" s="59"/>
      <c r="BW217" s="59"/>
      <c r="BX217" s="59"/>
      <c r="BY217" s="59"/>
      <c r="BZ217" s="59"/>
      <c r="CA217" s="59"/>
      <c r="CB217" s="82"/>
      <c r="CC217" s="59"/>
      <c r="CD217" s="59"/>
      <c r="CE217" s="59"/>
      <c r="CF217" s="59"/>
      <c r="CG217" s="59"/>
      <c r="CH217" s="59"/>
      <c r="CI217" s="59"/>
      <c r="CJ217" s="59"/>
      <c r="CK217" s="59"/>
      <c r="CL217" s="59"/>
      <c r="CM217" s="82"/>
      <c r="CN217" s="59"/>
      <c r="CO217" s="59"/>
      <c r="CP217" s="59"/>
      <c r="CQ217" s="59"/>
      <c r="CR217" s="59"/>
      <c r="CS217" s="59"/>
      <c r="CT217" s="59"/>
      <c r="CU217" s="59"/>
      <c r="CV217" s="59"/>
      <c r="CW217" s="59"/>
      <c r="CX217" s="59"/>
      <c r="CY217" s="59"/>
      <c r="CZ217" s="82"/>
      <c r="DA217" s="59"/>
      <c r="DB217" s="59"/>
      <c r="DC217" s="59"/>
      <c r="DD217" s="59"/>
      <c r="DE217" s="59"/>
      <c r="DF217" s="59"/>
      <c r="DG217" s="59"/>
      <c r="DH217" s="59"/>
      <c r="DI217" s="82"/>
      <c r="DJ217" s="59"/>
      <c r="DK217" s="59"/>
      <c r="DL217" s="59"/>
      <c r="DM217" s="59"/>
      <c r="DN217" s="59"/>
      <c r="DO217" s="59"/>
      <c r="DP217" s="59"/>
      <c r="DQ217" s="82"/>
      <c r="DR217" s="59"/>
      <c r="DS217" s="59"/>
      <c r="DT217" s="59"/>
      <c r="DU217" s="59"/>
      <c r="DV217" s="59"/>
      <c r="DW217" s="59"/>
      <c r="DX217" s="59"/>
      <c r="DY217" s="59"/>
      <c r="DZ217" s="59"/>
      <c r="EA217" s="59"/>
      <c r="EB217" s="59"/>
      <c r="EC217" s="59"/>
      <c r="ED217" s="59"/>
      <c r="EE217" s="59"/>
      <c r="EF217" s="59"/>
      <c r="EG217" s="59"/>
      <c r="EH217" s="59"/>
      <c r="EI217" s="59"/>
      <c r="EJ217" s="59"/>
      <c r="EK217" s="59"/>
      <c r="EL217" s="59"/>
      <c r="EM217" s="59"/>
      <c r="EN217" s="59"/>
      <c r="EO217" s="59"/>
      <c r="EP217" s="59"/>
      <c r="EQ217" s="59"/>
      <c r="ER217" s="59"/>
    </row>
    <row r="218" spans="2:148" ht="15">
      <c r="B218" s="71">
        <v>1</v>
      </c>
      <c r="C218" s="104" t="s">
        <v>588</v>
      </c>
      <c r="D218" s="138" t="s">
        <v>604</v>
      </c>
      <c r="E218" s="72">
        <v>45</v>
      </c>
      <c r="F218" s="306">
        <v>45</v>
      </c>
      <c r="G218" s="90">
        <f t="shared" ref="G218:G267" si="55">H218/E218</f>
        <v>0.28440000000000004</v>
      </c>
      <c r="H218" s="88">
        <f t="shared" ref="H218:H266" si="56">(I218+J218)*$H$5</f>
        <v>12.798000000000002</v>
      </c>
      <c r="I218" s="87">
        <f t="shared" ref="I218:I266" si="57">E218*$I$5</f>
        <v>6.3000000000000007</v>
      </c>
      <c r="J218" s="87">
        <f t="shared" ref="J218:J225" si="58">SUMPRODUCT(N218:ES218,$N$6:$ES$6)</f>
        <v>6.4980000000000002</v>
      </c>
      <c r="K218" s="82"/>
      <c r="L218" s="61"/>
      <c r="M218" s="82"/>
      <c r="N218" s="59"/>
      <c r="O218" s="59"/>
      <c r="P218" s="59"/>
      <c r="Q218" s="59"/>
      <c r="R218" s="59">
        <v>2</v>
      </c>
      <c r="S218" s="59"/>
      <c r="T218" s="82"/>
      <c r="U218" s="142"/>
      <c r="V218" s="63"/>
      <c r="W218" s="63"/>
      <c r="X218" s="63"/>
      <c r="Y218" s="63"/>
      <c r="Z218" s="63"/>
      <c r="AA218" s="63"/>
      <c r="AB218" s="63">
        <f>20/1000</f>
        <v>0.02</v>
      </c>
      <c r="AC218" s="82"/>
      <c r="AD218" s="59"/>
      <c r="AE218" s="59"/>
      <c r="AF218" s="59"/>
      <c r="AG218" s="59"/>
      <c r="AH218" s="59"/>
      <c r="AI218" s="82"/>
      <c r="AJ218" s="59"/>
      <c r="AK218" s="59"/>
      <c r="AL218" s="59"/>
      <c r="AM218" s="59"/>
      <c r="AN218" s="82"/>
      <c r="AO218" s="59"/>
      <c r="AP218" s="59"/>
      <c r="AQ218" s="59"/>
      <c r="AR218" s="59"/>
      <c r="AS218" s="59"/>
      <c r="AT218" s="59"/>
      <c r="AU218" s="59"/>
      <c r="AV218" s="59"/>
      <c r="AW218" s="59"/>
      <c r="AX218" s="82"/>
      <c r="AY218" s="59"/>
      <c r="AZ218" s="59"/>
      <c r="BA218" s="59"/>
      <c r="BB218" s="59"/>
      <c r="BC218" s="59"/>
      <c r="BD218" s="59"/>
      <c r="BE218" s="59"/>
      <c r="BF218" s="59"/>
      <c r="BG218" s="59"/>
      <c r="BH218" s="59"/>
      <c r="BI218" s="82"/>
      <c r="BJ218" s="60"/>
      <c r="BK218" s="59"/>
      <c r="BL218" s="59"/>
      <c r="BM218" s="59"/>
      <c r="BN218" s="59"/>
      <c r="BO218" s="59"/>
      <c r="BP218" s="59"/>
      <c r="BQ218" s="59"/>
      <c r="BR218" s="59"/>
      <c r="BS218" s="59"/>
      <c r="BT218" s="59"/>
      <c r="BU218" s="59"/>
      <c r="BV218" s="59"/>
      <c r="BW218" s="59"/>
      <c r="BX218" s="59"/>
      <c r="BY218" s="59"/>
      <c r="BZ218" s="59"/>
      <c r="CA218" s="59"/>
      <c r="CB218" s="82"/>
      <c r="CC218" s="59"/>
      <c r="CD218" s="59"/>
      <c r="CE218" s="59"/>
      <c r="CF218" s="59"/>
      <c r="CG218" s="59">
        <v>2</v>
      </c>
      <c r="CH218" s="59"/>
      <c r="CI218" s="59"/>
      <c r="CJ218" s="59"/>
      <c r="CK218" s="59"/>
      <c r="CL218" s="59"/>
      <c r="CM218" s="82"/>
      <c r="CN218" s="59"/>
      <c r="CO218" s="59"/>
      <c r="CP218" s="59"/>
      <c r="CQ218" s="59"/>
      <c r="CR218" s="59"/>
      <c r="CS218" s="59"/>
      <c r="CT218" s="59"/>
      <c r="CU218" s="59"/>
      <c r="CV218" s="59"/>
      <c r="CW218" s="59"/>
      <c r="CX218" s="59"/>
      <c r="CY218" s="59"/>
      <c r="CZ218" s="82"/>
      <c r="DA218" s="59"/>
      <c r="DB218" s="59"/>
      <c r="DC218" s="59"/>
      <c r="DD218" s="59"/>
      <c r="DE218" s="59"/>
      <c r="DF218" s="59"/>
      <c r="DG218" s="59"/>
      <c r="DH218" s="59"/>
      <c r="DI218" s="82"/>
      <c r="DJ218" s="59"/>
      <c r="DK218" s="59"/>
      <c r="DL218" s="59"/>
      <c r="DM218" s="59"/>
      <c r="DN218" s="59"/>
      <c r="DO218" s="59"/>
      <c r="DP218" s="59"/>
      <c r="DQ218" s="82"/>
      <c r="DR218" s="59"/>
      <c r="DS218" s="59"/>
      <c r="DT218" s="59"/>
      <c r="DU218" s="59"/>
      <c r="DV218" s="59"/>
      <c r="DW218" s="59"/>
      <c r="DX218" s="59"/>
      <c r="DY218" s="59"/>
      <c r="DZ218" s="59"/>
      <c r="EA218" s="59"/>
      <c r="EB218" s="59"/>
      <c r="EC218" s="59"/>
      <c r="ED218" s="59"/>
      <c r="EE218" s="59"/>
      <c r="EF218" s="59"/>
      <c r="EG218" s="59"/>
      <c r="EH218" s="59"/>
      <c r="EI218" s="59"/>
      <c r="EJ218" s="59"/>
      <c r="EK218" s="59"/>
      <c r="EL218" s="59"/>
      <c r="EM218" s="59"/>
      <c r="EN218" s="59"/>
      <c r="EO218" s="59"/>
      <c r="EP218" s="59"/>
      <c r="EQ218" s="59"/>
      <c r="ER218" s="59"/>
    </row>
    <row r="219" spans="2:148" ht="15">
      <c r="B219" s="71">
        <v>2</v>
      </c>
      <c r="C219" s="104" t="s">
        <v>588</v>
      </c>
      <c r="D219" s="138" t="s">
        <v>605</v>
      </c>
      <c r="E219" s="72">
        <v>50</v>
      </c>
      <c r="F219" s="306">
        <v>50</v>
      </c>
      <c r="G219" s="90">
        <f t="shared" si="55"/>
        <v>0.32435999999999998</v>
      </c>
      <c r="H219" s="88">
        <f t="shared" si="56"/>
        <v>16.218</v>
      </c>
      <c r="I219" s="87">
        <f t="shared" si="57"/>
        <v>7.0000000000000009</v>
      </c>
      <c r="J219" s="87">
        <f t="shared" si="58"/>
        <v>9.218</v>
      </c>
      <c r="K219" s="82"/>
      <c r="L219" s="61"/>
      <c r="M219" s="82"/>
      <c r="N219" s="59"/>
      <c r="O219" s="59"/>
      <c r="P219" s="59"/>
      <c r="Q219" s="59"/>
      <c r="R219" s="59">
        <v>2</v>
      </c>
      <c r="S219" s="59"/>
      <c r="T219" s="82"/>
      <c r="U219" s="63"/>
      <c r="V219" s="63"/>
      <c r="W219" s="63"/>
      <c r="X219" s="63"/>
      <c r="Y219" s="63"/>
      <c r="Z219" s="63"/>
      <c r="AA219" s="63"/>
      <c r="AB219" s="63">
        <f>20/1000</f>
        <v>0.02</v>
      </c>
      <c r="AC219" s="82"/>
      <c r="AD219" s="59"/>
      <c r="AE219" s="59"/>
      <c r="AF219" s="59"/>
      <c r="AG219" s="59"/>
      <c r="AH219" s="59"/>
      <c r="AI219" s="82"/>
      <c r="AJ219" s="59"/>
      <c r="AK219" s="59"/>
      <c r="AL219" s="59"/>
      <c r="AM219" s="59"/>
      <c r="AN219" s="82"/>
      <c r="AO219" s="59"/>
      <c r="AP219" s="59"/>
      <c r="AQ219" s="59"/>
      <c r="AR219" s="59"/>
      <c r="AS219" s="59"/>
      <c r="AT219" s="59"/>
      <c r="AU219" s="59"/>
      <c r="AV219" s="59"/>
      <c r="AW219" s="59"/>
      <c r="AX219" s="82"/>
      <c r="AY219" s="59"/>
      <c r="AZ219" s="59"/>
      <c r="BA219" s="59"/>
      <c r="BB219" s="59"/>
      <c r="BC219" s="59"/>
      <c r="BD219" s="59"/>
      <c r="BE219" s="59"/>
      <c r="BF219" s="59"/>
      <c r="BG219" s="59"/>
      <c r="BH219" s="59"/>
      <c r="BI219" s="82"/>
      <c r="BJ219" s="60"/>
      <c r="BK219" s="59">
        <f>2*(20/1000)</f>
        <v>0.04</v>
      </c>
      <c r="BL219" s="59"/>
      <c r="BM219" s="59"/>
      <c r="BN219" s="59"/>
      <c r="BO219" s="59"/>
      <c r="BP219" s="59"/>
      <c r="BQ219" s="59"/>
      <c r="BR219" s="59"/>
      <c r="BS219" s="59"/>
      <c r="BT219" s="59"/>
      <c r="BU219" s="59"/>
      <c r="BV219" s="59"/>
      <c r="BW219" s="59"/>
      <c r="BX219" s="59"/>
      <c r="BY219" s="59"/>
      <c r="BZ219" s="59"/>
      <c r="CA219" s="59"/>
      <c r="CB219" s="82"/>
      <c r="CC219" s="59"/>
      <c r="CD219" s="59"/>
      <c r="CE219" s="59"/>
      <c r="CF219" s="59"/>
      <c r="CG219" s="59">
        <v>2</v>
      </c>
      <c r="CH219" s="59"/>
      <c r="CI219" s="59"/>
      <c r="CJ219" s="59"/>
      <c r="CK219" s="59"/>
      <c r="CL219" s="59"/>
      <c r="CM219" s="82"/>
      <c r="CN219" s="59"/>
      <c r="CO219" s="59"/>
      <c r="CP219" s="59"/>
      <c r="CQ219" s="59"/>
      <c r="CR219" s="59"/>
      <c r="CS219" s="59"/>
      <c r="CT219" s="59"/>
      <c r="CU219" s="59"/>
      <c r="CV219" s="59"/>
      <c r="CW219" s="59"/>
      <c r="CX219" s="59"/>
      <c r="CY219" s="59"/>
      <c r="CZ219" s="82"/>
      <c r="DA219" s="59"/>
      <c r="DB219" s="59"/>
      <c r="DC219" s="59"/>
      <c r="DD219" s="59"/>
      <c r="DE219" s="59"/>
      <c r="DF219" s="59"/>
      <c r="DG219" s="59"/>
      <c r="DH219" s="59"/>
      <c r="DI219" s="82"/>
      <c r="DJ219" s="59"/>
      <c r="DK219" s="59"/>
      <c r="DL219" s="59"/>
      <c r="DM219" s="59"/>
      <c r="DN219" s="59"/>
      <c r="DO219" s="59"/>
      <c r="DP219" s="59"/>
      <c r="DQ219" s="82"/>
      <c r="DR219" s="59"/>
      <c r="DS219" s="59"/>
      <c r="DT219" s="59"/>
      <c r="DU219" s="59"/>
      <c r="DV219" s="59"/>
      <c r="DW219" s="59"/>
      <c r="DX219" s="59"/>
      <c r="DY219" s="59"/>
      <c r="DZ219" s="59"/>
      <c r="EA219" s="59"/>
      <c r="EB219" s="59"/>
      <c r="EC219" s="59"/>
      <c r="ED219" s="59"/>
      <c r="EE219" s="59"/>
      <c r="EF219" s="59"/>
      <c r="EG219" s="59"/>
      <c r="EH219" s="59"/>
      <c r="EI219" s="59"/>
      <c r="EJ219" s="59"/>
      <c r="EK219" s="59"/>
      <c r="EL219" s="59"/>
      <c r="EM219" s="59"/>
      <c r="EN219" s="59"/>
      <c r="EO219" s="59"/>
      <c r="EP219" s="59"/>
      <c r="EQ219" s="59"/>
      <c r="ER219" s="59"/>
    </row>
    <row r="220" spans="2:148" ht="15">
      <c r="B220" s="71">
        <v>3</v>
      </c>
      <c r="C220" s="104" t="s">
        <v>588</v>
      </c>
      <c r="D220" s="138" t="s">
        <v>606</v>
      </c>
      <c r="E220" s="72">
        <v>50</v>
      </c>
      <c r="F220" s="306">
        <v>50</v>
      </c>
      <c r="G220" s="90">
        <f t="shared" si="55"/>
        <v>0.39795999999999998</v>
      </c>
      <c r="H220" s="88">
        <f t="shared" si="56"/>
        <v>19.898</v>
      </c>
      <c r="I220" s="87">
        <f t="shared" si="57"/>
        <v>7.0000000000000009</v>
      </c>
      <c r="J220" s="87">
        <f t="shared" si="58"/>
        <v>12.898</v>
      </c>
      <c r="K220" s="82"/>
      <c r="L220" s="61"/>
      <c r="M220" s="82"/>
      <c r="N220" s="59"/>
      <c r="O220" s="59"/>
      <c r="P220" s="59"/>
      <c r="Q220" s="59"/>
      <c r="R220" s="59">
        <v>2</v>
      </c>
      <c r="S220" s="59"/>
      <c r="T220" s="82"/>
      <c r="U220" s="142"/>
      <c r="V220" s="63"/>
      <c r="W220" s="63"/>
      <c r="X220" s="63"/>
      <c r="Y220" s="63"/>
      <c r="Z220" s="63"/>
      <c r="AA220" s="63"/>
      <c r="AB220" s="63"/>
      <c r="AC220" s="82"/>
      <c r="AD220" s="59"/>
      <c r="AE220" s="59"/>
      <c r="AF220" s="59"/>
      <c r="AG220" s="59"/>
      <c r="AH220" s="59"/>
      <c r="AI220" s="82"/>
      <c r="AJ220" s="59"/>
      <c r="AK220" s="59"/>
      <c r="AL220" s="59"/>
      <c r="AM220" s="59"/>
      <c r="AN220" s="82"/>
      <c r="AO220" s="59"/>
      <c r="AP220" s="59"/>
      <c r="AQ220" s="59"/>
      <c r="AR220" s="59"/>
      <c r="AS220" s="59"/>
      <c r="AT220" s="59"/>
      <c r="AU220" s="59"/>
      <c r="AV220" s="59"/>
      <c r="AW220" s="59"/>
      <c r="AX220" s="82"/>
      <c r="AY220" s="59"/>
      <c r="AZ220" s="59"/>
      <c r="BA220" s="59"/>
      <c r="BB220" s="59"/>
      <c r="BC220" s="59"/>
      <c r="BD220" s="59"/>
      <c r="BE220" s="59"/>
      <c r="BF220" s="59"/>
      <c r="BG220" s="59"/>
      <c r="BH220" s="59"/>
      <c r="BI220" s="82"/>
      <c r="BJ220" s="60"/>
      <c r="BK220" s="59"/>
      <c r="BL220" s="59"/>
      <c r="BM220" s="59"/>
      <c r="BN220" s="59"/>
      <c r="BO220" s="59"/>
      <c r="BP220" s="59"/>
      <c r="BQ220" s="59"/>
      <c r="BR220" s="59"/>
      <c r="BS220" s="59"/>
      <c r="BT220" s="59"/>
      <c r="BU220" s="59"/>
      <c r="BV220" s="59"/>
      <c r="BW220" s="59"/>
      <c r="BX220" s="59"/>
      <c r="BY220" s="59"/>
      <c r="BZ220" s="59"/>
      <c r="CA220" s="59"/>
      <c r="CB220" s="82"/>
      <c r="CC220" s="59"/>
      <c r="CD220" s="59"/>
      <c r="CE220" s="59"/>
      <c r="CF220" s="59"/>
      <c r="CG220" s="59"/>
      <c r="CH220" s="59">
        <v>2</v>
      </c>
      <c r="CI220" s="59"/>
      <c r="CJ220" s="59"/>
      <c r="CK220" s="59"/>
      <c r="CL220" s="59"/>
      <c r="CM220" s="82"/>
      <c r="CN220" s="59"/>
      <c r="CO220" s="59"/>
      <c r="CP220" s="59"/>
      <c r="CQ220" s="59"/>
      <c r="CR220" s="59"/>
      <c r="CS220" s="59"/>
      <c r="CT220" s="59"/>
      <c r="CU220" s="59"/>
      <c r="CV220" s="59"/>
      <c r="CW220" s="59"/>
      <c r="CX220" s="59"/>
      <c r="CY220" s="59"/>
      <c r="CZ220" s="82"/>
      <c r="DA220" s="59"/>
      <c r="DB220" s="59"/>
      <c r="DC220" s="59"/>
      <c r="DD220" s="59"/>
      <c r="DE220" s="59"/>
      <c r="DF220" s="59"/>
      <c r="DG220" s="59"/>
      <c r="DH220" s="59"/>
      <c r="DI220" s="82"/>
      <c r="DJ220" s="59"/>
      <c r="DK220" s="59"/>
      <c r="DL220" s="59"/>
      <c r="DM220" s="59"/>
      <c r="DN220" s="59"/>
      <c r="DO220" s="59"/>
      <c r="DP220" s="59"/>
      <c r="DQ220" s="82"/>
      <c r="DR220" s="59"/>
      <c r="DS220" s="59"/>
      <c r="DT220" s="59"/>
      <c r="DU220" s="59"/>
      <c r="DV220" s="59"/>
      <c r="DW220" s="59"/>
      <c r="DX220" s="59"/>
      <c r="DY220" s="59"/>
      <c r="DZ220" s="59"/>
      <c r="EA220" s="59"/>
      <c r="EB220" s="59"/>
      <c r="EC220" s="59"/>
      <c r="ED220" s="59"/>
      <c r="EE220" s="59"/>
      <c r="EF220" s="59"/>
      <c r="EG220" s="59"/>
      <c r="EH220" s="59"/>
      <c r="EI220" s="59"/>
      <c r="EJ220" s="59"/>
      <c r="EK220" s="59"/>
      <c r="EL220" s="59"/>
      <c r="EM220" s="59"/>
      <c r="EN220" s="59"/>
      <c r="EO220" s="59"/>
      <c r="EP220" s="59"/>
      <c r="EQ220" s="59"/>
      <c r="ER220" s="59"/>
    </row>
    <row r="221" spans="2:148" ht="15">
      <c r="B221" s="71">
        <v>4</v>
      </c>
      <c r="C221" s="104" t="s">
        <v>588</v>
      </c>
      <c r="D221" s="138" t="s">
        <v>607</v>
      </c>
      <c r="E221" s="72">
        <v>60</v>
      </c>
      <c r="F221" s="306">
        <v>60</v>
      </c>
      <c r="G221" s="90">
        <f t="shared" si="55"/>
        <v>0.43163333333333337</v>
      </c>
      <c r="H221" s="88">
        <f t="shared" si="56"/>
        <v>25.898000000000003</v>
      </c>
      <c r="I221" s="87">
        <f t="shared" si="57"/>
        <v>8.4</v>
      </c>
      <c r="J221" s="87">
        <f t="shared" si="58"/>
        <v>17.498000000000001</v>
      </c>
      <c r="K221" s="82"/>
      <c r="L221" s="61"/>
      <c r="M221" s="82"/>
      <c r="N221" s="59"/>
      <c r="O221" s="59"/>
      <c r="P221" s="59"/>
      <c r="Q221" s="59"/>
      <c r="R221" s="59">
        <v>2</v>
      </c>
      <c r="S221" s="59"/>
      <c r="T221" s="82"/>
      <c r="U221" s="63"/>
      <c r="V221" s="63"/>
      <c r="W221" s="63"/>
      <c r="X221" s="63"/>
      <c r="Y221" s="63"/>
      <c r="Z221" s="63"/>
      <c r="AA221" s="63"/>
      <c r="AB221" s="63">
        <f>20/1000</f>
        <v>0.02</v>
      </c>
      <c r="AC221" s="82"/>
      <c r="AD221" s="59"/>
      <c r="AE221" s="59"/>
      <c r="AF221" s="59"/>
      <c r="AG221" s="59"/>
      <c r="AH221" s="59"/>
      <c r="AI221" s="82"/>
      <c r="AJ221" s="59"/>
      <c r="AK221" s="59"/>
      <c r="AL221" s="59"/>
      <c r="AM221" s="59"/>
      <c r="AN221" s="82"/>
      <c r="AO221" s="59"/>
      <c r="AP221" s="59"/>
      <c r="AQ221" s="59"/>
      <c r="AR221" s="59"/>
      <c r="AS221" s="59"/>
      <c r="AT221" s="59"/>
      <c r="AU221" s="59"/>
      <c r="AV221" s="59"/>
      <c r="AW221" s="59"/>
      <c r="AX221" s="82"/>
      <c r="AY221" s="59"/>
      <c r="AZ221" s="59"/>
      <c r="BA221" s="59"/>
      <c r="BB221" s="59"/>
      <c r="BC221" s="59"/>
      <c r="BD221" s="59"/>
      <c r="BE221" s="59"/>
      <c r="BF221" s="59"/>
      <c r="BG221" s="59"/>
      <c r="BH221" s="59"/>
      <c r="BI221" s="82"/>
      <c r="BJ221" s="60"/>
      <c r="BK221" s="59"/>
      <c r="BL221" s="59"/>
      <c r="BM221" s="59"/>
      <c r="BN221" s="59"/>
      <c r="BO221" s="59"/>
      <c r="BP221" s="59"/>
      <c r="BQ221" s="59"/>
      <c r="BR221" s="59"/>
      <c r="BS221" s="59"/>
      <c r="BT221" s="59"/>
      <c r="BU221" s="59"/>
      <c r="BV221" s="59"/>
      <c r="BW221" s="59"/>
      <c r="BX221" s="59"/>
      <c r="BY221" s="59"/>
      <c r="BZ221" s="59"/>
      <c r="CA221" s="59"/>
      <c r="CB221" s="82"/>
      <c r="CC221" s="59"/>
      <c r="CD221" s="59"/>
      <c r="CE221" s="59">
        <v>2</v>
      </c>
      <c r="CF221" s="59"/>
      <c r="CG221" s="59"/>
      <c r="CH221" s="59"/>
      <c r="CI221" s="59"/>
      <c r="CJ221" s="59"/>
      <c r="CK221" s="59"/>
      <c r="CL221" s="59"/>
      <c r="CM221" s="82"/>
      <c r="CN221" s="59"/>
      <c r="CO221" s="59"/>
      <c r="CP221" s="59"/>
      <c r="CQ221" s="59"/>
      <c r="CR221" s="59"/>
      <c r="CS221" s="59"/>
      <c r="CT221" s="59"/>
      <c r="CU221" s="59"/>
      <c r="CV221" s="59"/>
      <c r="CW221" s="59"/>
      <c r="CX221" s="59"/>
      <c r="CY221" s="59"/>
      <c r="CZ221" s="82"/>
      <c r="DA221" s="59"/>
      <c r="DB221" s="59"/>
      <c r="DC221" s="59"/>
      <c r="DD221" s="59"/>
      <c r="DE221" s="59"/>
      <c r="DF221" s="59"/>
      <c r="DG221" s="59"/>
      <c r="DH221" s="59"/>
      <c r="DI221" s="82"/>
      <c r="DJ221" s="59"/>
      <c r="DK221" s="59"/>
      <c r="DL221" s="59"/>
      <c r="DM221" s="59"/>
      <c r="DN221" s="59"/>
      <c r="DO221" s="59"/>
      <c r="DP221" s="59"/>
      <c r="DQ221" s="82"/>
      <c r="DR221" s="59"/>
      <c r="DS221" s="59"/>
      <c r="DT221" s="59"/>
      <c r="DU221" s="59"/>
      <c r="DV221" s="59"/>
      <c r="DW221" s="59"/>
      <c r="DX221" s="59"/>
      <c r="DY221" s="59"/>
      <c r="DZ221" s="59"/>
      <c r="EA221" s="59"/>
      <c r="EB221" s="59"/>
      <c r="EC221" s="59"/>
      <c r="ED221" s="59"/>
      <c r="EE221" s="59"/>
      <c r="EF221" s="59"/>
      <c r="EG221" s="59"/>
      <c r="EH221" s="59"/>
      <c r="EI221" s="59"/>
      <c r="EJ221" s="59"/>
      <c r="EK221" s="59"/>
      <c r="EL221" s="59"/>
      <c r="EM221" s="59"/>
      <c r="EN221" s="59"/>
      <c r="EO221" s="59"/>
      <c r="EP221" s="59"/>
      <c r="EQ221" s="59"/>
      <c r="ER221" s="59"/>
    </row>
    <row r="222" spans="2:148" ht="15">
      <c r="B222" s="71">
        <v>5</v>
      </c>
      <c r="C222" s="104" t="s">
        <v>588</v>
      </c>
      <c r="D222" s="150" t="s">
        <v>610</v>
      </c>
      <c r="E222" s="72">
        <v>67</v>
      </c>
      <c r="F222" s="306">
        <v>67</v>
      </c>
      <c r="G222" s="90">
        <f t="shared" si="55"/>
        <v>0.56182089552238812</v>
      </c>
      <c r="H222" s="88">
        <f t="shared" si="56"/>
        <v>37.642000000000003</v>
      </c>
      <c r="I222" s="87">
        <f t="shared" si="57"/>
        <v>9.3800000000000008</v>
      </c>
      <c r="J222" s="87">
        <f t="shared" si="58"/>
        <v>28.262</v>
      </c>
      <c r="K222" s="82"/>
      <c r="L222" s="61"/>
      <c r="M222" s="82"/>
      <c r="N222" s="59"/>
      <c r="O222" s="59"/>
      <c r="P222" s="59"/>
      <c r="Q222" s="59"/>
      <c r="R222" s="59">
        <v>2</v>
      </c>
      <c r="S222" s="59"/>
      <c r="T222" s="82"/>
      <c r="U222" s="142">
        <f>2*(150/1000)</f>
        <v>0.3</v>
      </c>
      <c r="V222" s="63"/>
      <c r="W222" s="63"/>
      <c r="X222" s="63"/>
      <c r="Y222" s="63"/>
      <c r="Z222" s="63"/>
      <c r="AA222" s="63"/>
      <c r="AB222" s="63">
        <f>20/1000</f>
        <v>0.02</v>
      </c>
      <c r="AC222" s="82"/>
      <c r="AD222" s="59"/>
      <c r="AE222" s="59"/>
      <c r="AF222" s="59"/>
      <c r="AG222" s="59"/>
      <c r="AH222" s="59"/>
      <c r="AI222" s="82"/>
      <c r="AJ222" s="59"/>
      <c r="AK222" s="59"/>
      <c r="AL222" s="59"/>
      <c r="AM222" s="59"/>
      <c r="AN222" s="82"/>
      <c r="AO222" s="59"/>
      <c r="AP222" s="59"/>
      <c r="AQ222" s="59"/>
      <c r="AR222" s="59"/>
      <c r="AS222" s="59"/>
      <c r="AT222" s="59"/>
      <c r="AU222" s="59"/>
      <c r="AV222" s="59"/>
      <c r="AW222" s="59"/>
      <c r="AX222" s="82"/>
      <c r="AY222" s="59"/>
      <c r="AZ222" s="59"/>
      <c r="BA222" s="59"/>
      <c r="BB222" s="59"/>
      <c r="BC222" s="59"/>
      <c r="BD222" s="59"/>
      <c r="BE222" s="59"/>
      <c r="BF222" s="59"/>
      <c r="BG222" s="59"/>
      <c r="BH222" s="59"/>
      <c r="BI222" s="82"/>
      <c r="BJ222" s="60"/>
      <c r="BK222" s="59"/>
      <c r="BL222" s="59"/>
      <c r="BM222" s="59"/>
      <c r="BN222" s="59"/>
      <c r="BO222" s="59"/>
      <c r="BP222" s="59"/>
      <c r="BQ222" s="59"/>
      <c r="BR222" s="59"/>
      <c r="BS222" s="59"/>
      <c r="BT222" s="59"/>
      <c r="BU222" s="59"/>
      <c r="BV222" s="59"/>
      <c r="BW222" s="59"/>
      <c r="BX222" s="59"/>
      <c r="BY222" s="59"/>
      <c r="BZ222" s="59"/>
      <c r="CA222" s="59"/>
      <c r="CB222" s="82"/>
      <c r="CC222" s="59"/>
      <c r="CD222" s="59"/>
      <c r="CE222" s="59">
        <v>2</v>
      </c>
      <c r="CF222" s="59"/>
      <c r="CG222" s="59"/>
      <c r="CH222" s="59"/>
      <c r="CI222" s="59"/>
      <c r="CJ222" s="59"/>
      <c r="CK222" s="59"/>
      <c r="CL222" s="59"/>
      <c r="CM222" s="82"/>
      <c r="CN222" s="59"/>
      <c r="CO222" s="59"/>
      <c r="CP222" s="59"/>
      <c r="CQ222" s="59"/>
      <c r="CR222" s="59"/>
      <c r="CS222" s="59"/>
      <c r="CT222" s="59"/>
      <c r="CU222" s="59"/>
      <c r="CV222" s="59"/>
      <c r="CW222" s="59"/>
      <c r="CX222" s="59"/>
      <c r="CY222" s="59"/>
      <c r="CZ222" s="82"/>
      <c r="DA222" s="59"/>
      <c r="DB222" s="59"/>
      <c r="DC222" s="59"/>
      <c r="DD222" s="59"/>
      <c r="DE222" s="59"/>
      <c r="DF222" s="59"/>
      <c r="DG222" s="59"/>
      <c r="DH222" s="59"/>
      <c r="DI222" s="82"/>
      <c r="DJ222" s="59"/>
      <c r="DK222" s="59"/>
      <c r="DL222" s="59"/>
      <c r="DM222" s="59"/>
      <c r="DN222" s="59"/>
      <c r="DO222" s="59"/>
      <c r="DP222" s="59"/>
      <c r="DQ222" s="82"/>
      <c r="DR222" s="59"/>
      <c r="DS222" s="59"/>
      <c r="DT222" s="59"/>
      <c r="DU222" s="59"/>
      <c r="DV222" s="59"/>
      <c r="DW222" s="59"/>
      <c r="DX222" s="59"/>
      <c r="DY222" s="59"/>
      <c r="DZ222" s="59"/>
      <c r="EA222" s="59"/>
      <c r="EB222" s="59"/>
      <c r="EC222" s="59"/>
      <c r="ED222" s="59"/>
      <c r="EE222" s="59"/>
      <c r="EF222" s="59"/>
      <c r="EG222" s="59"/>
      <c r="EH222" s="59"/>
      <c r="EI222" s="59"/>
      <c r="EJ222" s="59"/>
      <c r="EK222" s="59"/>
      <c r="EL222" s="59"/>
      <c r="EM222" s="59"/>
      <c r="EN222" s="59"/>
      <c r="EO222" s="59"/>
      <c r="EP222" s="59"/>
      <c r="EQ222" s="59"/>
      <c r="ER222" s="59"/>
    </row>
    <row r="223" spans="2:148" ht="15">
      <c r="B223" s="71">
        <v>6</v>
      </c>
      <c r="C223" s="104" t="s">
        <v>588</v>
      </c>
      <c r="D223" s="138" t="s">
        <v>608</v>
      </c>
      <c r="E223" s="72">
        <v>60</v>
      </c>
      <c r="F223" s="306">
        <v>60</v>
      </c>
      <c r="G223" s="90">
        <f t="shared" si="55"/>
        <v>0.43163333333333337</v>
      </c>
      <c r="H223" s="88">
        <f t="shared" si="56"/>
        <v>25.898000000000003</v>
      </c>
      <c r="I223" s="87">
        <f t="shared" si="57"/>
        <v>8.4</v>
      </c>
      <c r="J223" s="87">
        <f t="shared" si="58"/>
        <v>17.498000000000001</v>
      </c>
      <c r="K223" s="82"/>
      <c r="L223" s="61"/>
      <c r="M223" s="82"/>
      <c r="N223" s="59"/>
      <c r="O223" s="59"/>
      <c r="P223" s="59"/>
      <c r="Q223" s="59"/>
      <c r="R223" s="59">
        <v>2</v>
      </c>
      <c r="S223" s="59"/>
      <c r="T223" s="82"/>
      <c r="U223" s="63"/>
      <c r="V223" s="63"/>
      <c r="W223" s="63"/>
      <c r="X223" s="63"/>
      <c r="Y223" s="63"/>
      <c r="Z223" s="63"/>
      <c r="AA223" s="63"/>
      <c r="AB223" s="63">
        <f>20/1000</f>
        <v>0.02</v>
      </c>
      <c r="AC223" s="82"/>
      <c r="AD223" s="59"/>
      <c r="AE223" s="59"/>
      <c r="AF223" s="59"/>
      <c r="AG223" s="59"/>
      <c r="AH223" s="59"/>
      <c r="AI223" s="82"/>
      <c r="AJ223" s="59"/>
      <c r="AK223" s="59"/>
      <c r="AL223" s="59"/>
      <c r="AM223" s="59"/>
      <c r="AN223" s="82"/>
      <c r="AO223" s="59"/>
      <c r="AP223" s="59"/>
      <c r="AQ223" s="59"/>
      <c r="AR223" s="59"/>
      <c r="AS223" s="59"/>
      <c r="AT223" s="59"/>
      <c r="AU223" s="59"/>
      <c r="AV223" s="59"/>
      <c r="AW223" s="59"/>
      <c r="AX223" s="82"/>
      <c r="AY223" s="59"/>
      <c r="AZ223" s="59"/>
      <c r="BA223" s="59"/>
      <c r="BB223" s="59"/>
      <c r="BC223" s="59"/>
      <c r="BD223" s="59"/>
      <c r="BE223" s="59"/>
      <c r="BF223" s="59"/>
      <c r="BG223" s="59"/>
      <c r="BH223" s="59"/>
      <c r="BI223" s="82"/>
      <c r="BJ223" s="60"/>
      <c r="BK223" s="59"/>
      <c r="BL223" s="59"/>
      <c r="BM223" s="59"/>
      <c r="BN223" s="59"/>
      <c r="BO223" s="59"/>
      <c r="BP223" s="59"/>
      <c r="BQ223" s="59"/>
      <c r="BR223" s="59"/>
      <c r="BS223" s="59"/>
      <c r="BT223" s="59"/>
      <c r="BU223" s="59"/>
      <c r="BV223" s="59"/>
      <c r="BW223" s="59"/>
      <c r="BX223" s="59"/>
      <c r="BY223" s="59"/>
      <c r="BZ223" s="59"/>
      <c r="CA223" s="59"/>
      <c r="CB223" s="82"/>
      <c r="CC223" s="59"/>
      <c r="CD223" s="59">
        <v>2</v>
      </c>
      <c r="CE223" s="59"/>
      <c r="CF223" s="59"/>
      <c r="CG223" s="59"/>
      <c r="CH223" s="59"/>
      <c r="CI223" s="59"/>
      <c r="CJ223" s="59"/>
      <c r="CK223" s="59"/>
      <c r="CL223" s="59"/>
      <c r="CM223" s="82"/>
      <c r="CN223" s="59"/>
      <c r="CO223" s="59"/>
      <c r="CP223" s="59"/>
      <c r="CQ223" s="59"/>
      <c r="CR223" s="59"/>
      <c r="CS223" s="59"/>
      <c r="CT223" s="59"/>
      <c r="CU223" s="59"/>
      <c r="CV223" s="59"/>
      <c r="CW223" s="59"/>
      <c r="CX223" s="59"/>
      <c r="CY223" s="59"/>
      <c r="CZ223" s="82"/>
      <c r="DA223" s="59"/>
      <c r="DB223" s="59"/>
      <c r="DC223" s="59"/>
      <c r="DD223" s="59"/>
      <c r="DE223" s="59"/>
      <c r="DF223" s="59"/>
      <c r="DG223" s="59"/>
      <c r="DH223" s="59"/>
      <c r="DI223" s="82"/>
      <c r="DJ223" s="59"/>
      <c r="DK223" s="59"/>
      <c r="DL223" s="59"/>
      <c r="DM223" s="59"/>
      <c r="DN223" s="59"/>
      <c r="DO223" s="59"/>
      <c r="DP223" s="59"/>
      <c r="DQ223" s="82"/>
      <c r="DR223" s="59"/>
      <c r="DS223" s="59"/>
      <c r="DT223" s="59"/>
      <c r="DU223" s="59"/>
      <c r="DV223" s="59"/>
      <c r="DW223" s="59"/>
      <c r="DX223" s="59"/>
      <c r="DY223" s="59"/>
      <c r="DZ223" s="59"/>
      <c r="EA223" s="59"/>
      <c r="EB223" s="59"/>
      <c r="EC223" s="59"/>
      <c r="ED223" s="59"/>
      <c r="EE223" s="59"/>
      <c r="EF223" s="59"/>
      <c r="EG223" s="59"/>
      <c r="EH223" s="59"/>
      <c r="EI223" s="59"/>
      <c r="EJ223" s="59"/>
      <c r="EK223" s="59"/>
      <c r="EL223" s="59"/>
      <c r="EM223" s="59"/>
      <c r="EN223" s="59"/>
      <c r="EO223" s="59"/>
      <c r="EP223" s="59"/>
      <c r="EQ223" s="59"/>
      <c r="ER223" s="59"/>
    </row>
    <row r="224" spans="2:148" ht="15">
      <c r="B224" s="71">
        <v>7</v>
      </c>
      <c r="C224" s="144" t="s">
        <v>588</v>
      </c>
      <c r="D224" s="145" t="s">
        <v>612</v>
      </c>
      <c r="E224" s="146">
        <v>67</v>
      </c>
      <c r="F224" s="307">
        <v>67</v>
      </c>
      <c r="G224" s="147">
        <f t="shared" ref="G224" si="59">H224/E224</f>
        <v>0.56182089552238812</v>
      </c>
      <c r="H224" s="148">
        <f t="shared" ref="H224" si="60">(I224+J224)*$H$5</f>
        <v>37.642000000000003</v>
      </c>
      <c r="I224" s="149">
        <f t="shared" ref="I224" si="61">E224*$I$5</f>
        <v>9.3800000000000008</v>
      </c>
      <c r="J224" s="149">
        <f t="shared" si="58"/>
        <v>28.262</v>
      </c>
      <c r="K224" s="82"/>
      <c r="L224" s="61"/>
      <c r="M224" s="82"/>
      <c r="N224" s="59"/>
      <c r="O224" s="59"/>
      <c r="P224" s="59"/>
      <c r="Q224" s="59"/>
      <c r="R224" s="59">
        <v>2</v>
      </c>
      <c r="S224" s="59"/>
      <c r="T224" s="82"/>
      <c r="U224" s="142">
        <f>2*(150/1000)</f>
        <v>0.3</v>
      </c>
      <c r="V224" s="63"/>
      <c r="W224" s="63"/>
      <c r="X224" s="63"/>
      <c r="Y224" s="63"/>
      <c r="Z224" s="63"/>
      <c r="AA224" s="63"/>
      <c r="AB224" s="63">
        <f>20/1000</f>
        <v>0.02</v>
      </c>
      <c r="AC224" s="82"/>
      <c r="AD224" s="59"/>
      <c r="AE224" s="59"/>
      <c r="AF224" s="59"/>
      <c r="AG224" s="59"/>
      <c r="AH224" s="59"/>
      <c r="AI224" s="82"/>
      <c r="AJ224" s="59"/>
      <c r="AK224" s="59"/>
      <c r="AL224" s="59"/>
      <c r="AM224" s="59"/>
      <c r="AN224" s="82"/>
      <c r="AO224" s="59"/>
      <c r="AP224" s="59"/>
      <c r="AQ224" s="59"/>
      <c r="AR224" s="59"/>
      <c r="AS224" s="59"/>
      <c r="AT224" s="59"/>
      <c r="AU224" s="59"/>
      <c r="AV224" s="59"/>
      <c r="AW224" s="59"/>
      <c r="AX224" s="82"/>
      <c r="AY224" s="59"/>
      <c r="AZ224" s="59"/>
      <c r="BA224" s="59"/>
      <c r="BB224" s="59"/>
      <c r="BC224" s="59"/>
      <c r="BD224" s="59"/>
      <c r="BE224" s="59"/>
      <c r="BF224" s="59"/>
      <c r="BG224" s="59"/>
      <c r="BH224" s="59"/>
      <c r="BI224" s="82"/>
      <c r="BJ224" s="60"/>
      <c r="BK224" s="59"/>
      <c r="BL224" s="59"/>
      <c r="BM224" s="59"/>
      <c r="BN224" s="59"/>
      <c r="BO224" s="59"/>
      <c r="BP224" s="59"/>
      <c r="BQ224" s="59"/>
      <c r="BR224" s="59"/>
      <c r="BS224" s="59"/>
      <c r="BT224" s="59"/>
      <c r="BU224" s="59"/>
      <c r="BV224" s="59"/>
      <c r="BW224" s="59"/>
      <c r="BX224" s="59"/>
      <c r="BY224" s="59"/>
      <c r="BZ224" s="59"/>
      <c r="CA224" s="59"/>
      <c r="CB224" s="82"/>
      <c r="CC224" s="59"/>
      <c r="CD224" s="59">
        <v>2</v>
      </c>
      <c r="CE224" s="59"/>
      <c r="CF224" s="59"/>
      <c r="CG224" s="59"/>
      <c r="CH224" s="59"/>
      <c r="CI224" s="59"/>
      <c r="CJ224" s="59"/>
      <c r="CK224" s="59"/>
      <c r="CL224" s="59"/>
      <c r="CM224" s="82"/>
      <c r="CN224" s="59"/>
      <c r="CO224" s="59"/>
      <c r="CP224" s="59"/>
      <c r="CQ224" s="59"/>
      <c r="CR224" s="59"/>
      <c r="CS224" s="59"/>
      <c r="CT224" s="59"/>
      <c r="CU224" s="59"/>
      <c r="CV224" s="59"/>
      <c r="CW224" s="59"/>
      <c r="CX224" s="59"/>
      <c r="CY224" s="59"/>
      <c r="CZ224" s="82"/>
      <c r="DA224" s="59"/>
      <c r="DB224" s="59"/>
      <c r="DC224" s="59"/>
      <c r="DD224" s="59"/>
      <c r="DE224" s="59"/>
      <c r="DF224" s="59"/>
      <c r="DG224" s="59"/>
      <c r="DH224" s="59"/>
      <c r="DI224" s="82"/>
      <c r="DJ224" s="59"/>
      <c r="DK224" s="59"/>
      <c r="DL224" s="59"/>
      <c r="DM224" s="59"/>
      <c r="DN224" s="59"/>
      <c r="DO224" s="59"/>
      <c r="DP224" s="59"/>
      <c r="DQ224" s="82"/>
      <c r="DR224" s="59"/>
      <c r="DS224" s="59"/>
      <c r="DT224" s="59"/>
      <c r="DU224" s="59"/>
      <c r="DV224" s="59"/>
      <c r="DW224" s="59"/>
      <c r="DX224" s="59"/>
      <c r="DY224" s="59"/>
      <c r="DZ224" s="59"/>
      <c r="EA224" s="59"/>
      <c r="EB224" s="59"/>
      <c r="EC224" s="59"/>
      <c r="ED224" s="59"/>
      <c r="EE224" s="59"/>
      <c r="EF224" s="59"/>
      <c r="EG224" s="59"/>
      <c r="EH224" s="59"/>
      <c r="EI224" s="59"/>
      <c r="EJ224" s="59"/>
      <c r="EK224" s="59"/>
      <c r="EL224" s="59"/>
      <c r="EM224" s="59"/>
      <c r="EN224" s="59"/>
      <c r="EO224" s="59"/>
      <c r="EP224" s="59"/>
      <c r="EQ224" s="59"/>
      <c r="ER224" s="59"/>
    </row>
    <row r="225" spans="2:148" ht="15">
      <c r="B225" s="71">
        <v>8</v>
      </c>
      <c r="C225" s="104" t="s">
        <v>588</v>
      </c>
      <c r="D225" s="138" t="s">
        <v>609</v>
      </c>
      <c r="E225" s="72">
        <v>75</v>
      </c>
      <c r="F225" s="306">
        <v>75</v>
      </c>
      <c r="G225" s="90">
        <f t="shared" si="55"/>
        <v>0.44530666666666668</v>
      </c>
      <c r="H225" s="88">
        <f t="shared" si="56"/>
        <v>33.398000000000003</v>
      </c>
      <c r="I225" s="87">
        <f t="shared" si="57"/>
        <v>10.500000000000002</v>
      </c>
      <c r="J225" s="87">
        <f t="shared" si="58"/>
        <v>22.898</v>
      </c>
      <c r="K225" s="82"/>
      <c r="L225" s="61"/>
      <c r="M225" s="82"/>
      <c r="N225" s="59"/>
      <c r="O225" s="59"/>
      <c r="P225" s="59"/>
      <c r="Q225" s="59"/>
      <c r="R225" s="59">
        <v>2</v>
      </c>
      <c r="S225" s="59"/>
      <c r="T225" s="82"/>
      <c r="U225" s="63"/>
      <c r="V225" s="63"/>
      <c r="W225" s="63"/>
      <c r="X225" s="63"/>
      <c r="Y225" s="63"/>
      <c r="Z225" s="63"/>
      <c r="AA225" s="63"/>
      <c r="AB225" s="63"/>
      <c r="AC225" s="82"/>
      <c r="AD225" s="59"/>
      <c r="AE225" s="59"/>
      <c r="AF225" s="59"/>
      <c r="AG225" s="59"/>
      <c r="AH225" s="59"/>
      <c r="AI225" s="82"/>
      <c r="AJ225" s="59"/>
      <c r="AK225" s="59"/>
      <c r="AL225" s="59"/>
      <c r="AM225" s="59"/>
      <c r="AN225" s="82"/>
      <c r="AO225" s="59"/>
      <c r="AP225" s="59"/>
      <c r="AQ225" s="59"/>
      <c r="AR225" s="59"/>
      <c r="AS225" s="59"/>
      <c r="AT225" s="59"/>
      <c r="AU225" s="59"/>
      <c r="AV225" s="59"/>
      <c r="AW225" s="59"/>
      <c r="AX225" s="82"/>
      <c r="AY225" s="59"/>
      <c r="AZ225" s="59"/>
      <c r="BA225" s="59"/>
      <c r="BB225" s="59"/>
      <c r="BC225" s="59"/>
      <c r="BD225" s="59"/>
      <c r="BE225" s="59"/>
      <c r="BF225" s="59"/>
      <c r="BG225" s="59"/>
      <c r="BH225" s="59"/>
      <c r="BI225" s="82"/>
      <c r="BJ225" s="60"/>
      <c r="BK225" s="59"/>
      <c r="BL225" s="59"/>
      <c r="BM225" s="59"/>
      <c r="BN225" s="59"/>
      <c r="BO225" s="59"/>
      <c r="BP225" s="59"/>
      <c r="BQ225" s="59"/>
      <c r="BR225" s="59"/>
      <c r="BS225" s="59"/>
      <c r="BT225" s="59"/>
      <c r="BU225" s="59"/>
      <c r="BV225" s="59"/>
      <c r="BW225" s="59"/>
      <c r="BX225" s="59"/>
      <c r="BY225" s="59"/>
      <c r="BZ225" s="59"/>
      <c r="CA225" s="59"/>
      <c r="CB225" s="82"/>
      <c r="CC225" s="59">
        <v>2</v>
      </c>
      <c r="CD225" s="59"/>
      <c r="CE225" s="59"/>
      <c r="CF225" s="59"/>
      <c r="CG225" s="59"/>
      <c r="CH225" s="59"/>
      <c r="CI225" s="59"/>
      <c r="CJ225" s="59"/>
      <c r="CK225" s="59"/>
      <c r="CL225" s="59"/>
      <c r="CM225" s="82"/>
      <c r="CN225" s="59"/>
      <c r="CO225" s="59"/>
      <c r="CP225" s="59"/>
      <c r="CQ225" s="59"/>
      <c r="CR225" s="59"/>
      <c r="CS225" s="59"/>
      <c r="CT225" s="59"/>
      <c r="CU225" s="59"/>
      <c r="CV225" s="59"/>
      <c r="CW225" s="59"/>
      <c r="CX225" s="59"/>
      <c r="CY225" s="59"/>
      <c r="CZ225" s="82"/>
      <c r="DA225" s="59"/>
      <c r="DB225" s="59"/>
      <c r="DC225" s="59"/>
      <c r="DD225" s="59"/>
      <c r="DE225" s="59"/>
      <c r="DF225" s="59"/>
      <c r="DG225" s="59"/>
      <c r="DH225" s="59"/>
      <c r="DI225" s="82"/>
      <c r="DJ225" s="59"/>
      <c r="DK225" s="59"/>
      <c r="DL225" s="59"/>
      <c r="DM225" s="59"/>
      <c r="DN225" s="59"/>
      <c r="DO225" s="59"/>
      <c r="DP225" s="59"/>
      <c r="DQ225" s="82"/>
      <c r="DR225" s="59"/>
      <c r="DS225" s="59"/>
      <c r="DT225" s="59"/>
      <c r="DU225" s="59"/>
      <c r="DV225" s="59"/>
      <c r="DW225" s="59"/>
      <c r="DX225" s="59"/>
      <c r="DY225" s="59"/>
      <c r="DZ225" s="59"/>
      <c r="EA225" s="59"/>
      <c r="EB225" s="59"/>
      <c r="EC225" s="59"/>
      <c r="ED225" s="59"/>
      <c r="EE225" s="59"/>
      <c r="EF225" s="59"/>
      <c r="EG225" s="59"/>
      <c r="EH225" s="59"/>
      <c r="EI225" s="59"/>
      <c r="EJ225" s="59"/>
      <c r="EK225" s="59"/>
      <c r="EL225" s="59"/>
      <c r="EM225" s="59"/>
      <c r="EN225" s="59"/>
      <c r="EO225" s="59"/>
      <c r="EP225" s="59"/>
      <c r="EQ225" s="59"/>
      <c r="ER225" s="59"/>
    </row>
    <row r="226" spans="2:148" ht="15">
      <c r="B226" s="67"/>
      <c r="C226" s="100"/>
      <c r="D226" s="109"/>
      <c r="E226" s="67"/>
      <c r="F226" s="67"/>
      <c r="G226" s="117"/>
      <c r="H226" s="118"/>
      <c r="I226" s="119"/>
      <c r="J226" s="119"/>
      <c r="K226" s="82"/>
      <c r="L226" s="120"/>
      <c r="M226" s="82"/>
      <c r="N226" s="59"/>
      <c r="O226" s="59"/>
      <c r="P226" s="59"/>
      <c r="Q226" s="59"/>
      <c r="R226" s="59"/>
      <c r="S226" s="59"/>
      <c r="T226" s="82"/>
      <c r="U226" s="142"/>
      <c r="V226" s="63"/>
      <c r="W226" s="63"/>
      <c r="X226" s="63"/>
      <c r="Y226" s="63"/>
      <c r="Z226" s="63"/>
      <c r="AA226" s="63"/>
      <c r="AB226" s="63"/>
      <c r="AC226" s="82"/>
      <c r="AD226" s="59"/>
      <c r="AE226" s="59"/>
      <c r="AF226" s="59"/>
      <c r="AG226" s="59"/>
      <c r="AH226" s="59"/>
      <c r="AI226" s="82"/>
      <c r="AJ226" s="59"/>
      <c r="AK226" s="59"/>
      <c r="AL226" s="59"/>
      <c r="AM226" s="59"/>
      <c r="AN226" s="82"/>
      <c r="AO226" s="59"/>
      <c r="AP226" s="59"/>
      <c r="AQ226" s="59"/>
      <c r="AR226" s="59"/>
      <c r="AS226" s="59"/>
      <c r="AT226" s="59"/>
      <c r="AU226" s="59"/>
      <c r="AV226" s="59"/>
      <c r="AW226" s="59"/>
      <c r="AX226" s="82"/>
      <c r="AY226" s="59"/>
      <c r="AZ226" s="59"/>
      <c r="BA226" s="59"/>
      <c r="BB226" s="59"/>
      <c r="BC226" s="59"/>
      <c r="BD226" s="59"/>
      <c r="BE226" s="59"/>
      <c r="BF226" s="59"/>
      <c r="BG226" s="59"/>
      <c r="BH226" s="59"/>
      <c r="BI226" s="82"/>
      <c r="BJ226" s="60"/>
      <c r="BK226" s="59"/>
      <c r="BL226" s="59"/>
      <c r="BM226" s="59"/>
      <c r="BN226" s="59"/>
      <c r="BO226" s="59"/>
      <c r="BP226" s="59"/>
      <c r="BQ226" s="59"/>
      <c r="BR226" s="59"/>
      <c r="BS226" s="59"/>
      <c r="BT226" s="59"/>
      <c r="BU226" s="59"/>
      <c r="BV226" s="59"/>
      <c r="BW226" s="59"/>
      <c r="BX226" s="59"/>
      <c r="BY226" s="59"/>
      <c r="BZ226" s="59"/>
      <c r="CA226" s="59"/>
      <c r="CB226" s="82"/>
      <c r="CC226" s="59"/>
      <c r="CD226" s="59"/>
      <c r="CE226" s="59"/>
      <c r="CF226" s="59"/>
      <c r="CG226" s="59"/>
      <c r="CH226" s="59"/>
      <c r="CI226" s="59"/>
      <c r="CJ226" s="59"/>
      <c r="CK226" s="59"/>
      <c r="CL226" s="59"/>
      <c r="CM226" s="82"/>
      <c r="CN226" s="59"/>
      <c r="CO226" s="59"/>
      <c r="CP226" s="59"/>
      <c r="CQ226" s="59"/>
      <c r="CR226" s="59"/>
      <c r="CS226" s="59"/>
      <c r="CT226" s="59"/>
      <c r="CU226" s="59"/>
      <c r="CV226" s="59"/>
      <c r="CW226" s="59"/>
      <c r="CX226" s="59"/>
      <c r="CY226" s="59"/>
      <c r="CZ226" s="82"/>
      <c r="DA226" s="59"/>
      <c r="DB226" s="59"/>
      <c r="DC226" s="59"/>
      <c r="DD226" s="59"/>
      <c r="DE226" s="59"/>
      <c r="DF226" s="59"/>
      <c r="DG226" s="59"/>
      <c r="DH226" s="59"/>
      <c r="DI226" s="82"/>
      <c r="DJ226" s="59"/>
      <c r="DK226" s="59"/>
      <c r="DL226" s="59"/>
      <c r="DM226" s="59"/>
      <c r="DN226" s="59"/>
      <c r="DO226" s="59"/>
      <c r="DP226" s="59"/>
      <c r="DQ226" s="82"/>
      <c r="DR226" s="59"/>
      <c r="DS226" s="59"/>
      <c r="DT226" s="59"/>
      <c r="DU226" s="59"/>
      <c r="DV226" s="59"/>
      <c r="DW226" s="59"/>
      <c r="DX226" s="59"/>
      <c r="DY226" s="59"/>
      <c r="DZ226" s="59"/>
      <c r="EA226" s="59"/>
      <c r="EB226" s="59"/>
      <c r="EC226" s="59"/>
      <c r="ED226" s="59"/>
      <c r="EE226" s="59"/>
      <c r="EF226" s="59"/>
      <c r="EG226" s="59"/>
      <c r="EH226" s="59"/>
      <c r="EI226" s="59"/>
      <c r="EJ226" s="59"/>
      <c r="EK226" s="59"/>
      <c r="EL226" s="59"/>
      <c r="EM226" s="59"/>
      <c r="EN226" s="59"/>
      <c r="EO226" s="59"/>
      <c r="EP226" s="59"/>
      <c r="EQ226" s="59"/>
      <c r="ER226" s="59"/>
    </row>
    <row r="227" spans="2:148" ht="15">
      <c r="B227" s="73">
        <v>1</v>
      </c>
      <c r="C227" s="144" t="s">
        <v>628</v>
      </c>
      <c r="D227" s="114" t="s">
        <v>144</v>
      </c>
      <c r="E227" s="72">
        <v>80</v>
      </c>
      <c r="F227" s="306">
        <v>80</v>
      </c>
      <c r="G227" s="90">
        <f t="shared" ref="G227:G238" si="62">H227/E227</f>
        <v>0.91512499999999997</v>
      </c>
      <c r="H227" s="88">
        <f t="shared" ref="H227:H238" si="63">(I227+J227)*$H$5</f>
        <v>73.209999999999994</v>
      </c>
      <c r="I227" s="87">
        <f t="shared" ref="I227:I238" si="64">E227*$I$5</f>
        <v>11.200000000000001</v>
      </c>
      <c r="J227" s="87">
        <f t="shared" ref="J227:J235" si="65">SUMPRODUCT(N227:ES227,$N$6:$ES$6)</f>
        <v>62.01</v>
      </c>
      <c r="K227" s="82"/>
      <c r="L227" s="61"/>
      <c r="M227" s="82"/>
      <c r="N227" s="59"/>
      <c r="O227" s="59"/>
      <c r="P227" s="59"/>
      <c r="Q227" s="59"/>
      <c r="R227" s="59"/>
      <c r="S227" s="59"/>
      <c r="T227" s="82"/>
      <c r="U227" s="142"/>
      <c r="V227" s="63"/>
      <c r="W227" s="63"/>
      <c r="X227" s="63"/>
      <c r="Y227" s="63"/>
      <c r="Z227" s="63"/>
      <c r="AA227" s="63"/>
      <c r="AB227" s="63"/>
      <c r="AC227" s="82"/>
      <c r="AD227" s="59"/>
      <c r="AE227" s="59"/>
      <c r="AF227" s="59"/>
      <c r="AG227" s="59"/>
      <c r="AH227" s="59"/>
      <c r="AI227" s="82"/>
      <c r="AJ227" s="59"/>
      <c r="AK227" s="59"/>
      <c r="AL227" s="59"/>
      <c r="AM227" s="59"/>
      <c r="AN227" s="82"/>
      <c r="AO227" s="59"/>
      <c r="AP227" s="59"/>
      <c r="AQ227" s="59"/>
      <c r="AR227" s="59"/>
      <c r="AS227" s="59"/>
      <c r="AT227" s="59"/>
      <c r="AU227" s="59"/>
      <c r="AV227" s="59"/>
      <c r="AW227" s="59"/>
      <c r="AX227" s="82"/>
      <c r="AY227" s="59"/>
      <c r="AZ227" s="59"/>
      <c r="BA227" s="59"/>
      <c r="BB227" s="59"/>
      <c r="BC227" s="59"/>
      <c r="BD227" s="59"/>
      <c r="BE227" s="59"/>
      <c r="BF227" s="59"/>
      <c r="BG227" s="59"/>
      <c r="BH227" s="59"/>
      <c r="BI227" s="82"/>
      <c r="BJ227" s="60"/>
      <c r="BK227" s="59"/>
      <c r="BL227" s="59"/>
      <c r="BM227" s="59"/>
      <c r="BN227" s="59"/>
      <c r="BO227" s="59"/>
      <c r="BP227" s="59"/>
      <c r="BQ227" s="59"/>
      <c r="BR227" s="59"/>
      <c r="BS227" s="59"/>
      <c r="BT227" s="59"/>
      <c r="BU227" s="59"/>
      <c r="BV227" s="59"/>
      <c r="BW227" s="59"/>
      <c r="BX227" s="59"/>
      <c r="BY227" s="59"/>
      <c r="BZ227" s="59"/>
      <c r="CA227" s="59"/>
      <c r="CB227" s="82"/>
      <c r="CC227" s="59"/>
      <c r="CD227" s="59"/>
      <c r="CE227" s="59"/>
      <c r="CF227" s="59"/>
      <c r="CG227" s="59"/>
      <c r="CH227" s="59"/>
      <c r="CI227" s="59"/>
      <c r="CJ227" s="59"/>
      <c r="CK227" s="59"/>
      <c r="CL227" s="59"/>
      <c r="CM227" s="82"/>
      <c r="CN227" s="59"/>
      <c r="CO227" s="59"/>
      <c r="CP227" s="59"/>
      <c r="CQ227" s="59"/>
      <c r="CR227" s="59"/>
      <c r="CS227" s="59"/>
      <c r="CT227" s="59"/>
      <c r="CU227" s="59"/>
      <c r="CV227" s="59"/>
      <c r="CW227" s="59"/>
      <c r="CX227" s="59"/>
      <c r="CY227" s="59"/>
      <c r="CZ227" s="82"/>
      <c r="DA227" s="59"/>
      <c r="DB227" s="59"/>
      <c r="DC227" s="59"/>
      <c r="DD227" s="59">
        <v>1</v>
      </c>
      <c r="DE227" s="59"/>
      <c r="DF227" s="59"/>
      <c r="DG227" s="59"/>
      <c r="DH227" s="59"/>
      <c r="DI227" s="82"/>
      <c r="DJ227" s="59"/>
      <c r="DK227" s="59"/>
      <c r="DL227" s="59"/>
      <c r="DM227" s="59"/>
      <c r="DN227" s="59"/>
      <c r="DO227" s="59"/>
      <c r="DP227" s="59"/>
      <c r="DQ227" s="82"/>
      <c r="DR227" s="59"/>
      <c r="DS227" s="59"/>
      <c r="DT227" s="59"/>
      <c r="DU227" s="59"/>
      <c r="DV227" s="59"/>
      <c r="DW227" s="59"/>
      <c r="DX227" s="59"/>
      <c r="DY227" s="59"/>
      <c r="DZ227" s="59"/>
      <c r="EA227" s="59"/>
      <c r="EB227" s="59">
        <v>4</v>
      </c>
      <c r="EC227" s="59"/>
      <c r="ED227" s="59"/>
      <c r="EE227" s="59"/>
      <c r="EF227" s="59"/>
      <c r="EG227" s="59"/>
      <c r="EH227" s="59"/>
      <c r="EI227" s="59"/>
      <c r="EJ227" s="59"/>
      <c r="EK227" s="59"/>
      <c r="EL227" s="59"/>
      <c r="EM227" s="59"/>
      <c r="EN227" s="59"/>
      <c r="EO227" s="59"/>
      <c r="EP227" s="59"/>
      <c r="EQ227" s="59"/>
      <c r="ER227" s="59"/>
    </row>
    <row r="228" spans="2:148" ht="15">
      <c r="B228" s="73">
        <v>2</v>
      </c>
      <c r="C228" s="144" t="s">
        <v>628</v>
      </c>
      <c r="D228" s="114" t="s">
        <v>145</v>
      </c>
      <c r="E228" s="72">
        <v>115</v>
      </c>
      <c r="F228" s="306">
        <v>115</v>
      </c>
      <c r="G228" s="90">
        <f t="shared" si="62"/>
        <v>0.9575652173913044</v>
      </c>
      <c r="H228" s="88">
        <f t="shared" si="63"/>
        <v>110.12</v>
      </c>
      <c r="I228" s="87">
        <f t="shared" si="64"/>
        <v>16.100000000000001</v>
      </c>
      <c r="J228" s="87">
        <f t="shared" si="65"/>
        <v>94.02</v>
      </c>
      <c r="K228" s="82"/>
      <c r="L228" s="61"/>
      <c r="M228" s="82"/>
      <c r="N228" s="59"/>
      <c r="O228" s="59"/>
      <c r="P228" s="59"/>
      <c r="Q228" s="59"/>
      <c r="R228" s="59"/>
      <c r="S228" s="59"/>
      <c r="T228" s="82"/>
      <c r="U228" s="63"/>
      <c r="V228" s="63"/>
      <c r="W228" s="63"/>
      <c r="X228" s="63"/>
      <c r="Y228" s="63"/>
      <c r="Z228" s="63"/>
      <c r="AA228" s="63"/>
      <c r="AB228" s="63"/>
      <c r="AC228" s="82"/>
      <c r="AD228" s="59"/>
      <c r="AE228" s="59"/>
      <c r="AF228" s="59"/>
      <c r="AG228" s="59"/>
      <c r="AH228" s="59"/>
      <c r="AI228" s="82"/>
      <c r="AJ228" s="59"/>
      <c r="AK228" s="59"/>
      <c r="AL228" s="59"/>
      <c r="AM228" s="59"/>
      <c r="AN228" s="82"/>
      <c r="AO228" s="59"/>
      <c r="AP228" s="59"/>
      <c r="AQ228" s="59"/>
      <c r="AR228" s="59"/>
      <c r="AS228" s="59"/>
      <c r="AT228" s="59"/>
      <c r="AU228" s="59"/>
      <c r="AV228" s="59"/>
      <c r="AW228" s="59"/>
      <c r="AX228" s="82"/>
      <c r="AY228" s="59"/>
      <c r="AZ228" s="59"/>
      <c r="BA228" s="59"/>
      <c r="BB228" s="59"/>
      <c r="BC228" s="59"/>
      <c r="BD228" s="59"/>
      <c r="BE228" s="59"/>
      <c r="BF228" s="59"/>
      <c r="BG228" s="59"/>
      <c r="BH228" s="59"/>
      <c r="BI228" s="82"/>
      <c r="BJ228" s="60"/>
      <c r="BK228" s="59"/>
      <c r="BL228" s="59"/>
      <c r="BM228" s="59"/>
      <c r="BN228" s="59"/>
      <c r="BO228" s="59"/>
      <c r="BP228" s="59"/>
      <c r="BQ228" s="59"/>
      <c r="BR228" s="59"/>
      <c r="BS228" s="59"/>
      <c r="BT228" s="59"/>
      <c r="BU228" s="59"/>
      <c r="BV228" s="59"/>
      <c r="BW228" s="59"/>
      <c r="BX228" s="59"/>
      <c r="BY228" s="59"/>
      <c r="BZ228" s="59"/>
      <c r="CA228" s="59"/>
      <c r="CB228" s="82"/>
      <c r="CC228" s="59"/>
      <c r="CD228" s="59"/>
      <c r="CE228" s="59"/>
      <c r="CF228" s="59"/>
      <c r="CG228" s="59"/>
      <c r="CH228" s="59"/>
      <c r="CI228" s="59"/>
      <c r="CJ228" s="59"/>
      <c r="CK228" s="59"/>
      <c r="CL228" s="59"/>
      <c r="CM228" s="82"/>
      <c r="CN228" s="59"/>
      <c r="CO228" s="59"/>
      <c r="CP228" s="59"/>
      <c r="CQ228" s="59"/>
      <c r="CR228" s="59"/>
      <c r="CS228" s="59"/>
      <c r="CT228" s="59"/>
      <c r="CU228" s="59"/>
      <c r="CV228" s="59"/>
      <c r="CW228" s="59"/>
      <c r="CX228" s="59"/>
      <c r="CY228" s="59"/>
      <c r="CZ228" s="82"/>
      <c r="DA228" s="59"/>
      <c r="DB228" s="59"/>
      <c r="DC228" s="59"/>
      <c r="DD228" s="59">
        <v>2</v>
      </c>
      <c r="DE228" s="59"/>
      <c r="DF228" s="59"/>
      <c r="DG228" s="59"/>
      <c r="DH228" s="59"/>
      <c r="DI228" s="82"/>
      <c r="DJ228" s="59"/>
      <c r="DK228" s="59"/>
      <c r="DL228" s="59"/>
      <c r="DM228" s="59"/>
      <c r="DN228" s="59"/>
      <c r="DO228" s="59"/>
      <c r="DP228" s="59"/>
      <c r="DQ228" s="82"/>
      <c r="DR228" s="59"/>
      <c r="DS228" s="59"/>
      <c r="DT228" s="59"/>
      <c r="DU228" s="59"/>
      <c r="DV228" s="59"/>
      <c r="DW228" s="59"/>
      <c r="DX228" s="59"/>
      <c r="DY228" s="59"/>
      <c r="DZ228" s="59"/>
      <c r="EA228" s="59"/>
      <c r="EB228" s="59">
        <v>6</v>
      </c>
      <c r="EC228" s="59"/>
      <c r="ED228" s="59"/>
      <c r="EE228" s="59"/>
      <c r="EF228" s="59"/>
      <c r="EG228" s="59"/>
      <c r="EH228" s="59"/>
      <c r="EI228" s="59"/>
      <c r="EJ228" s="59"/>
      <c r="EK228" s="59"/>
      <c r="EL228" s="59"/>
      <c r="EM228" s="59"/>
      <c r="EN228" s="59"/>
      <c r="EO228" s="59"/>
      <c r="EP228" s="59"/>
      <c r="EQ228" s="59"/>
      <c r="ER228" s="59"/>
    </row>
    <row r="229" spans="2:148" ht="15">
      <c r="B229" s="73">
        <v>3</v>
      </c>
      <c r="C229" s="144" t="s">
        <v>628</v>
      </c>
      <c r="D229" s="114" t="s">
        <v>136</v>
      </c>
      <c r="E229" s="72">
        <v>220</v>
      </c>
      <c r="F229" s="306">
        <v>220</v>
      </c>
      <c r="G229" s="90">
        <f t="shared" si="62"/>
        <v>0.98559090909090918</v>
      </c>
      <c r="H229" s="88">
        <f t="shared" si="63"/>
        <v>216.83</v>
      </c>
      <c r="I229" s="87">
        <f t="shared" si="64"/>
        <v>30.800000000000004</v>
      </c>
      <c r="J229" s="87">
        <f t="shared" si="65"/>
        <v>186.03</v>
      </c>
      <c r="K229" s="82"/>
      <c r="L229" s="61"/>
      <c r="M229" s="82"/>
      <c r="N229" s="59"/>
      <c r="O229" s="59"/>
      <c r="P229" s="59"/>
      <c r="Q229" s="59"/>
      <c r="R229" s="59"/>
      <c r="S229" s="59"/>
      <c r="T229" s="82"/>
      <c r="U229" s="142"/>
      <c r="V229" s="63"/>
      <c r="W229" s="63"/>
      <c r="X229" s="63"/>
      <c r="Y229" s="63"/>
      <c r="Z229" s="63"/>
      <c r="AA229" s="63"/>
      <c r="AB229" s="63"/>
      <c r="AC229" s="82"/>
      <c r="AD229" s="59"/>
      <c r="AE229" s="59"/>
      <c r="AF229" s="59"/>
      <c r="AG229" s="59"/>
      <c r="AH229" s="59"/>
      <c r="AI229" s="82"/>
      <c r="AJ229" s="59"/>
      <c r="AK229" s="59"/>
      <c r="AL229" s="59"/>
      <c r="AM229" s="59"/>
      <c r="AN229" s="82"/>
      <c r="AO229" s="59"/>
      <c r="AP229" s="59"/>
      <c r="AQ229" s="59"/>
      <c r="AR229" s="59"/>
      <c r="AS229" s="59"/>
      <c r="AT229" s="59"/>
      <c r="AU229" s="59"/>
      <c r="AV229" s="59"/>
      <c r="AW229" s="59"/>
      <c r="AX229" s="82"/>
      <c r="AY229" s="59"/>
      <c r="AZ229" s="59"/>
      <c r="BA229" s="59"/>
      <c r="BB229" s="59"/>
      <c r="BC229" s="59"/>
      <c r="BD229" s="59"/>
      <c r="BE229" s="59"/>
      <c r="BF229" s="59"/>
      <c r="BG229" s="59"/>
      <c r="BH229" s="59"/>
      <c r="BI229" s="82"/>
      <c r="BJ229" s="60"/>
      <c r="BK229" s="59"/>
      <c r="BL229" s="59"/>
      <c r="BM229" s="59"/>
      <c r="BN229" s="59"/>
      <c r="BO229" s="59"/>
      <c r="BP229" s="59"/>
      <c r="BQ229" s="59"/>
      <c r="BR229" s="59"/>
      <c r="BS229" s="59"/>
      <c r="BT229" s="59"/>
      <c r="BU229" s="59"/>
      <c r="BV229" s="59"/>
      <c r="BW229" s="59"/>
      <c r="BX229" s="59"/>
      <c r="BY229" s="59"/>
      <c r="BZ229" s="59"/>
      <c r="CA229" s="59"/>
      <c r="CB229" s="82"/>
      <c r="CC229" s="59"/>
      <c r="CD229" s="59"/>
      <c r="CE229" s="59"/>
      <c r="CF229" s="59"/>
      <c r="CG229" s="59"/>
      <c r="CH229" s="59"/>
      <c r="CI229" s="59"/>
      <c r="CJ229" s="59"/>
      <c r="CK229" s="59"/>
      <c r="CL229" s="59"/>
      <c r="CM229" s="82"/>
      <c r="CN229" s="59"/>
      <c r="CO229" s="59"/>
      <c r="CP229" s="59"/>
      <c r="CQ229" s="59"/>
      <c r="CR229" s="59"/>
      <c r="CS229" s="59"/>
      <c r="CT229" s="59"/>
      <c r="CU229" s="59"/>
      <c r="CV229" s="59"/>
      <c r="CW229" s="59"/>
      <c r="CX229" s="59"/>
      <c r="CY229" s="59"/>
      <c r="CZ229" s="82"/>
      <c r="DA229" s="59"/>
      <c r="DB229" s="59"/>
      <c r="DC229" s="59"/>
      <c r="DD229" s="59">
        <v>3</v>
      </c>
      <c r="DE229" s="59"/>
      <c r="DF229" s="59"/>
      <c r="DG229" s="59"/>
      <c r="DH229" s="59"/>
      <c r="DI229" s="82"/>
      <c r="DJ229" s="59"/>
      <c r="DK229" s="59"/>
      <c r="DL229" s="59"/>
      <c r="DM229" s="59"/>
      <c r="DN229" s="59"/>
      <c r="DO229" s="59"/>
      <c r="DP229" s="59"/>
      <c r="DQ229" s="82"/>
      <c r="DR229" s="59"/>
      <c r="DS229" s="59"/>
      <c r="DT229" s="59"/>
      <c r="DU229" s="59"/>
      <c r="DV229" s="59"/>
      <c r="DW229" s="59"/>
      <c r="DX229" s="59"/>
      <c r="DY229" s="59"/>
      <c r="DZ229" s="59"/>
      <c r="EA229" s="59"/>
      <c r="EB229" s="59">
        <v>12</v>
      </c>
      <c r="EC229" s="59"/>
      <c r="ED229" s="59"/>
      <c r="EE229" s="59"/>
      <c r="EF229" s="59"/>
      <c r="EG229" s="59"/>
      <c r="EH229" s="59"/>
      <c r="EI229" s="59"/>
      <c r="EJ229" s="59"/>
      <c r="EK229" s="59"/>
      <c r="EL229" s="59"/>
      <c r="EM229" s="59"/>
      <c r="EN229" s="59"/>
      <c r="EO229" s="59"/>
      <c r="EP229" s="59"/>
      <c r="EQ229" s="59"/>
      <c r="ER229" s="59"/>
    </row>
    <row r="230" spans="2:148" ht="15">
      <c r="B230" s="73">
        <v>4</v>
      </c>
      <c r="C230" s="144" t="s">
        <v>628</v>
      </c>
      <c r="D230" s="114" t="s">
        <v>427</v>
      </c>
      <c r="E230" s="72">
        <v>80</v>
      </c>
      <c r="F230" s="306">
        <v>80</v>
      </c>
      <c r="G230" s="90">
        <f t="shared" si="62"/>
        <v>0.62012500000000004</v>
      </c>
      <c r="H230" s="88">
        <f t="shared" si="63"/>
        <v>49.61</v>
      </c>
      <c r="I230" s="87">
        <f t="shared" si="64"/>
        <v>11.200000000000001</v>
      </c>
      <c r="J230" s="87">
        <f t="shared" si="65"/>
        <v>38.409999999999997</v>
      </c>
      <c r="K230" s="82"/>
      <c r="L230" s="61"/>
      <c r="M230" s="82"/>
      <c r="N230" s="59"/>
      <c r="O230" s="59"/>
      <c r="P230" s="59"/>
      <c r="Q230" s="59"/>
      <c r="R230" s="59"/>
      <c r="S230" s="59"/>
      <c r="T230" s="82"/>
      <c r="U230" s="63"/>
      <c r="V230" s="63"/>
      <c r="W230" s="63"/>
      <c r="X230" s="63"/>
      <c r="Y230" s="63"/>
      <c r="Z230" s="63"/>
      <c r="AA230" s="63"/>
      <c r="AB230" s="63"/>
      <c r="AC230" s="82"/>
      <c r="AD230" s="59"/>
      <c r="AE230" s="59"/>
      <c r="AF230" s="59"/>
      <c r="AG230" s="59"/>
      <c r="AH230" s="59"/>
      <c r="AI230" s="82"/>
      <c r="AJ230" s="59"/>
      <c r="AK230" s="59"/>
      <c r="AL230" s="59"/>
      <c r="AM230" s="59"/>
      <c r="AN230" s="82"/>
      <c r="AO230" s="59"/>
      <c r="AP230" s="59"/>
      <c r="AQ230" s="59"/>
      <c r="AR230" s="59"/>
      <c r="AS230" s="59"/>
      <c r="AT230" s="59"/>
      <c r="AU230" s="59"/>
      <c r="AV230" s="59"/>
      <c r="AW230" s="59"/>
      <c r="AX230" s="82"/>
      <c r="AY230" s="59"/>
      <c r="AZ230" s="59"/>
      <c r="BA230" s="59"/>
      <c r="BB230" s="59"/>
      <c r="BC230" s="59"/>
      <c r="BD230" s="59"/>
      <c r="BE230" s="59"/>
      <c r="BF230" s="59"/>
      <c r="BG230" s="59"/>
      <c r="BH230" s="59"/>
      <c r="BI230" s="82"/>
      <c r="BJ230" s="60"/>
      <c r="BK230" s="59"/>
      <c r="BL230" s="59"/>
      <c r="BM230" s="59"/>
      <c r="BN230" s="59"/>
      <c r="BO230" s="59"/>
      <c r="BP230" s="59"/>
      <c r="BQ230" s="59"/>
      <c r="BR230" s="59"/>
      <c r="BS230" s="59"/>
      <c r="BT230" s="59"/>
      <c r="BU230" s="59"/>
      <c r="BV230" s="59"/>
      <c r="BW230" s="59"/>
      <c r="BX230" s="59"/>
      <c r="BY230" s="59"/>
      <c r="BZ230" s="59"/>
      <c r="CA230" s="59"/>
      <c r="CB230" s="82"/>
      <c r="CC230" s="59"/>
      <c r="CD230" s="59"/>
      <c r="CE230" s="59"/>
      <c r="CF230" s="59"/>
      <c r="CG230" s="59"/>
      <c r="CH230" s="59"/>
      <c r="CI230" s="59"/>
      <c r="CJ230" s="59"/>
      <c r="CK230" s="59"/>
      <c r="CL230" s="59"/>
      <c r="CM230" s="82"/>
      <c r="CN230" s="59"/>
      <c r="CO230" s="59"/>
      <c r="CP230" s="59"/>
      <c r="CQ230" s="59"/>
      <c r="CR230" s="59"/>
      <c r="CS230" s="59"/>
      <c r="CT230" s="59"/>
      <c r="CU230" s="59"/>
      <c r="CV230" s="59"/>
      <c r="CW230" s="59"/>
      <c r="CX230" s="59"/>
      <c r="CY230" s="59"/>
      <c r="CZ230" s="82"/>
      <c r="DA230" s="59"/>
      <c r="DB230" s="59"/>
      <c r="DC230" s="59"/>
      <c r="DD230" s="59"/>
      <c r="DE230" s="59"/>
      <c r="DF230" s="59">
        <v>1</v>
      </c>
      <c r="DG230" s="59"/>
      <c r="DH230" s="59"/>
      <c r="DI230" s="82"/>
      <c r="DJ230" s="59"/>
      <c r="DK230" s="59"/>
      <c r="DL230" s="59"/>
      <c r="DM230" s="59"/>
      <c r="DN230" s="59"/>
      <c r="DO230" s="59"/>
      <c r="DP230" s="59"/>
      <c r="DQ230" s="82"/>
      <c r="DR230" s="59"/>
      <c r="DS230" s="59"/>
      <c r="DT230" s="59"/>
      <c r="DU230" s="59"/>
      <c r="DV230" s="59"/>
      <c r="DW230" s="59"/>
      <c r="DX230" s="59"/>
      <c r="DY230" s="59"/>
      <c r="DZ230" s="59"/>
      <c r="EA230" s="59"/>
      <c r="EB230" s="59"/>
      <c r="EC230" s="59">
        <v>4</v>
      </c>
      <c r="ED230" s="59"/>
      <c r="EE230" s="59"/>
      <c r="EF230" s="59"/>
      <c r="EG230" s="59"/>
      <c r="EH230" s="59"/>
      <c r="EI230" s="59"/>
      <c r="EJ230" s="59"/>
      <c r="EK230" s="59"/>
      <c r="EL230" s="59"/>
      <c r="EM230" s="59"/>
      <c r="EN230" s="59"/>
      <c r="EO230" s="59"/>
      <c r="EP230" s="59"/>
      <c r="EQ230" s="59"/>
      <c r="ER230" s="59"/>
    </row>
    <row r="231" spans="2:148" ht="15">
      <c r="B231" s="73">
        <v>5</v>
      </c>
      <c r="C231" s="144" t="s">
        <v>628</v>
      </c>
      <c r="D231" s="114" t="s">
        <v>428</v>
      </c>
      <c r="E231" s="72">
        <v>115</v>
      </c>
      <c r="F231" s="306">
        <v>115</v>
      </c>
      <c r="G231" s="90">
        <f t="shared" si="62"/>
        <v>0.6497391304347826</v>
      </c>
      <c r="H231" s="88">
        <f t="shared" si="63"/>
        <v>74.72</v>
      </c>
      <c r="I231" s="87">
        <f t="shared" si="64"/>
        <v>16.100000000000001</v>
      </c>
      <c r="J231" s="87">
        <f t="shared" si="65"/>
        <v>58.61999999999999</v>
      </c>
      <c r="K231" s="82"/>
      <c r="L231" s="61"/>
      <c r="M231" s="82"/>
      <c r="N231" s="59"/>
      <c r="O231" s="59"/>
      <c r="P231" s="59"/>
      <c r="Q231" s="59"/>
      <c r="R231" s="59"/>
      <c r="S231" s="59"/>
      <c r="T231" s="82"/>
      <c r="U231" s="142"/>
      <c r="V231" s="63"/>
      <c r="W231" s="63"/>
      <c r="X231" s="63"/>
      <c r="Y231" s="63"/>
      <c r="Z231" s="63"/>
      <c r="AA231" s="63"/>
      <c r="AB231" s="63"/>
      <c r="AC231" s="82"/>
      <c r="AD231" s="59"/>
      <c r="AE231" s="59"/>
      <c r="AF231" s="59"/>
      <c r="AG231" s="59"/>
      <c r="AH231" s="59"/>
      <c r="AI231" s="82"/>
      <c r="AJ231" s="59"/>
      <c r="AK231" s="59"/>
      <c r="AL231" s="59"/>
      <c r="AM231" s="59"/>
      <c r="AN231" s="82"/>
      <c r="AO231" s="59"/>
      <c r="AP231" s="59"/>
      <c r="AQ231" s="59"/>
      <c r="AR231" s="59"/>
      <c r="AS231" s="59"/>
      <c r="AT231" s="59"/>
      <c r="AU231" s="59"/>
      <c r="AV231" s="59"/>
      <c r="AW231" s="59"/>
      <c r="AX231" s="82"/>
      <c r="AY231" s="59"/>
      <c r="AZ231" s="59"/>
      <c r="BA231" s="59"/>
      <c r="BB231" s="59"/>
      <c r="BC231" s="59"/>
      <c r="BD231" s="59"/>
      <c r="BE231" s="59"/>
      <c r="BF231" s="59"/>
      <c r="BG231" s="59"/>
      <c r="BH231" s="59"/>
      <c r="BI231" s="82"/>
      <c r="BJ231" s="60"/>
      <c r="BK231" s="59"/>
      <c r="BL231" s="59"/>
      <c r="BM231" s="59"/>
      <c r="BN231" s="59"/>
      <c r="BO231" s="59"/>
      <c r="BP231" s="59"/>
      <c r="BQ231" s="59"/>
      <c r="BR231" s="59"/>
      <c r="BS231" s="59"/>
      <c r="BT231" s="59"/>
      <c r="BU231" s="59"/>
      <c r="BV231" s="59"/>
      <c r="BW231" s="59"/>
      <c r="BX231" s="59"/>
      <c r="BY231" s="59"/>
      <c r="BZ231" s="59"/>
      <c r="CA231" s="59"/>
      <c r="CB231" s="82"/>
      <c r="CC231" s="59"/>
      <c r="CD231" s="59"/>
      <c r="CE231" s="59"/>
      <c r="CF231" s="59"/>
      <c r="CG231" s="59"/>
      <c r="CH231" s="59"/>
      <c r="CI231" s="59"/>
      <c r="CJ231" s="59"/>
      <c r="CK231" s="59"/>
      <c r="CL231" s="59"/>
      <c r="CM231" s="82"/>
      <c r="CN231" s="59"/>
      <c r="CO231" s="59"/>
      <c r="CP231" s="59"/>
      <c r="CQ231" s="59"/>
      <c r="CR231" s="59"/>
      <c r="CS231" s="59"/>
      <c r="CT231" s="59"/>
      <c r="CU231" s="59"/>
      <c r="CV231" s="59"/>
      <c r="CW231" s="59"/>
      <c r="CX231" s="59"/>
      <c r="CY231" s="59"/>
      <c r="CZ231" s="82"/>
      <c r="DA231" s="59"/>
      <c r="DB231" s="59"/>
      <c r="DC231" s="59"/>
      <c r="DD231" s="59"/>
      <c r="DE231" s="59"/>
      <c r="DF231" s="59">
        <v>2</v>
      </c>
      <c r="DG231" s="59"/>
      <c r="DH231" s="59"/>
      <c r="DI231" s="82"/>
      <c r="DJ231" s="59"/>
      <c r="DK231" s="59"/>
      <c r="DL231" s="59"/>
      <c r="DM231" s="59"/>
      <c r="DN231" s="59"/>
      <c r="DO231" s="59"/>
      <c r="DP231" s="59"/>
      <c r="DQ231" s="82"/>
      <c r="DR231" s="59"/>
      <c r="DS231" s="59"/>
      <c r="DT231" s="59"/>
      <c r="DU231" s="59"/>
      <c r="DV231" s="59"/>
      <c r="DW231" s="59"/>
      <c r="DX231" s="59"/>
      <c r="DY231" s="59"/>
      <c r="DZ231" s="59"/>
      <c r="EA231" s="59"/>
      <c r="EB231" s="59"/>
      <c r="EC231" s="59">
        <v>6</v>
      </c>
      <c r="ED231" s="59"/>
      <c r="EE231" s="59"/>
      <c r="EF231" s="59"/>
      <c r="EG231" s="59"/>
      <c r="EH231" s="59"/>
      <c r="EI231" s="59"/>
      <c r="EJ231" s="59"/>
      <c r="EK231" s="59"/>
      <c r="EL231" s="59"/>
      <c r="EM231" s="59"/>
      <c r="EN231" s="59"/>
      <c r="EO231" s="59"/>
      <c r="EP231" s="59"/>
      <c r="EQ231" s="59"/>
      <c r="ER231" s="59"/>
    </row>
    <row r="232" spans="2:148" ht="15">
      <c r="B232" s="73">
        <v>6</v>
      </c>
      <c r="C232" s="144" t="s">
        <v>628</v>
      </c>
      <c r="D232" s="114" t="s">
        <v>429</v>
      </c>
      <c r="E232" s="72">
        <v>220</v>
      </c>
      <c r="F232" s="306">
        <v>220</v>
      </c>
      <c r="G232" s="90">
        <f t="shared" si="62"/>
        <v>0.66377272727272729</v>
      </c>
      <c r="H232" s="88">
        <f t="shared" si="63"/>
        <v>146.03</v>
      </c>
      <c r="I232" s="87">
        <f t="shared" si="64"/>
        <v>30.800000000000004</v>
      </c>
      <c r="J232" s="87">
        <f t="shared" si="65"/>
        <v>115.22999999999999</v>
      </c>
      <c r="K232" s="82"/>
      <c r="L232" s="61"/>
      <c r="M232" s="82"/>
      <c r="N232" s="59"/>
      <c r="O232" s="59"/>
      <c r="P232" s="59"/>
      <c r="Q232" s="59"/>
      <c r="R232" s="59"/>
      <c r="S232" s="59"/>
      <c r="T232" s="82"/>
      <c r="U232" s="63"/>
      <c r="V232" s="63"/>
      <c r="W232" s="63"/>
      <c r="X232" s="63"/>
      <c r="Y232" s="63"/>
      <c r="Z232" s="63"/>
      <c r="AA232" s="63"/>
      <c r="AB232" s="63"/>
      <c r="AC232" s="82"/>
      <c r="AD232" s="59"/>
      <c r="AE232" s="59"/>
      <c r="AF232" s="59"/>
      <c r="AG232" s="59"/>
      <c r="AH232" s="59"/>
      <c r="AI232" s="82"/>
      <c r="AJ232" s="59"/>
      <c r="AK232" s="59"/>
      <c r="AL232" s="59"/>
      <c r="AM232" s="59"/>
      <c r="AN232" s="82"/>
      <c r="AO232" s="59"/>
      <c r="AP232" s="59"/>
      <c r="AQ232" s="59"/>
      <c r="AR232" s="59"/>
      <c r="AS232" s="59"/>
      <c r="AT232" s="59"/>
      <c r="AU232" s="59"/>
      <c r="AV232" s="59"/>
      <c r="AW232" s="59"/>
      <c r="AX232" s="82"/>
      <c r="AY232" s="59"/>
      <c r="AZ232" s="59"/>
      <c r="BA232" s="59"/>
      <c r="BB232" s="59"/>
      <c r="BC232" s="59"/>
      <c r="BD232" s="59"/>
      <c r="BE232" s="59"/>
      <c r="BF232" s="59"/>
      <c r="BG232" s="59"/>
      <c r="BH232" s="59"/>
      <c r="BI232" s="82"/>
      <c r="BJ232" s="60"/>
      <c r="BK232" s="59"/>
      <c r="BL232" s="59"/>
      <c r="BM232" s="59"/>
      <c r="BN232" s="59"/>
      <c r="BO232" s="59"/>
      <c r="BP232" s="59"/>
      <c r="BQ232" s="59"/>
      <c r="BR232" s="59"/>
      <c r="BS232" s="59"/>
      <c r="BT232" s="59"/>
      <c r="BU232" s="59"/>
      <c r="BV232" s="59"/>
      <c r="BW232" s="59"/>
      <c r="BX232" s="59"/>
      <c r="BY232" s="59"/>
      <c r="BZ232" s="59"/>
      <c r="CA232" s="59"/>
      <c r="CB232" s="82"/>
      <c r="CC232" s="59"/>
      <c r="CD232" s="59"/>
      <c r="CE232" s="59"/>
      <c r="CF232" s="59"/>
      <c r="CG232" s="59"/>
      <c r="CH232" s="59"/>
      <c r="CI232" s="59"/>
      <c r="CJ232" s="59"/>
      <c r="CK232" s="59"/>
      <c r="CL232" s="59"/>
      <c r="CM232" s="82"/>
      <c r="CN232" s="59"/>
      <c r="CO232" s="59"/>
      <c r="CP232" s="59"/>
      <c r="CQ232" s="59"/>
      <c r="CR232" s="59"/>
      <c r="CS232" s="59"/>
      <c r="CT232" s="59"/>
      <c r="CU232" s="59"/>
      <c r="CV232" s="59"/>
      <c r="CW232" s="59"/>
      <c r="CX232" s="59"/>
      <c r="CY232" s="59"/>
      <c r="CZ232" s="82"/>
      <c r="DA232" s="59"/>
      <c r="DB232" s="59"/>
      <c r="DC232" s="59"/>
      <c r="DD232" s="59"/>
      <c r="DE232" s="59"/>
      <c r="DF232" s="59">
        <v>3</v>
      </c>
      <c r="DG232" s="59"/>
      <c r="DH232" s="59"/>
      <c r="DI232" s="82"/>
      <c r="DJ232" s="59"/>
      <c r="DK232" s="59"/>
      <c r="DL232" s="59"/>
      <c r="DM232" s="59"/>
      <c r="DN232" s="59"/>
      <c r="DO232" s="59"/>
      <c r="DP232" s="59"/>
      <c r="DQ232" s="82"/>
      <c r="DR232" s="59"/>
      <c r="DS232" s="59"/>
      <c r="DT232" s="59"/>
      <c r="DU232" s="59"/>
      <c r="DV232" s="59"/>
      <c r="DW232" s="59"/>
      <c r="DX232" s="59"/>
      <c r="DY232" s="59"/>
      <c r="DZ232" s="59"/>
      <c r="EA232" s="59"/>
      <c r="EB232" s="59"/>
      <c r="EC232" s="59">
        <v>12</v>
      </c>
      <c r="ED232" s="59"/>
      <c r="EE232" s="59"/>
      <c r="EF232" s="59"/>
      <c r="EG232" s="59"/>
      <c r="EH232" s="59"/>
      <c r="EI232" s="59"/>
      <c r="EJ232" s="59"/>
      <c r="EK232" s="59"/>
      <c r="EL232" s="59"/>
      <c r="EM232" s="59"/>
      <c r="EN232" s="59"/>
      <c r="EO232" s="59"/>
      <c r="EP232" s="59"/>
      <c r="EQ232" s="59"/>
      <c r="ER232" s="59"/>
    </row>
    <row r="233" spans="2:148" ht="15">
      <c r="B233" s="73">
        <v>7</v>
      </c>
      <c r="C233" s="144" t="s">
        <v>628</v>
      </c>
      <c r="D233" s="114" t="s">
        <v>142</v>
      </c>
      <c r="E233" s="72">
        <v>64</v>
      </c>
      <c r="F233" s="306">
        <v>64</v>
      </c>
      <c r="G233" s="90">
        <f t="shared" si="62"/>
        <v>0.85265625</v>
      </c>
      <c r="H233" s="88">
        <f t="shared" si="63"/>
        <v>54.57</v>
      </c>
      <c r="I233" s="87">
        <f t="shared" si="64"/>
        <v>8.9600000000000009</v>
      </c>
      <c r="J233" s="87">
        <f t="shared" si="65"/>
        <v>45.61</v>
      </c>
      <c r="K233" s="82"/>
      <c r="L233" s="61"/>
      <c r="M233" s="82"/>
      <c r="N233" s="59"/>
      <c r="O233" s="59"/>
      <c r="P233" s="59"/>
      <c r="Q233" s="59"/>
      <c r="R233" s="59"/>
      <c r="S233" s="59"/>
      <c r="T233" s="82"/>
      <c r="U233" s="142"/>
      <c r="V233" s="63"/>
      <c r="W233" s="63"/>
      <c r="X233" s="63"/>
      <c r="Y233" s="63"/>
      <c r="Z233" s="63"/>
      <c r="AA233" s="63"/>
      <c r="AB233" s="63"/>
      <c r="AC233" s="82"/>
      <c r="AD233" s="59"/>
      <c r="AE233" s="59"/>
      <c r="AF233" s="59"/>
      <c r="AG233" s="59"/>
      <c r="AH233" s="59"/>
      <c r="AI233" s="82"/>
      <c r="AJ233" s="59"/>
      <c r="AK233" s="59"/>
      <c r="AL233" s="59"/>
      <c r="AM233" s="59"/>
      <c r="AN233" s="82"/>
      <c r="AO233" s="59"/>
      <c r="AP233" s="59"/>
      <c r="AQ233" s="59"/>
      <c r="AR233" s="59"/>
      <c r="AS233" s="59"/>
      <c r="AT233" s="59"/>
      <c r="AU233" s="59"/>
      <c r="AV233" s="59"/>
      <c r="AW233" s="59"/>
      <c r="AX233" s="82"/>
      <c r="AY233" s="59"/>
      <c r="AZ233" s="59"/>
      <c r="BA233" s="59"/>
      <c r="BB233" s="59"/>
      <c r="BC233" s="59"/>
      <c r="BD233" s="59"/>
      <c r="BE233" s="59"/>
      <c r="BF233" s="59"/>
      <c r="BG233" s="59"/>
      <c r="BH233" s="59"/>
      <c r="BI233" s="82"/>
      <c r="BJ233" s="60"/>
      <c r="BK233" s="59"/>
      <c r="BL233" s="59"/>
      <c r="BM233" s="59"/>
      <c r="BN233" s="59"/>
      <c r="BO233" s="59"/>
      <c r="BP233" s="59"/>
      <c r="BQ233" s="59"/>
      <c r="BR233" s="59"/>
      <c r="BS233" s="59"/>
      <c r="BT233" s="59"/>
      <c r="BU233" s="59"/>
      <c r="BV233" s="59"/>
      <c r="BW233" s="59"/>
      <c r="BX233" s="59"/>
      <c r="BY233" s="59"/>
      <c r="BZ233" s="59"/>
      <c r="CA233" s="59"/>
      <c r="CB233" s="82"/>
      <c r="CC233" s="59"/>
      <c r="CD233" s="59"/>
      <c r="CE233" s="59"/>
      <c r="CF233" s="59"/>
      <c r="CG233" s="59"/>
      <c r="CH233" s="59"/>
      <c r="CI233" s="59"/>
      <c r="CJ233" s="59"/>
      <c r="CK233" s="59"/>
      <c r="CL233" s="59"/>
      <c r="CM233" s="82"/>
      <c r="CN233" s="59"/>
      <c r="CO233" s="59"/>
      <c r="CP233" s="59"/>
      <c r="CQ233" s="59"/>
      <c r="CR233" s="59"/>
      <c r="CS233" s="59"/>
      <c r="CT233" s="59"/>
      <c r="CU233" s="59"/>
      <c r="CV233" s="59"/>
      <c r="CW233" s="59"/>
      <c r="CX233" s="59"/>
      <c r="CY233" s="59"/>
      <c r="CZ233" s="82"/>
      <c r="DA233" s="59"/>
      <c r="DB233" s="59"/>
      <c r="DC233" s="59"/>
      <c r="DD233" s="59">
        <v>1</v>
      </c>
      <c r="DE233" s="59"/>
      <c r="DF233" s="59"/>
      <c r="DG233" s="59"/>
      <c r="DH233" s="59"/>
      <c r="DI233" s="82"/>
      <c r="DJ233" s="59"/>
      <c r="DK233" s="59"/>
      <c r="DL233" s="59"/>
      <c r="DM233" s="59"/>
      <c r="DN233" s="59"/>
      <c r="DO233" s="59"/>
      <c r="DP233" s="59"/>
      <c r="DQ233" s="82"/>
      <c r="DR233" s="59"/>
      <c r="DS233" s="59"/>
      <c r="DT233" s="59"/>
      <c r="DU233" s="59"/>
      <c r="DV233" s="59"/>
      <c r="DW233" s="59"/>
      <c r="DX233" s="59"/>
      <c r="DY233" s="59"/>
      <c r="DZ233" s="59"/>
      <c r="EA233" s="59"/>
      <c r="EB233" s="59"/>
      <c r="EC233" s="59"/>
      <c r="ED233" s="59"/>
      <c r="EE233" s="59"/>
      <c r="EF233" s="59"/>
      <c r="EG233" s="59"/>
      <c r="EH233" s="59">
        <v>4</v>
      </c>
      <c r="EI233" s="59"/>
      <c r="EJ233" s="59"/>
      <c r="EK233" s="59"/>
      <c r="EL233" s="59"/>
      <c r="EM233" s="59"/>
      <c r="EN233" s="59"/>
      <c r="EO233" s="59"/>
      <c r="EP233" s="59"/>
      <c r="EQ233" s="59"/>
      <c r="ER233" s="59"/>
    </row>
    <row r="234" spans="2:148" ht="15">
      <c r="B234" s="73">
        <v>8</v>
      </c>
      <c r="C234" s="144" t="s">
        <v>628</v>
      </c>
      <c r="D234" s="234" t="s">
        <v>875</v>
      </c>
      <c r="E234" s="72">
        <v>92</v>
      </c>
      <c r="F234" s="306">
        <v>92</v>
      </c>
      <c r="G234" s="90">
        <f t="shared" si="62"/>
        <v>0.89456521739130435</v>
      </c>
      <c r="H234" s="88">
        <f t="shared" si="63"/>
        <v>82.3</v>
      </c>
      <c r="I234" s="87">
        <f t="shared" si="64"/>
        <v>12.88</v>
      </c>
      <c r="J234" s="87">
        <f t="shared" si="65"/>
        <v>69.42</v>
      </c>
      <c r="K234" s="82"/>
      <c r="L234" s="61"/>
      <c r="M234" s="82"/>
      <c r="N234" s="59"/>
      <c r="O234" s="59"/>
      <c r="P234" s="59"/>
      <c r="Q234" s="59"/>
      <c r="R234" s="59"/>
      <c r="S234" s="59"/>
      <c r="T234" s="82"/>
      <c r="U234" s="142"/>
      <c r="V234" s="63"/>
      <c r="W234" s="63"/>
      <c r="X234" s="63"/>
      <c r="Y234" s="63"/>
      <c r="Z234" s="63"/>
      <c r="AA234" s="63"/>
      <c r="AB234" s="63"/>
      <c r="AC234" s="82"/>
      <c r="AD234" s="59"/>
      <c r="AE234" s="59"/>
      <c r="AF234" s="59"/>
      <c r="AG234" s="59"/>
      <c r="AH234" s="59"/>
      <c r="AI234" s="82"/>
      <c r="AJ234" s="59"/>
      <c r="AK234" s="59"/>
      <c r="AL234" s="59"/>
      <c r="AM234" s="59"/>
      <c r="AN234" s="82"/>
      <c r="AO234" s="59"/>
      <c r="AP234" s="59"/>
      <c r="AQ234" s="59"/>
      <c r="AR234" s="59"/>
      <c r="AS234" s="59"/>
      <c r="AT234" s="59"/>
      <c r="AU234" s="59"/>
      <c r="AV234" s="59"/>
      <c r="AW234" s="59"/>
      <c r="AX234" s="82"/>
      <c r="AY234" s="59"/>
      <c r="AZ234" s="59"/>
      <c r="BA234" s="59"/>
      <c r="BB234" s="59"/>
      <c r="BC234" s="59"/>
      <c r="BD234" s="59"/>
      <c r="BE234" s="59"/>
      <c r="BF234" s="59"/>
      <c r="BG234" s="59"/>
      <c r="BH234" s="59"/>
      <c r="BI234" s="82"/>
      <c r="BJ234" s="60"/>
      <c r="BK234" s="59"/>
      <c r="BL234" s="59"/>
      <c r="BM234" s="59"/>
      <c r="BN234" s="59"/>
      <c r="BO234" s="59"/>
      <c r="BP234" s="59"/>
      <c r="BQ234" s="59"/>
      <c r="BR234" s="59"/>
      <c r="BS234" s="59"/>
      <c r="BT234" s="59"/>
      <c r="BU234" s="59"/>
      <c r="BV234" s="59"/>
      <c r="BW234" s="59"/>
      <c r="BX234" s="59"/>
      <c r="BY234" s="59"/>
      <c r="BZ234" s="59"/>
      <c r="CA234" s="59"/>
      <c r="CB234" s="82"/>
      <c r="CC234" s="59"/>
      <c r="CD234" s="59"/>
      <c r="CE234" s="59"/>
      <c r="CF234" s="59"/>
      <c r="CG234" s="59"/>
      <c r="CH234" s="59"/>
      <c r="CI234" s="59"/>
      <c r="CJ234" s="59"/>
      <c r="CK234" s="59"/>
      <c r="CL234" s="59"/>
      <c r="CM234" s="82"/>
      <c r="CN234" s="59"/>
      <c r="CO234" s="59"/>
      <c r="CP234" s="59"/>
      <c r="CQ234" s="59"/>
      <c r="CR234" s="59"/>
      <c r="CS234" s="59"/>
      <c r="CT234" s="59"/>
      <c r="CU234" s="59"/>
      <c r="CV234" s="59"/>
      <c r="CW234" s="59"/>
      <c r="CX234" s="59"/>
      <c r="CY234" s="59"/>
      <c r="CZ234" s="82"/>
      <c r="DA234" s="59"/>
      <c r="DB234" s="59"/>
      <c r="DC234" s="59"/>
      <c r="DD234" s="59">
        <v>2</v>
      </c>
      <c r="DE234" s="59"/>
      <c r="DF234" s="59"/>
      <c r="DG234" s="59"/>
      <c r="DH234" s="59"/>
      <c r="DI234" s="82"/>
      <c r="DJ234" s="59"/>
      <c r="DK234" s="59"/>
      <c r="DL234" s="59"/>
      <c r="DM234" s="59"/>
      <c r="DN234" s="59"/>
      <c r="DO234" s="59"/>
      <c r="DP234" s="59"/>
      <c r="DQ234" s="82"/>
      <c r="DR234" s="59"/>
      <c r="DS234" s="59"/>
      <c r="DT234" s="59"/>
      <c r="DU234" s="59"/>
      <c r="DV234" s="59"/>
      <c r="DW234" s="59"/>
      <c r="DX234" s="59"/>
      <c r="DY234" s="59"/>
      <c r="DZ234" s="59"/>
      <c r="EA234" s="59"/>
      <c r="EB234" s="59"/>
      <c r="EC234" s="59"/>
      <c r="ED234" s="59"/>
      <c r="EE234" s="59"/>
      <c r="EF234" s="59"/>
      <c r="EG234" s="59"/>
      <c r="EH234" s="59">
        <v>6</v>
      </c>
      <c r="EI234" s="59"/>
      <c r="EJ234" s="59"/>
      <c r="EK234" s="59"/>
      <c r="EL234" s="59"/>
      <c r="EM234" s="59"/>
      <c r="EN234" s="59"/>
      <c r="EO234" s="59"/>
      <c r="EP234" s="59"/>
      <c r="EQ234" s="59"/>
      <c r="ER234" s="59"/>
    </row>
    <row r="235" spans="2:148" ht="15">
      <c r="B235" s="73">
        <v>9</v>
      </c>
      <c r="C235" s="144" t="s">
        <v>628</v>
      </c>
      <c r="D235" s="234" t="s">
        <v>874</v>
      </c>
      <c r="E235" s="72">
        <v>175</v>
      </c>
      <c r="F235" s="306">
        <v>175</v>
      </c>
      <c r="G235" s="90">
        <f t="shared" ref="G235" si="66">H235/E235</f>
        <v>0.92188571428571431</v>
      </c>
      <c r="H235" s="88">
        <f t="shared" ref="H235" si="67">(I235+J235)*$H$5</f>
        <v>161.33000000000001</v>
      </c>
      <c r="I235" s="87">
        <f t="shared" ref="I235" si="68">E235*$I$5</f>
        <v>24.500000000000004</v>
      </c>
      <c r="J235" s="87">
        <f t="shared" si="65"/>
        <v>136.83000000000001</v>
      </c>
      <c r="K235" s="82"/>
      <c r="L235" s="61"/>
      <c r="M235" s="82"/>
      <c r="N235" s="59"/>
      <c r="O235" s="59"/>
      <c r="P235" s="59"/>
      <c r="Q235" s="59"/>
      <c r="R235" s="59"/>
      <c r="S235" s="59"/>
      <c r="T235" s="82"/>
      <c r="U235" s="142"/>
      <c r="V235" s="63"/>
      <c r="W235" s="63"/>
      <c r="X235" s="63"/>
      <c r="Y235" s="63"/>
      <c r="Z235" s="63"/>
      <c r="AA235" s="63"/>
      <c r="AB235" s="63"/>
      <c r="AC235" s="82"/>
      <c r="AD235" s="59"/>
      <c r="AE235" s="59"/>
      <c r="AF235" s="59"/>
      <c r="AG235" s="59"/>
      <c r="AH235" s="59"/>
      <c r="AI235" s="82"/>
      <c r="AJ235" s="59"/>
      <c r="AK235" s="59"/>
      <c r="AL235" s="59"/>
      <c r="AM235" s="59"/>
      <c r="AN235" s="82"/>
      <c r="AO235" s="59"/>
      <c r="AP235" s="59"/>
      <c r="AQ235" s="59"/>
      <c r="AR235" s="59"/>
      <c r="AS235" s="59"/>
      <c r="AT235" s="59"/>
      <c r="AU235" s="59"/>
      <c r="AV235" s="59"/>
      <c r="AW235" s="59"/>
      <c r="AX235" s="82"/>
      <c r="AY235" s="59"/>
      <c r="AZ235" s="59"/>
      <c r="BA235" s="59"/>
      <c r="BB235" s="59"/>
      <c r="BC235" s="59"/>
      <c r="BD235" s="59"/>
      <c r="BE235" s="59"/>
      <c r="BF235" s="59"/>
      <c r="BG235" s="59"/>
      <c r="BH235" s="59"/>
      <c r="BI235" s="82"/>
      <c r="BJ235" s="60"/>
      <c r="BK235" s="59"/>
      <c r="BL235" s="59"/>
      <c r="BM235" s="59"/>
      <c r="BN235" s="59"/>
      <c r="BO235" s="59"/>
      <c r="BP235" s="59"/>
      <c r="BQ235" s="59"/>
      <c r="BR235" s="59"/>
      <c r="BS235" s="59"/>
      <c r="BT235" s="59"/>
      <c r="BU235" s="59"/>
      <c r="BV235" s="59"/>
      <c r="BW235" s="59"/>
      <c r="BX235" s="59"/>
      <c r="BY235" s="59"/>
      <c r="BZ235" s="59"/>
      <c r="CA235" s="59"/>
      <c r="CB235" s="82"/>
      <c r="CC235" s="59"/>
      <c r="CD235" s="59"/>
      <c r="CE235" s="59"/>
      <c r="CF235" s="59"/>
      <c r="CG235" s="59"/>
      <c r="CH235" s="59"/>
      <c r="CI235" s="59"/>
      <c r="CJ235" s="59"/>
      <c r="CK235" s="59"/>
      <c r="CL235" s="59"/>
      <c r="CM235" s="82"/>
      <c r="CN235" s="59"/>
      <c r="CO235" s="59"/>
      <c r="CP235" s="59"/>
      <c r="CQ235" s="59"/>
      <c r="CR235" s="59"/>
      <c r="CS235" s="59"/>
      <c r="CT235" s="59"/>
      <c r="CU235" s="59"/>
      <c r="CV235" s="59"/>
      <c r="CW235" s="59"/>
      <c r="CX235" s="59"/>
      <c r="CY235" s="59"/>
      <c r="CZ235" s="82"/>
      <c r="DA235" s="59"/>
      <c r="DB235" s="59"/>
      <c r="DC235" s="59"/>
      <c r="DD235" s="59">
        <v>3</v>
      </c>
      <c r="DE235" s="59"/>
      <c r="DF235" s="59"/>
      <c r="DG235" s="59"/>
      <c r="DH235" s="59"/>
      <c r="DI235" s="82"/>
      <c r="DJ235" s="59"/>
      <c r="DK235" s="59"/>
      <c r="DL235" s="59"/>
      <c r="DM235" s="59"/>
      <c r="DN235" s="59"/>
      <c r="DO235" s="59"/>
      <c r="DP235" s="59"/>
      <c r="DQ235" s="82"/>
      <c r="DR235" s="59"/>
      <c r="DS235" s="59"/>
      <c r="DT235" s="59"/>
      <c r="DU235" s="59"/>
      <c r="DV235" s="59"/>
      <c r="DW235" s="59"/>
      <c r="DX235" s="59"/>
      <c r="DY235" s="59"/>
      <c r="DZ235" s="59"/>
      <c r="EA235" s="59"/>
      <c r="EB235" s="59"/>
      <c r="EC235" s="59"/>
      <c r="ED235" s="59"/>
      <c r="EE235" s="59"/>
      <c r="EF235" s="59"/>
      <c r="EG235" s="59"/>
      <c r="EH235" s="59">
        <v>12</v>
      </c>
      <c r="EI235" s="59"/>
      <c r="EJ235" s="59"/>
      <c r="EK235" s="59"/>
      <c r="EL235" s="59"/>
      <c r="EM235" s="59"/>
      <c r="EN235" s="59"/>
      <c r="EO235" s="59"/>
      <c r="EP235" s="59"/>
      <c r="EQ235" s="59"/>
      <c r="ER235" s="59"/>
    </row>
    <row r="236" spans="2:148" ht="15">
      <c r="B236" s="65"/>
      <c r="C236" s="102"/>
      <c r="D236" s="102"/>
      <c r="E236" s="66"/>
      <c r="F236" s="298"/>
      <c r="G236" s="90"/>
      <c r="H236" s="88"/>
      <c r="I236" s="87"/>
      <c r="J236" s="87"/>
      <c r="K236" s="82"/>
      <c r="L236" s="61"/>
      <c r="M236" s="82"/>
      <c r="N236" s="59"/>
      <c r="O236" s="59"/>
      <c r="P236" s="59"/>
      <c r="Q236" s="59"/>
      <c r="R236" s="59"/>
      <c r="S236" s="59"/>
      <c r="T236" s="82"/>
      <c r="U236" s="63"/>
      <c r="V236" s="63"/>
      <c r="W236" s="63"/>
      <c r="X236" s="63"/>
      <c r="Y236" s="63"/>
      <c r="Z236" s="63"/>
      <c r="AA236" s="63"/>
      <c r="AB236" s="63"/>
      <c r="AC236" s="82"/>
      <c r="AD236" s="59"/>
      <c r="AE236" s="59"/>
      <c r="AF236" s="59"/>
      <c r="AG236" s="59"/>
      <c r="AH236" s="59"/>
      <c r="AI236" s="82"/>
      <c r="AJ236" s="59"/>
      <c r="AK236" s="59"/>
      <c r="AL236" s="59"/>
      <c r="AM236" s="59"/>
      <c r="AN236" s="82"/>
      <c r="AO236" s="59"/>
      <c r="AP236" s="59"/>
      <c r="AQ236" s="59"/>
      <c r="AR236" s="59"/>
      <c r="AS236" s="59"/>
      <c r="AT236" s="59"/>
      <c r="AU236" s="59"/>
      <c r="AV236" s="59"/>
      <c r="AW236" s="59"/>
      <c r="AX236" s="82"/>
      <c r="AY236" s="59"/>
      <c r="AZ236" s="59"/>
      <c r="BA236" s="59"/>
      <c r="BB236" s="59"/>
      <c r="BC236" s="59"/>
      <c r="BD236" s="59"/>
      <c r="BE236" s="59"/>
      <c r="BF236" s="59"/>
      <c r="BG236" s="59"/>
      <c r="BH236" s="59"/>
      <c r="BI236" s="82"/>
      <c r="BJ236" s="60"/>
      <c r="BK236" s="59"/>
      <c r="BL236" s="59"/>
      <c r="BM236" s="59"/>
      <c r="BN236" s="59"/>
      <c r="BO236" s="59"/>
      <c r="BP236" s="59"/>
      <c r="BQ236" s="59"/>
      <c r="BR236" s="59"/>
      <c r="BS236" s="59"/>
      <c r="BT236" s="59"/>
      <c r="BU236" s="59"/>
      <c r="BV236" s="59"/>
      <c r="BW236" s="59"/>
      <c r="BX236" s="59"/>
      <c r="BY236" s="59"/>
      <c r="BZ236" s="59"/>
      <c r="CA236" s="59"/>
      <c r="CB236" s="82"/>
      <c r="CC236" s="59"/>
      <c r="CD236" s="59"/>
      <c r="CE236" s="59"/>
      <c r="CF236" s="59"/>
      <c r="CG236" s="59"/>
      <c r="CH236" s="59"/>
      <c r="CI236" s="59"/>
      <c r="CJ236" s="59"/>
      <c r="CK236" s="59"/>
      <c r="CL236" s="59"/>
      <c r="CM236" s="82"/>
      <c r="CN236" s="59"/>
      <c r="CO236" s="59"/>
      <c r="CP236" s="59"/>
      <c r="CQ236" s="59"/>
      <c r="CR236" s="59"/>
      <c r="CS236" s="59"/>
      <c r="CT236" s="59"/>
      <c r="CU236" s="59"/>
      <c r="CV236" s="59"/>
      <c r="CW236" s="59"/>
      <c r="CX236" s="59"/>
      <c r="CY236" s="59"/>
      <c r="CZ236" s="82"/>
      <c r="DA236" s="59"/>
      <c r="DB236" s="59"/>
      <c r="DC236" s="59"/>
      <c r="DD236" s="59"/>
      <c r="DE236" s="59"/>
      <c r="DF236" s="59"/>
      <c r="DG236" s="59"/>
      <c r="DH236" s="59"/>
      <c r="DI236" s="82"/>
      <c r="DJ236" s="59"/>
      <c r="DK236" s="59"/>
      <c r="DL236" s="59"/>
      <c r="DM236" s="59"/>
      <c r="DN236" s="59"/>
      <c r="DO236" s="59"/>
      <c r="DP236" s="59"/>
      <c r="DQ236" s="82"/>
      <c r="DR236" s="59"/>
      <c r="DS236" s="59"/>
      <c r="DT236" s="59"/>
      <c r="DU236" s="59"/>
      <c r="DV236" s="59"/>
      <c r="DW236" s="59"/>
      <c r="DX236" s="59"/>
      <c r="DY236" s="59"/>
      <c r="DZ236" s="59"/>
      <c r="EA236" s="59"/>
      <c r="EB236" s="59"/>
      <c r="EC236" s="59"/>
      <c r="ED236" s="59"/>
      <c r="EE236" s="59"/>
      <c r="EF236" s="59"/>
      <c r="EG236" s="59"/>
      <c r="EH236" s="59"/>
      <c r="EI236" s="59"/>
      <c r="EJ236" s="59"/>
      <c r="EK236" s="59"/>
      <c r="EL236" s="59"/>
      <c r="EM236" s="59"/>
      <c r="EN236" s="59"/>
      <c r="EO236" s="59"/>
      <c r="EP236" s="59"/>
      <c r="EQ236" s="59"/>
      <c r="ER236" s="59"/>
    </row>
    <row r="237" spans="2:148" ht="15">
      <c r="B237" s="73">
        <v>8</v>
      </c>
      <c r="C237" s="105" t="s">
        <v>418</v>
      </c>
      <c r="D237" s="114" t="s">
        <v>139</v>
      </c>
      <c r="E237" s="74">
        <v>130</v>
      </c>
      <c r="F237" s="306">
        <v>130</v>
      </c>
      <c r="G237" s="90">
        <f>H237/E237</f>
        <v>0.71555384615384621</v>
      </c>
      <c r="H237" s="88">
        <f>(I237+J237)*$H$5</f>
        <v>93.022000000000006</v>
      </c>
      <c r="I237" s="87">
        <f>E237*$I$5</f>
        <v>18.200000000000003</v>
      </c>
      <c r="J237" s="87">
        <f>SUMPRODUCT(N237:ES237,$N$6:$ES$6)</f>
        <v>74.822000000000003</v>
      </c>
      <c r="K237" s="82"/>
      <c r="L237" s="61"/>
      <c r="M237" s="82"/>
      <c r="N237" s="59"/>
      <c r="O237" s="59"/>
      <c r="P237" s="59"/>
      <c r="Q237" s="59"/>
      <c r="R237" s="59">
        <v>2</v>
      </c>
      <c r="S237" s="59"/>
      <c r="T237" s="82"/>
      <c r="U237" s="63">
        <f>2*(150/1000)</f>
        <v>0.3</v>
      </c>
      <c r="V237" s="63"/>
      <c r="W237" s="63"/>
      <c r="X237" s="63"/>
      <c r="Y237" s="63"/>
      <c r="Z237" s="63"/>
      <c r="AA237" s="63"/>
      <c r="AB237" s="63"/>
      <c r="AC237" s="82"/>
      <c r="AD237" s="59"/>
      <c r="AE237" s="59"/>
      <c r="AF237" s="59"/>
      <c r="AG237" s="59"/>
      <c r="AH237" s="59"/>
      <c r="AI237" s="82"/>
      <c r="AJ237" s="59"/>
      <c r="AK237" s="59"/>
      <c r="AL237" s="59"/>
      <c r="AM237" s="59"/>
      <c r="AN237" s="82"/>
      <c r="AO237" s="59"/>
      <c r="AP237" s="59">
        <f>2*(60/1000)</f>
        <v>0.12</v>
      </c>
      <c r="AQ237" s="59"/>
      <c r="AR237" s="59"/>
      <c r="AS237" s="59"/>
      <c r="AT237" s="59"/>
      <c r="AU237" s="59"/>
      <c r="AV237" s="59"/>
      <c r="AW237" s="59"/>
      <c r="AX237" s="82"/>
      <c r="AY237" s="59"/>
      <c r="AZ237" s="59"/>
      <c r="BA237" s="59"/>
      <c r="BB237" s="59"/>
      <c r="BC237" s="59"/>
      <c r="BD237" s="59"/>
      <c r="BE237" s="59"/>
      <c r="BF237" s="59"/>
      <c r="BG237" s="59"/>
      <c r="BH237" s="59"/>
      <c r="BI237" s="82"/>
      <c r="BJ237" s="60"/>
      <c r="BK237" s="59"/>
      <c r="BL237" s="59"/>
      <c r="BM237" s="59"/>
      <c r="BN237" s="59"/>
      <c r="BO237" s="59"/>
      <c r="BP237" s="59"/>
      <c r="BQ237" s="59"/>
      <c r="BR237" s="59"/>
      <c r="BS237" s="59"/>
      <c r="BT237" s="59"/>
      <c r="BU237" s="59"/>
      <c r="BV237" s="59"/>
      <c r="BW237" s="59"/>
      <c r="BX237" s="59"/>
      <c r="BY237" s="59"/>
      <c r="BZ237" s="59"/>
      <c r="CA237" s="59"/>
      <c r="CB237" s="82"/>
      <c r="CC237" s="59"/>
      <c r="CD237" s="59"/>
      <c r="CE237" s="59"/>
      <c r="CF237" s="59"/>
      <c r="CG237" s="59"/>
      <c r="CH237" s="59"/>
      <c r="CI237" s="59"/>
      <c r="CJ237" s="59"/>
      <c r="CK237" s="59"/>
      <c r="CL237" s="59"/>
      <c r="CM237" s="82"/>
      <c r="CN237" s="59"/>
      <c r="CO237" s="59"/>
      <c r="CP237" s="59"/>
      <c r="CQ237" s="59"/>
      <c r="CR237" s="59"/>
      <c r="CS237" s="59"/>
      <c r="CT237" s="59"/>
      <c r="CU237" s="59"/>
      <c r="CV237" s="59"/>
      <c r="CW237" s="59"/>
      <c r="CX237" s="59"/>
      <c r="CY237" s="59"/>
      <c r="CZ237" s="82"/>
      <c r="DA237" s="59"/>
      <c r="DB237" s="59"/>
      <c r="DC237" s="59">
        <v>2</v>
      </c>
      <c r="DD237" s="59"/>
      <c r="DE237" s="59"/>
      <c r="DF237" s="59"/>
      <c r="DG237" s="59"/>
      <c r="DH237" s="59"/>
      <c r="DI237" s="82"/>
      <c r="DJ237" s="59"/>
      <c r="DK237" s="59"/>
      <c r="DL237" s="59"/>
      <c r="DM237" s="59"/>
      <c r="DN237" s="59"/>
      <c r="DO237" s="59"/>
      <c r="DP237" s="59"/>
      <c r="DQ237" s="82"/>
      <c r="DR237" s="59"/>
      <c r="DS237" s="59"/>
      <c r="DT237" s="59"/>
      <c r="DU237" s="59"/>
      <c r="DV237" s="59"/>
      <c r="DW237" s="59"/>
      <c r="DX237" s="59"/>
      <c r="DY237" s="59"/>
      <c r="DZ237" s="59"/>
      <c r="EA237" s="59"/>
      <c r="EB237" s="59">
        <v>2</v>
      </c>
      <c r="EC237" s="59"/>
      <c r="ED237" s="59"/>
      <c r="EE237" s="59"/>
      <c r="EF237" s="59"/>
      <c r="EG237" s="59"/>
      <c r="EH237" s="59"/>
      <c r="EI237" s="59"/>
      <c r="EJ237" s="59"/>
      <c r="EK237" s="59"/>
      <c r="EL237" s="59"/>
      <c r="EM237" s="59"/>
      <c r="EN237" s="59"/>
      <c r="EO237" s="59"/>
      <c r="EP237" s="59"/>
      <c r="EQ237" s="59"/>
      <c r="ER237" s="59"/>
    </row>
    <row r="238" spans="2:148" ht="15">
      <c r="B238" s="73">
        <v>9</v>
      </c>
      <c r="C238" s="105" t="s">
        <v>418</v>
      </c>
      <c r="D238" s="246" t="s">
        <v>188</v>
      </c>
      <c r="E238" s="72">
        <v>40</v>
      </c>
      <c r="F238" s="306">
        <v>40</v>
      </c>
      <c r="G238" s="90">
        <f t="shared" si="62"/>
        <v>0.68467500000000003</v>
      </c>
      <c r="H238" s="88">
        <f t="shared" si="63"/>
        <v>27.387</v>
      </c>
      <c r="I238" s="87">
        <f t="shared" si="64"/>
        <v>5.6000000000000005</v>
      </c>
      <c r="J238" s="87">
        <f>SUMPRODUCT(N238:ES238,$N$6:$ES$6)</f>
        <v>21.786999999999999</v>
      </c>
      <c r="K238" s="82"/>
      <c r="L238" s="61"/>
      <c r="M238" s="82"/>
      <c r="N238" s="59"/>
      <c r="O238" s="59">
        <v>1</v>
      </c>
      <c r="P238" s="59"/>
      <c r="Q238" s="59"/>
      <c r="R238" s="59"/>
      <c r="S238" s="59"/>
      <c r="T238" s="82"/>
      <c r="U238" s="63"/>
      <c r="V238" s="63"/>
      <c r="W238" s="63">
        <f>10/1000</f>
        <v>0.01</v>
      </c>
      <c r="X238" s="63"/>
      <c r="Y238" s="63"/>
      <c r="Z238" s="63"/>
      <c r="AA238" s="63">
        <f t="shared" ref="AA238" si="69">10/1000</f>
        <v>0.01</v>
      </c>
      <c r="AB238" s="63"/>
      <c r="AC238" s="82"/>
      <c r="AD238" s="59"/>
      <c r="AE238" s="59"/>
      <c r="AF238" s="59"/>
      <c r="AG238" s="59"/>
      <c r="AH238" s="59"/>
      <c r="AI238" s="82"/>
      <c r="AJ238" s="59"/>
      <c r="AK238" s="59"/>
      <c r="AL238" s="59"/>
      <c r="AM238" s="59"/>
      <c r="AN238" s="82"/>
      <c r="AO238" s="59"/>
      <c r="AP238" s="59"/>
      <c r="AQ238" s="59"/>
      <c r="AR238" s="59"/>
      <c r="AS238" s="59"/>
      <c r="AT238" s="59"/>
      <c r="AU238" s="59"/>
      <c r="AV238" s="59"/>
      <c r="AW238" s="59"/>
      <c r="AX238" s="82"/>
      <c r="AY238" s="59"/>
      <c r="AZ238" s="59"/>
      <c r="BA238" s="59"/>
      <c r="BB238" s="59"/>
      <c r="BC238" s="59"/>
      <c r="BD238" s="59"/>
      <c r="BE238" s="59"/>
      <c r="BF238" s="59"/>
      <c r="BG238" s="59"/>
      <c r="BH238" s="59"/>
      <c r="BI238" s="82"/>
      <c r="BJ238" s="60"/>
      <c r="BK238" s="59"/>
      <c r="BL238" s="59"/>
      <c r="BM238" s="59"/>
      <c r="BN238" s="59"/>
      <c r="BO238" s="59"/>
      <c r="BP238" s="59"/>
      <c r="BQ238" s="59"/>
      <c r="BR238" s="59"/>
      <c r="BS238" s="59"/>
      <c r="BT238" s="59"/>
      <c r="BU238" s="59"/>
      <c r="BV238" s="59"/>
      <c r="BW238" s="59"/>
      <c r="BX238" s="59"/>
      <c r="BY238" s="59"/>
      <c r="BZ238" s="59"/>
      <c r="CA238" s="59"/>
      <c r="CB238" s="82"/>
      <c r="CC238" s="59"/>
      <c r="CD238" s="59"/>
      <c r="CE238" s="59"/>
      <c r="CF238" s="59"/>
      <c r="CG238" s="59"/>
      <c r="CH238" s="59"/>
      <c r="CI238" s="59"/>
      <c r="CJ238" s="59"/>
      <c r="CK238" s="59"/>
      <c r="CL238" s="59"/>
      <c r="CM238" s="82"/>
      <c r="CN238" s="59"/>
      <c r="CO238" s="59"/>
      <c r="CP238" s="59"/>
      <c r="CQ238" s="59"/>
      <c r="CR238" s="59"/>
      <c r="CS238" s="59"/>
      <c r="CT238" s="59"/>
      <c r="CU238" s="59"/>
      <c r="CV238" s="59"/>
      <c r="CW238" s="59"/>
      <c r="CX238" s="59"/>
      <c r="CY238" s="59"/>
      <c r="CZ238" s="82"/>
      <c r="DA238" s="59"/>
      <c r="DB238" s="59"/>
      <c r="DC238" s="59">
        <v>1</v>
      </c>
      <c r="DD238" s="59"/>
      <c r="DE238" s="59"/>
      <c r="DF238" s="59"/>
      <c r="DG238" s="59"/>
      <c r="DH238" s="59"/>
      <c r="DI238" s="82"/>
      <c r="DJ238" s="59"/>
      <c r="DK238" s="59"/>
      <c r="DL238" s="59"/>
      <c r="DM238" s="59"/>
      <c r="DN238" s="59"/>
      <c r="DO238" s="59"/>
      <c r="DP238" s="59"/>
      <c r="DQ238" s="82"/>
      <c r="DR238" s="59"/>
      <c r="DS238" s="59"/>
      <c r="DT238" s="59"/>
      <c r="DU238" s="59"/>
      <c r="DV238" s="59"/>
      <c r="DW238" s="59"/>
      <c r="DX238" s="59"/>
      <c r="DY238" s="59"/>
      <c r="DZ238" s="59"/>
      <c r="EA238" s="59"/>
      <c r="EB238" s="59">
        <v>1</v>
      </c>
      <c r="EC238" s="59"/>
      <c r="ED238" s="59"/>
      <c r="EE238" s="59"/>
      <c r="EF238" s="59"/>
      <c r="EG238" s="59"/>
      <c r="EH238" s="59"/>
      <c r="EI238" s="59"/>
      <c r="EJ238" s="59"/>
      <c r="EK238" s="59"/>
      <c r="EL238" s="59"/>
      <c r="EM238" s="59"/>
      <c r="EN238" s="59"/>
      <c r="EO238" s="59"/>
      <c r="EP238" s="59"/>
      <c r="EQ238" s="59"/>
      <c r="ER238" s="59"/>
    </row>
    <row r="239" spans="2:148" ht="15">
      <c r="B239" s="65"/>
      <c r="C239" s="102"/>
      <c r="D239" s="102"/>
      <c r="E239" s="66"/>
      <c r="F239" s="298"/>
      <c r="G239" s="90"/>
      <c r="H239" s="88"/>
      <c r="I239" s="87"/>
      <c r="J239" s="87"/>
      <c r="K239" s="82"/>
      <c r="L239" s="61"/>
      <c r="M239" s="82"/>
      <c r="N239" s="59"/>
      <c r="O239" s="59"/>
      <c r="P239" s="59"/>
      <c r="Q239" s="59"/>
      <c r="R239" s="59"/>
      <c r="S239" s="59"/>
      <c r="T239" s="82"/>
      <c r="U239" s="63"/>
      <c r="V239" s="63"/>
      <c r="W239" s="63"/>
      <c r="X239" s="63"/>
      <c r="Y239" s="63"/>
      <c r="Z239" s="63"/>
      <c r="AA239" s="63"/>
      <c r="AB239" s="63"/>
      <c r="AC239" s="82"/>
      <c r="AD239" s="59"/>
      <c r="AE239" s="59"/>
      <c r="AF239" s="59"/>
      <c r="AG239" s="59"/>
      <c r="AH239" s="59"/>
      <c r="AI239" s="82"/>
      <c r="AJ239" s="59"/>
      <c r="AK239" s="59"/>
      <c r="AL239" s="59"/>
      <c r="AM239" s="59"/>
      <c r="AN239" s="82"/>
      <c r="AO239" s="59"/>
      <c r="AP239" s="59"/>
      <c r="AQ239" s="59"/>
      <c r="AR239" s="59"/>
      <c r="AS239" s="59"/>
      <c r="AT239" s="59"/>
      <c r="AU239" s="59"/>
      <c r="AV239" s="59"/>
      <c r="AW239" s="59"/>
      <c r="AX239" s="82"/>
      <c r="AY239" s="59"/>
      <c r="AZ239" s="59"/>
      <c r="BA239" s="59"/>
      <c r="BB239" s="59"/>
      <c r="BC239" s="59"/>
      <c r="BD239" s="59"/>
      <c r="BE239" s="59"/>
      <c r="BF239" s="59"/>
      <c r="BG239" s="59"/>
      <c r="BH239" s="59"/>
      <c r="BI239" s="82"/>
      <c r="BJ239" s="60"/>
      <c r="BK239" s="59"/>
      <c r="BL239" s="59"/>
      <c r="BM239" s="59"/>
      <c r="BN239" s="59"/>
      <c r="BO239" s="59"/>
      <c r="BP239" s="59"/>
      <c r="BQ239" s="59"/>
      <c r="BR239" s="59"/>
      <c r="BS239" s="59"/>
      <c r="BT239" s="59"/>
      <c r="BU239" s="59"/>
      <c r="BV239" s="59"/>
      <c r="BW239" s="59"/>
      <c r="BX239" s="59"/>
      <c r="BY239" s="59"/>
      <c r="BZ239" s="59"/>
      <c r="CA239" s="59"/>
      <c r="CB239" s="82"/>
      <c r="CC239" s="59"/>
      <c r="CD239" s="59"/>
      <c r="CE239" s="59"/>
      <c r="CF239" s="59"/>
      <c r="CG239" s="59"/>
      <c r="CH239" s="59"/>
      <c r="CI239" s="59"/>
      <c r="CJ239" s="59"/>
      <c r="CK239" s="59"/>
      <c r="CL239" s="59"/>
      <c r="CM239" s="82"/>
      <c r="CN239" s="59"/>
      <c r="CO239" s="59"/>
      <c r="CP239" s="59"/>
      <c r="CQ239" s="59"/>
      <c r="CR239" s="59"/>
      <c r="CS239" s="59"/>
      <c r="CT239" s="59"/>
      <c r="CU239" s="59"/>
      <c r="CV239" s="59"/>
      <c r="CW239" s="59"/>
      <c r="CX239" s="59"/>
      <c r="CY239" s="59"/>
      <c r="CZ239" s="82"/>
      <c r="DA239" s="59"/>
      <c r="DB239" s="59"/>
      <c r="DC239" s="59"/>
      <c r="DD239" s="59"/>
      <c r="DE239" s="59"/>
      <c r="DF239" s="59"/>
      <c r="DG239" s="59"/>
      <c r="DH239" s="59"/>
      <c r="DI239" s="82"/>
      <c r="DJ239" s="59"/>
      <c r="DK239" s="59"/>
      <c r="DL239" s="59"/>
      <c r="DM239" s="59"/>
      <c r="DN239" s="59"/>
      <c r="DO239" s="59"/>
      <c r="DP239" s="59"/>
      <c r="DQ239" s="82"/>
      <c r="DR239" s="59"/>
      <c r="DS239" s="59"/>
      <c r="DT239" s="59"/>
      <c r="DU239" s="59"/>
      <c r="DV239" s="59"/>
      <c r="DW239" s="59"/>
      <c r="DX239" s="59"/>
      <c r="DY239" s="59"/>
      <c r="DZ239" s="59"/>
      <c r="EA239" s="59"/>
      <c r="EB239" s="59"/>
      <c r="EC239" s="59"/>
      <c r="ED239" s="59"/>
      <c r="EE239" s="59"/>
      <c r="EF239" s="59"/>
      <c r="EG239" s="59"/>
      <c r="EH239" s="59"/>
      <c r="EI239" s="59"/>
      <c r="EJ239" s="59"/>
      <c r="EK239" s="59"/>
      <c r="EL239" s="59"/>
      <c r="EM239" s="59"/>
      <c r="EN239" s="59"/>
      <c r="EO239" s="59"/>
      <c r="EP239" s="59"/>
      <c r="EQ239" s="59"/>
      <c r="ER239" s="59"/>
    </row>
    <row r="240" spans="2:148" ht="15">
      <c r="B240" s="75">
        <v>1</v>
      </c>
      <c r="C240" s="106" t="s">
        <v>418</v>
      </c>
      <c r="D240" s="244" t="s">
        <v>146</v>
      </c>
      <c r="E240" s="76">
        <v>70</v>
      </c>
      <c r="F240" s="306">
        <v>70</v>
      </c>
      <c r="G240" s="90">
        <f t="shared" si="55"/>
        <v>0.53</v>
      </c>
      <c r="H240" s="88">
        <f t="shared" si="56"/>
        <v>37.1</v>
      </c>
      <c r="I240" s="87">
        <f t="shared" si="57"/>
        <v>9.8000000000000007</v>
      </c>
      <c r="J240" s="87">
        <f t="shared" ref="J240:J246" si="70">SUMPRODUCT(N240:ES240,$N$6:$ES$6)</f>
        <v>27.3</v>
      </c>
      <c r="K240" s="82"/>
      <c r="L240" s="61"/>
      <c r="M240" s="82"/>
      <c r="N240" s="59"/>
      <c r="O240" s="59"/>
      <c r="P240" s="59"/>
      <c r="Q240" s="59"/>
      <c r="R240" s="59"/>
      <c r="S240" s="59"/>
      <c r="T240" s="82"/>
      <c r="U240" s="63"/>
      <c r="V240" s="63"/>
      <c r="W240" s="63"/>
      <c r="X240" s="63"/>
      <c r="Y240" s="63"/>
      <c r="Z240" s="63"/>
      <c r="AA240" s="63"/>
      <c r="AB240" s="63">
        <f t="shared" ref="AB240:AB242" si="71">10/1000</f>
        <v>0.01</v>
      </c>
      <c r="AC240" s="82"/>
      <c r="AD240" s="59"/>
      <c r="AE240" s="59"/>
      <c r="AF240" s="59"/>
      <c r="AG240" s="59"/>
      <c r="AH240" s="59"/>
      <c r="AI240" s="82"/>
      <c r="AJ240" s="59"/>
      <c r="AK240" s="59"/>
      <c r="AL240" s="59"/>
      <c r="AM240" s="59"/>
      <c r="AN240" s="82"/>
      <c r="AO240" s="59"/>
      <c r="AP240" s="59"/>
      <c r="AQ240" s="59"/>
      <c r="AR240" s="59"/>
      <c r="AS240" s="59"/>
      <c r="AT240" s="59"/>
      <c r="AU240" s="59"/>
      <c r="AV240" s="59"/>
      <c r="AW240" s="59"/>
      <c r="AX240" s="82"/>
      <c r="AY240" s="59"/>
      <c r="AZ240" s="59"/>
      <c r="BA240" s="59"/>
      <c r="BB240" s="59"/>
      <c r="BC240" s="59"/>
      <c r="BD240" s="59"/>
      <c r="BE240" s="59"/>
      <c r="BF240" s="59"/>
      <c r="BG240" s="59"/>
      <c r="BH240" s="59"/>
      <c r="BI240" s="82"/>
      <c r="BJ240" s="60"/>
      <c r="BK240" s="59"/>
      <c r="BL240" s="59"/>
      <c r="BM240" s="59"/>
      <c r="BN240" s="59"/>
      <c r="BO240" s="59"/>
      <c r="BP240" s="59"/>
      <c r="BQ240" s="59"/>
      <c r="BR240" s="59"/>
      <c r="BS240" s="59"/>
      <c r="BT240" s="59"/>
      <c r="BU240" s="59"/>
      <c r="BV240" s="59"/>
      <c r="BW240" s="59"/>
      <c r="BX240" s="59"/>
      <c r="BY240" s="59"/>
      <c r="BZ240" s="59"/>
      <c r="CA240" s="59"/>
      <c r="CB240" s="82"/>
      <c r="CC240" s="59"/>
      <c r="CD240" s="59">
        <v>1</v>
      </c>
      <c r="CE240" s="59"/>
      <c r="CF240" s="59"/>
      <c r="CG240" s="59"/>
      <c r="CH240" s="59"/>
      <c r="CI240" s="59"/>
      <c r="CJ240" s="59"/>
      <c r="CK240" s="59"/>
      <c r="CL240" s="59"/>
      <c r="CM240" s="82"/>
      <c r="CN240" s="59"/>
      <c r="CO240" s="59"/>
      <c r="CP240" s="59"/>
      <c r="CQ240" s="59"/>
      <c r="CR240" s="59"/>
      <c r="CS240" s="59"/>
      <c r="CT240" s="59"/>
      <c r="CU240" s="59"/>
      <c r="CV240" s="59"/>
      <c r="CW240" s="59"/>
      <c r="CX240" s="59"/>
      <c r="CY240" s="59"/>
      <c r="CZ240" s="82"/>
      <c r="DA240" s="59"/>
      <c r="DB240" s="59"/>
      <c r="DC240" s="59"/>
      <c r="DD240" s="59"/>
      <c r="DE240" s="59"/>
      <c r="DF240" s="59"/>
      <c r="DG240" s="59"/>
      <c r="DH240" s="59"/>
      <c r="DI240" s="82"/>
      <c r="DJ240" s="59"/>
      <c r="DK240" s="59"/>
      <c r="DL240" s="59"/>
      <c r="DM240" s="59"/>
      <c r="DN240" s="59"/>
      <c r="DO240" s="59"/>
      <c r="DP240" s="59"/>
      <c r="DQ240" s="82"/>
      <c r="DR240" s="59"/>
      <c r="DS240" s="59"/>
      <c r="DT240" s="59"/>
      <c r="DU240" s="59"/>
      <c r="DV240" s="59"/>
      <c r="DW240" s="59"/>
      <c r="DX240" s="59"/>
      <c r="DY240" s="59"/>
      <c r="DZ240" s="59"/>
      <c r="EA240" s="59">
        <v>1</v>
      </c>
      <c r="EB240" s="59"/>
      <c r="EC240" s="59"/>
      <c r="ED240" s="59"/>
      <c r="EE240" s="59"/>
      <c r="EF240" s="59"/>
      <c r="EG240" s="59"/>
      <c r="EH240" s="59"/>
      <c r="EI240" s="59"/>
      <c r="EJ240" s="59"/>
      <c r="EK240" s="59"/>
      <c r="EL240" s="59"/>
      <c r="EM240" s="59"/>
      <c r="EN240" s="59"/>
      <c r="EO240" s="59"/>
      <c r="EP240" s="59"/>
      <c r="EQ240" s="59"/>
      <c r="ER240" s="59"/>
    </row>
    <row r="241" spans="2:148" ht="15">
      <c r="B241" s="75">
        <v>2</v>
      </c>
      <c r="C241" s="106" t="s">
        <v>418</v>
      </c>
      <c r="D241" s="115" t="s">
        <v>147</v>
      </c>
      <c r="E241" s="76">
        <v>70</v>
      </c>
      <c r="F241" s="306">
        <v>70</v>
      </c>
      <c r="G241" s="90">
        <f t="shared" si="55"/>
        <v>0.53</v>
      </c>
      <c r="H241" s="88">
        <f t="shared" si="56"/>
        <v>37.1</v>
      </c>
      <c r="I241" s="87">
        <f t="shared" si="57"/>
        <v>9.8000000000000007</v>
      </c>
      <c r="J241" s="87">
        <f t="shared" si="70"/>
        <v>27.3</v>
      </c>
      <c r="K241" s="82"/>
      <c r="L241" s="61"/>
      <c r="M241" s="82"/>
      <c r="N241" s="59"/>
      <c r="O241" s="59"/>
      <c r="P241" s="59"/>
      <c r="Q241" s="59"/>
      <c r="R241" s="59"/>
      <c r="S241" s="59"/>
      <c r="T241" s="82"/>
      <c r="U241" s="142"/>
      <c r="V241" s="63"/>
      <c r="W241" s="63"/>
      <c r="X241" s="63"/>
      <c r="Y241" s="63"/>
      <c r="Z241" s="63"/>
      <c r="AA241" s="63"/>
      <c r="AB241" s="63">
        <f t="shared" si="71"/>
        <v>0.01</v>
      </c>
      <c r="AC241" s="82"/>
      <c r="AD241" s="59"/>
      <c r="AE241" s="59"/>
      <c r="AF241" s="59"/>
      <c r="AG241" s="59"/>
      <c r="AH241" s="59"/>
      <c r="AI241" s="82"/>
      <c r="AJ241" s="59"/>
      <c r="AK241" s="59"/>
      <c r="AL241" s="59"/>
      <c r="AM241" s="59"/>
      <c r="AN241" s="82"/>
      <c r="AO241" s="59"/>
      <c r="AP241" s="59"/>
      <c r="AQ241" s="59"/>
      <c r="AR241" s="59"/>
      <c r="AS241" s="59"/>
      <c r="AT241" s="59"/>
      <c r="AU241" s="59"/>
      <c r="AV241" s="59"/>
      <c r="AW241" s="59"/>
      <c r="AX241" s="82"/>
      <c r="AY241" s="59"/>
      <c r="AZ241" s="59"/>
      <c r="BA241" s="59"/>
      <c r="BB241" s="59"/>
      <c r="BC241" s="59"/>
      <c r="BD241" s="59"/>
      <c r="BE241" s="59"/>
      <c r="BF241" s="59"/>
      <c r="BG241" s="59"/>
      <c r="BH241" s="59"/>
      <c r="BI241" s="82"/>
      <c r="BJ241" s="60"/>
      <c r="BK241" s="59"/>
      <c r="BL241" s="59"/>
      <c r="BM241" s="59"/>
      <c r="BN241" s="59"/>
      <c r="BO241" s="59"/>
      <c r="BP241" s="59"/>
      <c r="BQ241" s="59"/>
      <c r="BR241" s="59"/>
      <c r="BS241" s="59"/>
      <c r="BT241" s="59"/>
      <c r="BU241" s="59"/>
      <c r="BV241" s="59"/>
      <c r="BW241" s="59"/>
      <c r="BX241" s="59"/>
      <c r="BY241" s="59"/>
      <c r="BZ241" s="59"/>
      <c r="CA241" s="59"/>
      <c r="CB241" s="82"/>
      <c r="CC241" s="59"/>
      <c r="CD241" s="59"/>
      <c r="CE241" s="59">
        <v>1</v>
      </c>
      <c r="CF241" s="59"/>
      <c r="CG241" s="59"/>
      <c r="CH241" s="59"/>
      <c r="CI241" s="59"/>
      <c r="CJ241" s="59"/>
      <c r="CK241" s="59"/>
      <c r="CL241" s="59"/>
      <c r="CM241" s="82"/>
      <c r="CN241" s="59"/>
      <c r="CO241" s="59"/>
      <c r="CP241" s="59"/>
      <c r="CQ241" s="59"/>
      <c r="CR241" s="59"/>
      <c r="CS241" s="59"/>
      <c r="CT241" s="59"/>
      <c r="CU241" s="59"/>
      <c r="CV241" s="59"/>
      <c r="CW241" s="59"/>
      <c r="CX241" s="59"/>
      <c r="CY241" s="59"/>
      <c r="CZ241" s="82"/>
      <c r="DA241" s="59"/>
      <c r="DB241" s="59"/>
      <c r="DC241" s="59"/>
      <c r="DD241" s="59"/>
      <c r="DE241" s="59"/>
      <c r="DF241" s="59"/>
      <c r="DG241" s="59"/>
      <c r="DH241" s="59"/>
      <c r="DI241" s="82"/>
      <c r="DJ241" s="59"/>
      <c r="DK241" s="59"/>
      <c r="DL241" s="59"/>
      <c r="DM241" s="59"/>
      <c r="DN241" s="59"/>
      <c r="DO241" s="59"/>
      <c r="DP241" s="59"/>
      <c r="DQ241" s="82"/>
      <c r="DR241" s="59"/>
      <c r="DS241" s="59"/>
      <c r="DT241" s="59"/>
      <c r="DU241" s="59"/>
      <c r="DV241" s="59"/>
      <c r="DW241" s="59"/>
      <c r="DX241" s="59"/>
      <c r="DY241" s="59"/>
      <c r="DZ241" s="59"/>
      <c r="EA241" s="59">
        <v>1</v>
      </c>
      <c r="EB241" s="59"/>
      <c r="EC241" s="59"/>
      <c r="ED241" s="59"/>
      <c r="EE241" s="59"/>
      <c r="EF241" s="59"/>
      <c r="EG241" s="59"/>
      <c r="EH241" s="59"/>
      <c r="EI241" s="59"/>
      <c r="EJ241" s="59"/>
      <c r="EK241" s="59"/>
      <c r="EL241" s="59"/>
      <c r="EM241" s="59"/>
      <c r="EN241" s="59"/>
      <c r="EO241" s="59"/>
      <c r="EP241" s="59"/>
      <c r="EQ241" s="59"/>
      <c r="ER241" s="59"/>
    </row>
    <row r="242" spans="2:148" ht="15">
      <c r="B242" s="75">
        <v>3</v>
      </c>
      <c r="C242" s="106" t="s">
        <v>418</v>
      </c>
      <c r="D242" s="115" t="s">
        <v>152</v>
      </c>
      <c r="E242" s="76">
        <v>70</v>
      </c>
      <c r="F242" s="306">
        <v>70</v>
      </c>
      <c r="G242" s="90">
        <f t="shared" si="55"/>
        <v>0.53</v>
      </c>
      <c r="H242" s="88">
        <f t="shared" si="56"/>
        <v>37.1</v>
      </c>
      <c r="I242" s="87">
        <f t="shared" si="57"/>
        <v>9.8000000000000007</v>
      </c>
      <c r="J242" s="87">
        <f t="shared" si="70"/>
        <v>27.3</v>
      </c>
      <c r="K242" s="82"/>
      <c r="L242" s="61"/>
      <c r="M242" s="82"/>
      <c r="N242" s="59"/>
      <c r="O242" s="59"/>
      <c r="P242" s="59"/>
      <c r="Q242" s="59"/>
      <c r="R242" s="59"/>
      <c r="S242" s="59"/>
      <c r="T242" s="82"/>
      <c r="U242" s="63"/>
      <c r="V242" s="63"/>
      <c r="W242" s="63"/>
      <c r="X242" s="63"/>
      <c r="Y242" s="63"/>
      <c r="Z242" s="63"/>
      <c r="AA242" s="63"/>
      <c r="AB242" s="63">
        <f t="shared" si="71"/>
        <v>0.01</v>
      </c>
      <c r="AC242" s="82"/>
      <c r="AD242" s="59"/>
      <c r="AE242" s="59"/>
      <c r="AF242" s="59"/>
      <c r="AG242" s="59"/>
      <c r="AH242" s="59"/>
      <c r="AI242" s="82"/>
      <c r="AJ242" s="59"/>
      <c r="AK242" s="59"/>
      <c r="AL242" s="59"/>
      <c r="AM242" s="59"/>
      <c r="AN242" s="82"/>
      <c r="AO242" s="59"/>
      <c r="AP242" s="59"/>
      <c r="AQ242" s="59"/>
      <c r="AR242" s="59"/>
      <c r="AS242" s="59"/>
      <c r="AT242" s="59"/>
      <c r="AU242" s="59"/>
      <c r="AV242" s="59"/>
      <c r="AW242" s="59"/>
      <c r="AX242" s="82"/>
      <c r="AY242" s="59"/>
      <c r="AZ242" s="59"/>
      <c r="BA242" s="59"/>
      <c r="BB242" s="59"/>
      <c r="BC242" s="59"/>
      <c r="BD242" s="59"/>
      <c r="BE242" s="59"/>
      <c r="BF242" s="59"/>
      <c r="BG242" s="59"/>
      <c r="BH242" s="59"/>
      <c r="BI242" s="82"/>
      <c r="BJ242" s="60"/>
      <c r="BK242" s="59"/>
      <c r="BL242" s="59"/>
      <c r="BM242" s="59"/>
      <c r="BN242" s="59"/>
      <c r="BO242" s="59"/>
      <c r="BP242" s="59"/>
      <c r="BQ242" s="59"/>
      <c r="BR242" s="59"/>
      <c r="BS242" s="59"/>
      <c r="BT242" s="59"/>
      <c r="BU242" s="59"/>
      <c r="BV242" s="59"/>
      <c r="BW242" s="59"/>
      <c r="BX242" s="59"/>
      <c r="BY242" s="59"/>
      <c r="BZ242" s="59"/>
      <c r="CA242" s="59"/>
      <c r="CB242" s="82"/>
      <c r="CC242" s="59"/>
      <c r="CD242" s="59"/>
      <c r="CE242" s="59"/>
      <c r="CF242" s="59"/>
      <c r="CG242" s="59"/>
      <c r="CH242" s="59"/>
      <c r="CI242" s="59"/>
      <c r="CJ242" s="59"/>
      <c r="CK242" s="59"/>
      <c r="CL242" s="59">
        <v>1</v>
      </c>
      <c r="CM242" s="82"/>
      <c r="CN242" s="59"/>
      <c r="CO242" s="59"/>
      <c r="CP242" s="59"/>
      <c r="CQ242" s="59"/>
      <c r="CR242" s="59"/>
      <c r="CS242" s="59"/>
      <c r="CT242" s="59"/>
      <c r="CU242" s="59"/>
      <c r="CV242" s="59"/>
      <c r="CW242" s="59"/>
      <c r="CX242" s="59"/>
      <c r="CY242" s="59"/>
      <c r="CZ242" s="82"/>
      <c r="DA242" s="59"/>
      <c r="DB242" s="59"/>
      <c r="DC242" s="59"/>
      <c r="DD242" s="59"/>
      <c r="DE242" s="59"/>
      <c r="DF242" s="59"/>
      <c r="DG242" s="59"/>
      <c r="DH242" s="59"/>
      <c r="DI242" s="82"/>
      <c r="DJ242" s="59"/>
      <c r="DK242" s="59"/>
      <c r="DL242" s="59"/>
      <c r="DM242" s="59"/>
      <c r="DN242" s="59"/>
      <c r="DO242" s="59"/>
      <c r="DP242" s="59"/>
      <c r="DQ242" s="82"/>
      <c r="DR242" s="59"/>
      <c r="DS242" s="59"/>
      <c r="DT242" s="59"/>
      <c r="DU242" s="59"/>
      <c r="DV242" s="59"/>
      <c r="DW242" s="59"/>
      <c r="DX242" s="59"/>
      <c r="DY242" s="59"/>
      <c r="DZ242" s="59"/>
      <c r="EA242" s="59">
        <v>1</v>
      </c>
      <c r="EB242" s="59"/>
      <c r="EC242" s="59"/>
      <c r="ED242" s="59"/>
      <c r="EE242" s="59"/>
      <c r="EF242" s="59"/>
      <c r="EG242" s="59"/>
      <c r="EH242" s="59"/>
      <c r="EI242" s="59"/>
      <c r="EJ242" s="59"/>
      <c r="EK242" s="59"/>
      <c r="EL242" s="59"/>
      <c r="EM242" s="59"/>
      <c r="EN242" s="59"/>
      <c r="EO242" s="59"/>
      <c r="EP242" s="59"/>
      <c r="EQ242" s="59"/>
      <c r="ER242" s="59"/>
    </row>
    <row r="243" spans="2:148" ht="15">
      <c r="B243" s="75">
        <v>4</v>
      </c>
      <c r="C243" s="106" t="s">
        <v>418</v>
      </c>
      <c r="D243" s="115" t="s">
        <v>148</v>
      </c>
      <c r="E243" s="76">
        <v>70</v>
      </c>
      <c r="F243" s="306">
        <v>70</v>
      </c>
      <c r="G243" s="90">
        <f t="shared" si="55"/>
        <v>0.56857142857142851</v>
      </c>
      <c r="H243" s="88">
        <f t="shared" si="56"/>
        <v>39.799999999999997</v>
      </c>
      <c r="I243" s="87">
        <f t="shared" si="57"/>
        <v>9.8000000000000007</v>
      </c>
      <c r="J243" s="87">
        <f t="shared" si="70"/>
        <v>30</v>
      </c>
      <c r="K243" s="82"/>
      <c r="L243" s="61"/>
      <c r="M243" s="82"/>
      <c r="N243" s="59"/>
      <c r="O243" s="59"/>
      <c r="P243" s="59"/>
      <c r="Q243" s="59"/>
      <c r="R243" s="59"/>
      <c r="S243" s="59"/>
      <c r="T243" s="82"/>
      <c r="U243" s="142"/>
      <c r="V243" s="63"/>
      <c r="W243" s="63"/>
      <c r="X243" s="63"/>
      <c r="Y243" s="63"/>
      <c r="Z243" s="63"/>
      <c r="AA243" s="63"/>
      <c r="AB243" s="63"/>
      <c r="AC243" s="82"/>
      <c r="AD243" s="59"/>
      <c r="AE243" s="59"/>
      <c r="AF243" s="59"/>
      <c r="AG243" s="59"/>
      <c r="AH243" s="59"/>
      <c r="AI243" s="82"/>
      <c r="AJ243" s="59"/>
      <c r="AK243" s="59"/>
      <c r="AL243" s="59"/>
      <c r="AM243" s="59"/>
      <c r="AN243" s="82"/>
      <c r="AO243" s="59"/>
      <c r="AP243" s="59"/>
      <c r="AQ243" s="59"/>
      <c r="AR243" s="59"/>
      <c r="AS243" s="59"/>
      <c r="AT243" s="59"/>
      <c r="AU243" s="59"/>
      <c r="AV243" s="59"/>
      <c r="AW243" s="59"/>
      <c r="AX243" s="82"/>
      <c r="AY243" s="59"/>
      <c r="AZ243" s="59"/>
      <c r="BA243" s="59"/>
      <c r="BB243" s="59"/>
      <c r="BC243" s="59"/>
      <c r="BD243" s="59"/>
      <c r="BE243" s="59"/>
      <c r="BF243" s="59"/>
      <c r="BG243" s="59"/>
      <c r="BH243" s="59"/>
      <c r="BI243" s="82"/>
      <c r="BJ243" s="60"/>
      <c r="BK243" s="59"/>
      <c r="BL243" s="59"/>
      <c r="BM243" s="59"/>
      <c r="BN243" s="59"/>
      <c r="BO243" s="59"/>
      <c r="BP243" s="59"/>
      <c r="BQ243" s="59"/>
      <c r="BR243" s="59"/>
      <c r="BS243" s="59"/>
      <c r="BT243" s="59"/>
      <c r="BU243" s="59"/>
      <c r="BV243" s="59"/>
      <c r="BW243" s="59"/>
      <c r="BX243" s="59"/>
      <c r="BY243" s="59"/>
      <c r="BZ243" s="59"/>
      <c r="CA243" s="59"/>
      <c r="CB243" s="82"/>
      <c r="CC243" s="59">
        <v>1</v>
      </c>
      <c r="CD243" s="59"/>
      <c r="CE243" s="59"/>
      <c r="CF243" s="59"/>
      <c r="CG243" s="59"/>
      <c r="CH243" s="59"/>
      <c r="CI243" s="59"/>
      <c r="CJ243" s="59"/>
      <c r="CK243" s="59"/>
      <c r="CL243" s="59"/>
      <c r="CM243" s="82"/>
      <c r="CN243" s="59"/>
      <c r="CO243" s="59"/>
      <c r="CP243" s="59"/>
      <c r="CQ243" s="59"/>
      <c r="CR243" s="59"/>
      <c r="CS243" s="59"/>
      <c r="CT243" s="59"/>
      <c r="CU243" s="59"/>
      <c r="CV243" s="59"/>
      <c r="CW243" s="59"/>
      <c r="CX243" s="59"/>
      <c r="CY243" s="59"/>
      <c r="CZ243" s="82"/>
      <c r="DA243" s="59"/>
      <c r="DB243" s="59"/>
      <c r="DC243" s="59"/>
      <c r="DD243" s="59"/>
      <c r="DE243" s="59"/>
      <c r="DF243" s="59"/>
      <c r="DG243" s="59"/>
      <c r="DH243" s="59"/>
      <c r="DI243" s="82"/>
      <c r="DJ243" s="59"/>
      <c r="DK243" s="59"/>
      <c r="DL243" s="59"/>
      <c r="DM243" s="59"/>
      <c r="DN243" s="59"/>
      <c r="DO243" s="59"/>
      <c r="DP243" s="59"/>
      <c r="DQ243" s="82"/>
      <c r="DR243" s="59"/>
      <c r="DS243" s="59"/>
      <c r="DT243" s="59"/>
      <c r="DU243" s="59"/>
      <c r="DV243" s="59"/>
      <c r="DW243" s="59"/>
      <c r="DX243" s="59"/>
      <c r="DY243" s="59"/>
      <c r="DZ243" s="59"/>
      <c r="EA243" s="59">
        <v>1</v>
      </c>
      <c r="EB243" s="59"/>
      <c r="EC243" s="59"/>
      <c r="ED243" s="59"/>
      <c r="EE243" s="59"/>
      <c r="EF243" s="59"/>
      <c r="EG243" s="59"/>
      <c r="EH243" s="59"/>
      <c r="EI243" s="59"/>
      <c r="EJ243" s="59"/>
      <c r="EK243" s="59"/>
      <c r="EL243" s="59"/>
      <c r="EM243" s="59"/>
      <c r="EN243" s="59"/>
      <c r="EO243" s="59"/>
      <c r="EP243" s="59"/>
      <c r="EQ243" s="59"/>
      <c r="ER243" s="59"/>
    </row>
    <row r="244" spans="2:148" ht="15">
      <c r="B244" s="75">
        <v>5</v>
      </c>
      <c r="C244" s="106" t="s">
        <v>418</v>
      </c>
      <c r="D244" s="115" t="s">
        <v>149</v>
      </c>
      <c r="E244" s="76">
        <v>70</v>
      </c>
      <c r="F244" s="306">
        <v>70</v>
      </c>
      <c r="G244" s="90">
        <f t="shared" si="55"/>
        <v>0.49714285714285711</v>
      </c>
      <c r="H244" s="88">
        <f t="shared" si="56"/>
        <v>34.799999999999997</v>
      </c>
      <c r="I244" s="87">
        <f t="shared" si="57"/>
        <v>9.8000000000000007</v>
      </c>
      <c r="J244" s="87">
        <f t="shared" si="70"/>
        <v>25</v>
      </c>
      <c r="K244" s="82"/>
      <c r="L244" s="61"/>
      <c r="M244" s="82"/>
      <c r="N244" s="59"/>
      <c r="O244" s="59"/>
      <c r="P244" s="59"/>
      <c r="Q244" s="59"/>
      <c r="R244" s="59"/>
      <c r="S244" s="59"/>
      <c r="T244" s="82"/>
      <c r="U244" s="63"/>
      <c r="V244" s="63"/>
      <c r="W244" s="63"/>
      <c r="X244" s="63"/>
      <c r="Y244" s="63"/>
      <c r="Z244" s="63"/>
      <c r="AA244" s="63"/>
      <c r="AB244" s="63"/>
      <c r="AC244" s="82"/>
      <c r="AD244" s="59"/>
      <c r="AE244" s="59"/>
      <c r="AF244" s="59"/>
      <c r="AG244" s="59"/>
      <c r="AH244" s="59"/>
      <c r="AI244" s="82"/>
      <c r="AJ244" s="59"/>
      <c r="AK244" s="59"/>
      <c r="AL244" s="59"/>
      <c r="AM244" s="59"/>
      <c r="AN244" s="82"/>
      <c r="AO244" s="59"/>
      <c r="AP244" s="59"/>
      <c r="AQ244" s="59"/>
      <c r="AR244" s="59"/>
      <c r="AS244" s="59"/>
      <c r="AT244" s="59"/>
      <c r="AU244" s="59"/>
      <c r="AV244" s="59"/>
      <c r="AW244" s="59"/>
      <c r="AX244" s="82"/>
      <c r="AY244" s="59"/>
      <c r="AZ244" s="59"/>
      <c r="BA244" s="59"/>
      <c r="BB244" s="59"/>
      <c r="BC244" s="59"/>
      <c r="BD244" s="59"/>
      <c r="BE244" s="59"/>
      <c r="BF244" s="59"/>
      <c r="BG244" s="59"/>
      <c r="BH244" s="59"/>
      <c r="BI244" s="82"/>
      <c r="BJ244" s="60"/>
      <c r="BK244" s="59"/>
      <c r="BL244" s="59"/>
      <c r="BM244" s="59"/>
      <c r="BN244" s="59"/>
      <c r="BO244" s="59"/>
      <c r="BP244" s="59"/>
      <c r="BQ244" s="59"/>
      <c r="BR244" s="59"/>
      <c r="BS244" s="59"/>
      <c r="BT244" s="59"/>
      <c r="BU244" s="59"/>
      <c r="BV244" s="59"/>
      <c r="BW244" s="59"/>
      <c r="BX244" s="59"/>
      <c r="BY244" s="59"/>
      <c r="BZ244" s="59"/>
      <c r="CA244" s="59"/>
      <c r="CB244" s="82"/>
      <c r="CC244" s="59"/>
      <c r="CD244" s="59"/>
      <c r="CE244" s="59"/>
      <c r="CF244" s="59"/>
      <c r="CG244" s="59"/>
      <c r="CH244" s="59">
        <v>1</v>
      </c>
      <c r="CI244" s="59"/>
      <c r="CJ244" s="59"/>
      <c r="CK244" s="59"/>
      <c r="CL244" s="59"/>
      <c r="CM244" s="82"/>
      <c r="CN244" s="59"/>
      <c r="CO244" s="59"/>
      <c r="CP244" s="59"/>
      <c r="CQ244" s="59"/>
      <c r="CR244" s="59"/>
      <c r="CS244" s="59"/>
      <c r="CT244" s="59"/>
      <c r="CU244" s="59"/>
      <c r="CV244" s="59"/>
      <c r="CW244" s="59"/>
      <c r="CX244" s="59"/>
      <c r="CY244" s="59"/>
      <c r="CZ244" s="82"/>
      <c r="DA244" s="59"/>
      <c r="DB244" s="59"/>
      <c r="DC244" s="59"/>
      <c r="DD244" s="59"/>
      <c r="DE244" s="59"/>
      <c r="DF244" s="59"/>
      <c r="DG244" s="59"/>
      <c r="DH244" s="59"/>
      <c r="DI244" s="82"/>
      <c r="DJ244" s="59"/>
      <c r="DK244" s="59"/>
      <c r="DL244" s="59"/>
      <c r="DM244" s="59"/>
      <c r="DN244" s="59"/>
      <c r="DO244" s="59"/>
      <c r="DP244" s="59"/>
      <c r="DQ244" s="82"/>
      <c r="DR244" s="59"/>
      <c r="DS244" s="59"/>
      <c r="DT244" s="59"/>
      <c r="DU244" s="59"/>
      <c r="DV244" s="59"/>
      <c r="DW244" s="59"/>
      <c r="DX244" s="59"/>
      <c r="DY244" s="59"/>
      <c r="DZ244" s="59"/>
      <c r="EA244" s="59">
        <v>1</v>
      </c>
      <c r="EB244" s="59"/>
      <c r="EC244" s="59"/>
      <c r="ED244" s="59"/>
      <c r="EE244" s="59"/>
      <c r="EF244" s="59"/>
      <c r="EG244" s="59"/>
      <c r="EH244" s="59"/>
      <c r="EI244" s="59"/>
      <c r="EJ244" s="59"/>
      <c r="EK244" s="59"/>
      <c r="EL244" s="59"/>
      <c r="EM244" s="59"/>
      <c r="EN244" s="59"/>
      <c r="EO244" s="59"/>
      <c r="EP244" s="59"/>
      <c r="EQ244" s="59"/>
      <c r="ER244" s="59"/>
    </row>
    <row r="245" spans="2:148" ht="15">
      <c r="B245" s="75">
        <v>6</v>
      </c>
      <c r="C245" s="106" t="s">
        <v>418</v>
      </c>
      <c r="D245" s="115" t="s">
        <v>151</v>
      </c>
      <c r="E245" s="76">
        <v>70</v>
      </c>
      <c r="F245" s="306">
        <v>70</v>
      </c>
      <c r="G245" s="90">
        <f t="shared" si="55"/>
        <v>0.53714285714285714</v>
      </c>
      <c r="H245" s="88">
        <f t="shared" si="56"/>
        <v>37.6</v>
      </c>
      <c r="I245" s="87">
        <f t="shared" si="57"/>
        <v>9.8000000000000007</v>
      </c>
      <c r="J245" s="87">
        <f t="shared" si="70"/>
        <v>27.8</v>
      </c>
      <c r="K245" s="82"/>
      <c r="L245" s="61"/>
      <c r="M245" s="82"/>
      <c r="N245" s="59"/>
      <c r="O245" s="59"/>
      <c r="P245" s="59"/>
      <c r="Q245" s="59"/>
      <c r="R245" s="59"/>
      <c r="S245" s="59"/>
      <c r="T245" s="82"/>
      <c r="U245" s="142"/>
      <c r="V245" s="63"/>
      <c r="W245" s="63"/>
      <c r="X245" s="63"/>
      <c r="Y245" s="63"/>
      <c r="Z245" s="63"/>
      <c r="AA245" s="63"/>
      <c r="AB245" s="63">
        <f t="shared" ref="AB245:AB246" si="72">10/1000</f>
        <v>0.01</v>
      </c>
      <c r="AC245" s="82"/>
      <c r="AD245" s="59"/>
      <c r="AE245" s="59"/>
      <c r="AF245" s="59"/>
      <c r="AG245" s="59"/>
      <c r="AH245" s="59"/>
      <c r="AI245" s="82"/>
      <c r="AJ245" s="59"/>
      <c r="AK245" s="59"/>
      <c r="AL245" s="59"/>
      <c r="AM245" s="59"/>
      <c r="AN245" s="82"/>
      <c r="AO245" s="59"/>
      <c r="AP245" s="59"/>
      <c r="AQ245" s="59"/>
      <c r="AR245" s="59"/>
      <c r="AS245" s="59"/>
      <c r="AT245" s="59"/>
      <c r="AU245" s="59"/>
      <c r="AV245" s="59"/>
      <c r="AW245" s="59"/>
      <c r="AX245" s="82"/>
      <c r="AY245" s="59"/>
      <c r="AZ245" s="59"/>
      <c r="BA245" s="59"/>
      <c r="BB245" s="59"/>
      <c r="BC245" s="59"/>
      <c r="BD245" s="59"/>
      <c r="BE245" s="59"/>
      <c r="BF245" s="59"/>
      <c r="BG245" s="59"/>
      <c r="BH245" s="59"/>
      <c r="BI245" s="82"/>
      <c r="BJ245" s="60"/>
      <c r="BK245" s="59"/>
      <c r="BL245" s="59"/>
      <c r="BM245" s="59"/>
      <c r="BN245" s="59"/>
      <c r="BO245" s="59"/>
      <c r="BP245" s="59"/>
      <c r="BQ245" s="59"/>
      <c r="BR245" s="59"/>
      <c r="BS245" s="59"/>
      <c r="BT245" s="59"/>
      <c r="BU245" s="59"/>
      <c r="BV245" s="59"/>
      <c r="BW245" s="59"/>
      <c r="BX245" s="59"/>
      <c r="BY245" s="59"/>
      <c r="BZ245" s="59"/>
      <c r="CA245" s="59"/>
      <c r="CB245" s="82"/>
      <c r="CC245" s="59"/>
      <c r="CD245" s="59"/>
      <c r="CE245" s="59"/>
      <c r="CF245" s="59"/>
      <c r="CG245" s="59"/>
      <c r="CH245" s="59"/>
      <c r="CI245" s="59"/>
      <c r="CJ245" s="59"/>
      <c r="CK245" s="59">
        <v>1</v>
      </c>
      <c r="CL245" s="59"/>
      <c r="CM245" s="82"/>
      <c r="CN245" s="59"/>
      <c r="CO245" s="59"/>
      <c r="CP245" s="59"/>
      <c r="CQ245" s="59"/>
      <c r="CR245" s="59"/>
      <c r="CS245" s="59"/>
      <c r="CT245" s="59"/>
      <c r="CU245" s="59"/>
      <c r="CV245" s="59"/>
      <c r="CW245" s="59"/>
      <c r="CX245" s="59"/>
      <c r="CY245" s="59"/>
      <c r="CZ245" s="82"/>
      <c r="DA245" s="59"/>
      <c r="DB245" s="59"/>
      <c r="DC245" s="59"/>
      <c r="DD245" s="59"/>
      <c r="DE245" s="59"/>
      <c r="DF245" s="59"/>
      <c r="DG245" s="59"/>
      <c r="DH245" s="59"/>
      <c r="DI245" s="82"/>
      <c r="DJ245" s="59"/>
      <c r="DK245" s="59"/>
      <c r="DL245" s="59"/>
      <c r="DM245" s="59"/>
      <c r="DN245" s="59"/>
      <c r="DO245" s="59"/>
      <c r="DP245" s="59"/>
      <c r="DQ245" s="82"/>
      <c r="DR245" s="59"/>
      <c r="DS245" s="59"/>
      <c r="DT245" s="59"/>
      <c r="DU245" s="59"/>
      <c r="DV245" s="59"/>
      <c r="DW245" s="59"/>
      <c r="DX245" s="59"/>
      <c r="DY245" s="59"/>
      <c r="DZ245" s="59"/>
      <c r="EA245" s="59">
        <v>1</v>
      </c>
      <c r="EB245" s="59"/>
      <c r="EC245" s="59"/>
      <c r="ED245" s="59"/>
      <c r="EE245" s="59"/>
      <c r="EF245" s="59"/>
      <c r="EG245" s="59"/>
      <c r="EH245" s="59"/>
      <c r="EI245" s="59"/>
      <c r="EJ245" s="59"/>
      <c r="EK245" s="59"/>
      <c r="EL245" s="59"/>
      <c r="EM245" s="59"/>
      <c r="EN245" s="59"/>
      <c r="EO245" s="59"/>
      <c r="EP245" s="59"/>
      <c r="EQ245" s="59"/>
      <c r="ER245" s="59"/>
    </row>
    <row r="246" spans="2:148" ht="15">
      <c r="B246" s="75">
        <v>7</v>
      </c>
      <c r="C246" s="106" t="s">
        <v>418</v>
      </c>
      <c r="D246" s="115" t="s">
        <v>150</v>
      </c>
      <c r="E246" s="76">
        <v>70</v>
      </c>
      <c r="F246" s="306">
        <v>70</v>
      </c>
      <c r="G246" s="90">
        <f t="shared" si="55"/>
        <v>0.63571428571428568</v>
      </c>
      <c r="H246" s="88">
        <f t="shared" si="56"/>
        <v>44.5</v>
      </c>
      <c r="I246" s="87">
        <f t="shared" si="57"/>
        <v>9.8000000000000007</v>
      </c>
      <c r="J246" s="87">
        <f t="shared" si="70"/>
        <v>34.700000000000003</v>
      </c>
      <c r="K246" s="82"/>
      <c r="L246" s="61"/>
      <c r="M246" s="82"/>
      <c r="N246" s="59"/>
      <c r="O246" s="59"/>
      <c r="P246" s="59"/>
      <c r="Q246" s="59"/>
      <c r="R246" s="59"/>
      <c r="S246" s="59"/>
      <c r="T246" s="82"/>
      <c r="U246" s="63"/>
      <c r="V246" s="63"/>
      <c r="W246" s="63"/>
      <c r="X246" s="63"/>
      <c r="Y246" s="63"/>
      <c r="Z246" s="63"/>
      <c r="AA246" s="63"/>
      <c r="AB246" s="63">
        <f t="shared" si="72"/>
        <v>0.01</v>
      </c>
      <c r="AC246" s="82"/>
      <c r="AD246" s="59"/>
      <c r="AE246" s="59"/>
      <c r="AF246" s="59"/>
      <c r="AG246" s="59"/>
      <c r="AH246" s="59"/>
      <c r="AI246" s="82"/>
      <c r="AJ246" s="59"/>
      <c r="AK246" s="59"/>
      <c r="AL246" s="59"/>
      <c r="AM246" s="59"/>
      <c r="AN246" s="82"/>
      <c r="AO246" s="59"/>
      <c r="AP246" s="59"/>
      <c r="AQ246" s="59"/>
      <c r="AR246" s="59"/>
      <c r="AS246" s="59"/>
      <c r="AT246" s="59"/>
      <c r="AU246" s="59"/>
      <c r="AV246" s="59"/>
      <c r="AW246" s="59"/>
      <c r="AX246" s="82"/>
      <c r="AY246" s="59"/>
      <c r="AZ246" s="59"/>
      <c r="BA246" s="59"/>
      <c r="BB246" s="59"/>
      <c r="BC246" s="59"/>
      <c r="BD246" s="59"/>
      <c r="BE246" s="59"/>
      <c r="BF246" s="59"/>
      <c r="BG246" s="59"/>
      <c r="BH246" s="59"/>
      <c r="BI246" s="82"/>
      <c r="BJ246" s="60"/>
      <c r="BK246" s="59"/>
      <c r="BL246" s="59"/>
      <c r="BM246" s="59"/>
      <c r="BN246" s="59"/>
      <c r="BO246" s="59"/>
      <c r="BP246" s="59"/>
      <c r="BQ246" s="59"/>
      <c r="BR246" s="59"/>
      <c r="BS246" s="59"/>
      <c r="BT246" s="59"/>
      <c r="BU246" s="59"/>
      <c r="BV246" s="59"/>
      <c r="BW246" s="59"/>
      <c r="BX246" s="59"/>
      <c r="BY246" s="59"/>
      <c r="BZ246" s="59"/>
      <c r="CA246" s="59"/>
      <c r="CB246" s="82"/>
      <c r="CC246" s="59"/>
      <c r="CD246" s="59"/>
      <c r="CE246" s="59"/>
      <c r="CF246" s="59"/>
      <c r="CG246" s="59"/>
      <c r="CH246" s="59"/>
      <c r="CI246" s="59">
        <v>1</v>
      </c>
      <c r="CJ246" s="59"/>
      <c r="CK246" s="59"/>
      <c r="CL246" s="59"/>
      <c r="CM246" s="82"/>
      <c r="CN246" s="59"/>
      <c r="CO246" s="59"/>
      <c r="CP246" s="59"/>
      <c r="CQ246" s="59"/>
      <c r="CR246" s="59"/>
      <c r="CS246" s="59"/>
      <c r="CT246" s="59"/>
      <c r="CU246" s="59"/>
      <c r="CV246" s="59"/>
      <c r="CW246" s="59"/>
      <c r="CX246" s="59"/>
      <c r="CY246" s="59"/>
      <c r="CZ246" s="82"/>
      <c r="DA246" s="59"/>
      <c r="DB246" s="59"/>
      <c r="DC246" s="59"/>
      <c r="DD246" s="59"/>
      <c r="DE246" s="59"/>
      <c r="DF246" s="59"/>
      <c r="DG246" s="59"/>
      <c r="DH246" s="59"/>
      <c r="DI246" s="82"/>
      <c r="DJ246" s="59"/>
      <c r="DK246" s="59"/>
      <c r="DL246" s="59"/>
      <c r="DM246" s="59"/>
      <c r="DN246" s="59"/>
      <c r="DO246" s="59"/>
      <c r="DP246" s="59"/>
      <c r="DQ246" s="82"/>
      <c r="DR246" s="59"/>
      <c r="DS246" s="59"/>
      <c r="DT246" s="59"/>
      <c r="DU246" s="59"/>
      <c r="DV246" s="59"/>
      <c r="DW246" s="59"/>
      <c r="DX246" s="59"/>
      <c r="DY246" s="59"/>
      <c r="DZ246" s="59"/>
      <c r="EA246" s="59">
        <v>1</v>
      </c>
      <c r="EB246" s="59"/>
      <c r="EC246" s="59"/>
      <c r="ED246" s="59"/>
      <c r="EE246" s="59"/>
      <c r="EF246" s="59"/>
      <c r="EG246" s="59"/>
      <c r="EH246" s="59"/>
      <c r="EI246" s="59"/>
      <c r="EJ246" s="59"/>
      <c r="EK246" s="59"/>
      <c r="EL246" s="59"/>
      <c r="EM246" s="59"/>
      <c r="EN246" s="59"/>
      <c r="EO246" s="59"/>
      <c r="EP246" s="59"/>
      <c r="EQ246" s="59"/>
      <c r="ER246" s="59"/>
    </row>
    <row r="247" spans="2:148" ht="15">
      <c r="B247" s="75"/>
      <c r="C247" s="106"/>
      <c r="D247" s="115"/>
      <c r="E247" s="76"/>
      <c r="F247" s="306"/>
      <c r="G247" s="90"/>
      <c r="H247" s="88"/>
      <c r="I247" s="87"/>
      <c r="J247" s="87"/>
      <c r="K247" s="82"/>
      <c r="L247" s="61"/>
      <c r="M247" s="82"/>
      <c r="N247" s="59"/>
      <c r="O247" s="59"/>
      <c r="P247" s="59"/>
      <c r="Q247" s="59"/>
      <c r="R247" s="59"/>
      <c r="S247" s="59"/>
      <c r="T247" s="82"/>
      <c r="U247" s="142"/>
      <c r="V247" s="63"/>
      <c r="W247" s="63"/>
      <c r="X247" s="63"/>
      <c r="Y247" s="63"/>
      <c r="Z247" s="63"/>
      <c r="AA247" s="63"/>
      <c r="AB247" s="63"/>
      <c r="AC247" s="82"/>
      <c r="AD247" s="59"/>
      <c r="AE247" s="59"/>
      <c r="AF247" s="59"/>
      <c r="AG247" s="59"/>
      <c r="AH247" s="59"/>
      <c r="AI247" s="82"/>
      <c r="AJ247" s="59"/>
      <c r="AK247" s="59"/>
      <c r="AL247" s="59"/>
      <c r="AM247" s="59"/>
      <c r="AN247" s="82"/>
      <c r="AO247" s="59"/>
      <c r="AP247" s="59"/>
      <c r="AQ247" s="59"/>
      <c r="AR247" s="59"/>
      <c r="AS247" s="59"/>
      <c r="AT247" s="59"/>
      <c r="AU247" s="59"/>
      <c r="AV247" s="59"/>
      <c r="AW247" s="59"/>
      <c r="AX247" s="82"/>
      <c r="AY247" s="59"/>
      <c r="AZ247" s="59"/>
      <c r="BA247" s="59"/>
      <c r="BB247" s="59"/>
      <c r="BC247" s="59"/>
      <c r="BD247" s="59"/>
      <c r="BE247" s="59"/>
      <c r="BF247" s="59"/>
      <c r="BG247" s="59"/>
      <c r="BH247" s="59"/>
      <c r="BI247" s="82"/>
      <c r="BJ247" s="60"/>
      <c r="BK247" s="59"/>
      <c r="BL247" s="59"/>
      <c r="BM247" s="59"/>
      <c r="BN247" s="59"/>
      <c r="BO247" s="59"/>
      <c r="BP247" s="59"/>
      <c r="BQ247" s="59"/>
      <c r="BR247" s="59"/>
      <c r="BS247" s="59"/>
      <c r="BT247" s="59"/>
      <c r="BU247" s="59"/>
      <c r="BV247" s="59"/>
      <c r="BW247" s="59"/>
      <c r="BX247" s="59"/>
      <c r="BY247" s="59"/>
      <c r="BZ247" s="59"/>
      <c r="CA247" s="59"/>
      <c r="CB247" s="82"/>
      <c r="CC247" s="59"/>
      <c r="CD247" s="59"/>
      <c r="CE247" s="59"/>
      <c r="CF247" s="59"/>
      <c r="CG247" s="59"/>
      <c r="CH247" s="59"/>
      <c r="CI247" s="59"/>
      <c r="CJ247" s="59"/>
      <c r="CK247" s="59"/>
      <c r="CL247" s="59"/>
      <c r="CM247" s="82"/>
      <c r="CN247" s="59"/>
      <c r="CO247" s="59"/>
      <c r="CP247" s="59"/>
      <c r="CQ247" s="59"/>
      <c r="CR247" s="59"/>
      <c r="CS247" s="59"/>
      <c r="CT247" s="59"/>
      <c r="CU247" s="59"/>
      <c r="CV247" s="59"/>
      <c r="CW247" s="59"/>
      <c r="CX247" s="59"/>
      <c r="CY247" s="59"/>
      <c r="CZ247" s="82"/>
      <c r="DA247" s="59"/>
      <c r="DB247" s="59"/>
      <c r="DC247" s="59"/>
      <c r="DD247" s="59"/>
      <c r="DE247" s="59"/>
      <c r="DF247" s="59"/>
      <c r="DG247" s="59"/>
      <c r="DH247" s="59"/>
      <c r="DI247" s="82"/>
      <c r="DJ247" s="59"/>
      <c r="DK247" s="59"/>
      <c r="DL247" s="59"/>
      <c r="DM247" s="59"/>
      <c r="DN247" s="59"/>
      <c r="DO247" s="59"/>
      <c r="DP247" s="59"/>
      <c r="DQ247" s="82"/>
      <c r="DR247" s="59"/>
      <c r="DS247" s="59"/>
      <c r="DT247" s="59"/>
      <c r="DU247" s="59"/>
      <c r="DV247" s="59"/>
      <c r="DW247" s="59"/>
      <c r="DX247" s="59"/>
      <c r="DY247" s="59"/>
      <c r="DZ247" s="59"/>
      <c r="EA247" s="59"/>
      <c r="EB247" s="59"/>
      <c r="EC247" s="59"/>
      <c r="ED247" s="59"/>
      <c r="EE247" s="59"/>
      <c r="EF247" s="59"/>
      <c r="EG247" s="59"/>
      <c r="EH247" s="59"/>
      <c r="EI247" s="59"/>
      <c r="EJ247" s="59"/>
      <c r="EK247" s="59"/>
      <c r="EL247" s="59"/>
      <c r="EM247" s="59"/>
      <c r="EN247" s="59"/>
      <c r="EO247" s="59"/>
      <c r="EP247" s="59"/>
      <c r="EQ247" s="59"/>
      <c r="ER247" s="59"/>
    </row>
    <row r="248" spans="2:148" ht="15">
      <c r="B248" s="75">
        <v>8</v>
      </c>
      <c r="C248" s="106" t="s">
        <v>418</v>
      </c>
      <c r="D248" s="245" t="s">
        <v>167</v>
      </c>
      <c r="E248" s="76">
        <v>78</v>
      </c>
      <c r="F248" s="306">
        <v>78</v>
      </c>
      <c r="G248" s="90">
        <f t="shared" si="55"/>
        <v>0.55410256410256409</v>
      </c>
      <c r="H248" s="88">
        <f t="shared" si="56"/>
        <v>43.22</v>
      </c>
      <c r="I248" s="87">
        <f t="shared" si="57"/>
        <v>10.920000000000002</v>
      </c>
      <c r="J248" s="87">
        <f t="shared" ref="J248:J254" si="73">SUMPRODUCT(N248:ES248,$N$6:$ES$6)</f>
        <v>32.299999999999997</v>
      </c>
      <c r="K248" s="82"/>
      <c r="L248" s="61"/>
      <c r="M248" s="82"/>
      <c r="N248" s="59"/>
      <c r="O248" s="59"/>
      <c r="P248" s="59"/>
      <c r="Q248" s="59"/>
      <c r="R248" s="59"/>
      <c r="S248" s="59"/>
      <c r="T248" s="82"/>
      <c r="U248" s="63"/>
      <c r="V248" s="63"/>
      <c r="W248" s="63"/>
      <c r="X248" s="63"/>
      <c r="Y248" s="63"/>
      <c r="Z248" s="63"/>
      <c r="AA248" s="63"/>
      <c r="AB248" s="63">
        <f t="shared" ref="AB248:AB250" si="74">10/1000</f>
        <v>0.01</v>
      </c>
      <c r="AC248" s="82"/>
      <c r="AD248" s="59"/>
      <c r="AE248" s="59"/>
      <c r="AF248" s="59"/>
      <c r="AG248" s="59"/>
      <c r="AH248" s="59"/>
      <c r="AI248" s="82"/>
      <c r="AJ248" s="59"/>
      <c r="AK248" s="59"/>
      <c r="AL248" s="59"/>
      <c r="AM248" s="59"/>
      <c r="AN248" s="82"/>
      <c r="AO248" s="59"/>
      <c r="AP248" s="59"/>
      <c r="AQ248" s="59"/>
      <c r="AR248" s="59"/>
      <c r="AS248" s="59"/>
      <c r="AT248" s="59"/>
      <c r="AU248" s="59"/>
      <c r="AV248" s="59"/>
      <c r="AW248" s="59"/>
      <c r="AX248" s="82"/>
      <c r="AY248" s="59"/>
      <c r="AZ248" s="59"/>
      <c r="BA248" s="59"/>
      <c r="BB248" s="59"/>
      <c r="BC248" s="59"/>
      <c r="BD248" s="59"/>
      <c r="BE248" s="59"/>
      <c r="BF248" s="59"/>
      <c r="BG248" s="59"/>
      <c r="BH248" s="59"/>
      <c r="BI248" s="82"/>
      <c r="BJ248" s="60"/>
      <c r="BK248" s="59"/>
      <c r="BL248" s="59"/>
      <c r="BM248" s="59"/>
      <c r="BN248" s="59"/>
      <c r="BO248" s="59"/>
      <c r="BP248" s="59"/>
      <c r="BQ248" s="59"/>
      <c r="BR248" s="59"/>
      <c r="BS248" s="59"/>
      <c r="BT248" s="59"/>
      <c r="BU248" s="59"/>
      <c r="BV248" s="59"/>
      <c r="BW248" s="59"/>
      <c r="BX248" s="59"/>
      <c r="BY248" s="59"/>
      <c r="BZ248" s="59"/>
      <c r="CA248" s="59"/>
      <c r="CB248" s="82"/>
      <c r="CC248" s="59"/>
      <c r="CD248" s="59">
        <v>1</v>
      </c>
      <c r="CE248" s="59"/>
      <c r="CF248" s="59"/>
      <c r="CG248" s="59"/>
      <c r="CH248" s="59"/>
      <c r="CI248" s="59"/>
      <c r="CJ248" s="59"/>
      <c r="CK248" s="59"/>
      <c r="CL248" s="59"/>
      <c r="CM248" s="82"/>
      <c r="CN248" s="59"/>
      <c r="CO248" s="59"/>
      <c r="CP248" s="59"/>
      <c r="CQ248" s="59"/>
      <c r="CR248" s="59"/>
      <c r="CS248" s="59"/>
      <c r="CT248" s="59"/>
      <c r="CU248" s="59"/>
      <c r="CV248" s="59"/>
      <c r="CW248" s="59"/>
      <c r="CX248" s="59"/>
      <c r="CY248" s="59"/>
      <c r="CZ248" s="82"/>
      <c r="DA248" s="59"/>
      <c r="DB248" s="59"/>
      <c r="DC248" s="59"/>
      <c r="DD248" s="59"/>
      <c r="DE248" s="59"/>
      <c r="DF248" s="59"/>
      <c r="DG248" s="59"/>
      <c r="DH248" s="59"/>
      <c r="DI248" s="82"/>
      <c r="DJ248" s="59"/>
      <c r="DK248" s="59"/>
      <c r="DL248" s="59"/>
      <c r="DM248" s="59"/>
      <c r="DN248" s="59"/>
      <c r="DO248" s="59"/>
      <c r="DP248" s="59"/>
      <c r="DQ248" s="82"/>
      <c r="DR248" s="59"/>
      <c r="DS248" s="59"/>
      <c r="DT248" s="59"/>
      <c r="DU248" s="59"/>
      <c r="DV248" s="59"/>
      <c r="DW248" s="59"/>
      <c r="DX248" s="59"/>
      <c r="DY248" s="59">
        <v>1</v>
      </c>
      <c r="DZ248" s="59"/>
      <c r="EA248" s="59"/>
      <c r="EB248" s="59"/>
      <c r="EC248" s="59"/>
      <c r="ED248" s="59"/>
      <c r="EE248" s="59"/>
      <c r="EF248" s="59"/>
      <c r="EG248" s="59"/>
      <c r="EH248" s="59"/>
      <c r="EI248" s="59"/>
      <c r="EJ248" s="59"/>
      <c r="EK248" s="59"/>
      <c r="EL248" s="59"/>
      <c r="EM248" s="59"/>
      <c r="EN248" s="59"/>
      <c r="EO248" s="59"/>
      <c r="EP248" s="59"/>
      <c r="EQ248" s="59"/>
      <c r="ER248" s="59"/>
    </row>
    <row r="249" spans="2:148" ht="15">
      <c r="B249" s="75">
        <v>9</v>
      </c>
      <c r="C249" s="106" t="s">
        <v>418</v>
      </c>
      <c r="D249" s="115" t="s">
        <v>169</v>
      </c>
      <c r="E249" s="76">
        <v>78</v>
      </c>
      <c r="F249" s="306">
        <v>78</v>
      </c>
      <c r="G249" s="90">
        <f t="shared" si="55"/>
        <v>0.55410256410256409</v>
      </c>
      <c r="H249" s="88">
        <f t="shared" si="56"/>
        <v>43.22</v>
      </c>
      <c r="I249" s="87">
        <f t="shared" si="57"/>
        <v>10.920000000000002</v>
      </c>
      <c r="J249" s="87">
        <f t="shared" si="73"/>
        <v>32.299999999999997</v>
      </c>
      <c r="K249" s="82"/>
      <c r="L249" s="61"/>
      <c r="M249" s="82"/>
      <c r="N249" s="59"/>
      <c r="O249" s="59"/>
      <c r="P249" s="59"/>
      <c r="Q249" s="59"/>
      <c r="R249" s="59"/>
      <c r="S249" s="59"/>
      <c r="T249" s="82"/>
      <c r="U249" s="142"/>
      <c r="V249" s="63"/>
      <c r="W249" s="63"/>
      <c r="X249" s="63"/>
      <c r="Y249" s="63"/>
      <c r="Z249" s="63"/>
      <c r="AA249" s="63"/>
      <c r="AB249" s="63">
        <f t="shared" si="74"/>
        <v>0.01</v>
      </c>
      <c r="AC249" s="82"/>
      <c r="AD249" s="59"/>
      <c r="AE249" s="59"/>
      <c r="AF249" s="59"/>
      <c r="AG249" s="59"/>
      <c r="AH249" s="59"/>
      <c r="AI249" s="82"/>
      <c r="AJ249" s="59"/>
      <c r="AK249" s="59"/>
      <c r="AL249" s="59"/>
      <c r="AM249" s="59"/>
      <c r="AN249" s="82"/>
      <c r="AO249" s="59"/>
      <c r="AP249" s="59"/>
      <c r="AQ249" s="59"/>
      <c r="AR249" s="59"/>
      <c r="AS249" s="59"/>
      <c r="AT249" s="59"/>
      <c r="AU249" s="59"/>
      <c r="AV249" s="59"/>
      <c r="AW249" s="59"/>
      <c r="AX249" s="82"/>
      <c r="AY249" s="59"/>
      <c r="AZ249" s="59"/>
      <c r="BA249" s="59"/>
      <c r="BB249" s="59"/>
      <c r="BC249" s="59"/>
      <c r="BD249" s="59"/>
      <c r="BE249" s="59"/>
      <c r="BF249" s="59"/>
      <c r="BG249" s="59"/>
      <c r="BH249" s="59"/>
      <c r="BI249" s="82"/>
      <c r="BJ249" s="60"/>
      <c r="BK249" s="59"/>
      <c r="BL249" s="59"/>
      <c r="BM249" s="59"/>
      <c r="BN249" s="59"/>
      <c r="BO249" s="59"/>
      <c r="BP249" s="59"/>
      <c r="BQ249" s="59"/>
      <c r="BR249" s="59"/>
      <c r="BS249" s="59"/>
      <c r="BT249" s="59"/>
      <c r="BU249" s="59"/>
      <c r="BV249" s="59"/>
      <c r="BW249" s="59"/>
      <c r="BX249" s="59"/>
      <c r="BY249" s="59"/>
      <c r="BZ249" s="59"/>
      <c r="CA249" s="59"/>
      <c r="CB249" s="82"/>
      <c r="CC249" s="59"/>
      <c r="CD249" s="59"/>
      <c r="CE249" s="59">
        <v>1</v>
      </c>
      <c r="CF249" s="59"/>
      <c r="CG249" s="59"/>
      <c r="CH249" s="59"/>
      <c r="CI249" s="59"/>
      <c r="CJ249" s="59"/>
      <c r="CK249" s="59"/>
      <c r="CL249" s="59"/>
      <c r="CM249" s="82"/>
      <c r="CN249" s="59"/>
      <c r="CO249" s="59"/>
      <c r="CP249" s="59"/>
      <c r="CQ249" s="59"/>
      <c r="CR249" s="59"/>
      <c r="CS249" s="59"/>
      <c r="CT249" s="59"/>
      <c r="CU249" s="59"/>
      <c r="CV249" s="59"/>
      <c r="CW249" s="59"/>
      <c r="CX249" s="59"/>
      <c r="CY249" s="59"/>
      <c r="CZ249" s="82"/>
      <c r="DA249" s="59"/>
      <c r="DB249" s="59"/>
      <c r="DC249" s="59"/>
      <c r="DD249" s="59"/>
      <c r="DE249" s="59"/>
      <c r="DF249" s="59"/>
      <c r="DG249" s="59"/>
      <c r="DH249" s="59"/>
      <c r="DI249" s="82"/>
      <c r="DJ249" s="59"/>
      <c r="DK249" s="59"/>
      <c r="DL249" s="59"/>
      <c r="DM249" s="59"/>
      <c r="DN249" s="59"/>
      <c r="DO249" s="59"/>
      <c r="DP249" s="59"/>
      <c r="DQ249" s="82"/>
      <c r="DR249" s="59"/>
      <c r="DS249" s="59"/>
      <c r="DT249" s="59"/>
      <c r="DU249" s="59"/>
      <c r="DV249" s="59"/>
      <c r="DW249" s="59"/>
      <c r="DX249" s="59"/>
      <c r="DY249" s="59">
        <v>1</v>
      </c>
      <c r="DZ249" s="59"/>
      <c r="EA249" s="59"/>
      <c r="EB249" s="59"/>
      <c r="EC249" s="59"/>
      <c r="ED249" s="59"/>
      <c r="EE249" s="59"/>
      <c r="EF249" s="59"/>
      <c r="EG249" s="59"/>
      <c r="EH249" s="59"/>
      <c r="EI249" s="59"/>
      <c r="EJ249" s="59"/>
      <c r="EK249" s="59"/>
      <c r="EL249" s="59"/>
      <c r="EM249" s="59"/>
      <c r="EN249" s="59"/>
      <c r="EO249" s="59"/>
      <c r="EP249" s="59"/>
      <c r="EQ249" s="59"/>
      <c r="ER249" s="59"/>
    </row>
    <row r="250" spans="2:148" ht="15">
      <c r="B250" s="75">
        <v>10</v>
      </c>
      <c r="C250" s="106" t="s">
        <v>418</v>
      </c>
      <c r="D250" s="115" t="s">
        <v>174</v>
      </c>
      <c r="E250" s="76">
        <v>78</v>
      </c>
      <c r="F250" s="306">
        <v>78</v>
      </c>
      <c r="G250" s="90">
        <f t="shared" si="55"/>
        <v>0.55410256410256409</v>
      </c>
      <c r="H250" s="88">
        <f t="shared" si="56"/>
        <v>43.22</v>
      </c>
      <c r="I250" s="87">
        <f t="shared" si="57"/>
        <v>10.920000000000002</v>
      </c>
      <c r="J250" s="87">
        <f t="shared" si="73"/>
        <v>32.299999999999997</v>
      </c>
      <c r="K250" s="82"/>
      <c r="L250" s="61"/>
      <c r="M250" s="82"/>
      <c r="N250" s="59"/>
      <c r="O250" s="59"/>
      <c r="P250" s="59"/>
      <c r="Q250" s="59"/>
      <c r="R250" s="59"/>
      <c r="S250" s="59"/>
      <c r="T250" s="82"/>
      <c r="U250" s="63"/>
      <c r="V250" s="63"/>
      <c r="W250" s="63"/>
      <c r="X250" s="63"/>
      <c r="Y250" s="63"/>
      <c r="Z250" s="63"/>
      <c r="AA250" s="63"/>
      <c r="AB250" s="63">
        <f t="shared" si="74"/>
        <v>0.01</v>
      </c>
      <c r="AC250" s="82"/>
      <c r="AD250" s="59"/>
      <c r="AE250" s="59"/>
      <c r="AF250" s="59"/>
      <c r="AG250" s="59"/>
      <c r="AH250" s="59"/>
      <c r="AI250" s="82"/>
      <c r="AJ250" s="59"/>
      <c r="AK250" s="59"/>
      <c r="AL250" s="59"/>
      <c r="AM250" s="59"/>
      <c r="AN250" s="82"/>
      <c r="AO250" s="59"/>
      <c r="AP250" s="59"/>
      <c r="AQ250" s="59"/>
      <c r="AR250" s="59"/>
      <c r="AS250" s="59"/>
      <c r="AT250" s="59"/>
      <c r="AU250" s="59"/>
      <c r="AV250" s="59"/>
      <c r="AW250" s="59"/>
      <c r="AX250" s="82"/>
      <c r="AY250" s="59"/>
      <c r="AZ250" s="59"/>
      <c r="BA250" s="59"/>
      <c r="BB250" s="59"/>
      <c r="BC250" s="59"/>
      <c r="BD250" s="59"/>
      <c r="BE250" s="59"/>
      <c r="BF250" s="59"/>
      <c r="BG250" s="59"/>
      <c r="BH250" s="59"/>
      <c r="BI250" s="82"/>
      <c r="BJ250" s="60"/>
      <c r="BK250" s="59"/>
      <c r="BL250" s="59"/>
      <c r="BM250" s="59"/>
      <c r="BN250" s="59"/>
      <c r="BO250" s="59"/>
      <c r="BP250" s="59"/>
      <c r="BQ250" s="59"/>
      <c r="BR250" s="59"/>
      <c r="BS250" s="59"/>
      <c r="BT250" s="59"/>
      <c r="BU250" s="59"/>
      <c r="BV250" s="59"/>
      <c r="BW250" s="59"/>
      <c r="BX250" s="59"/>
      <c r="BY250" s="59"/>
      <c r="BZ250" s="59"/>
      <c r="CA250" s="59"/>
      <c r="CB250" s="82"/>
      <c r="CC250" s="59"/>
      <c r="CD250" s="59"/>
      <c r="CE250" s="59"/>
      <c r="CF250" s="59"/>
      <c r="CG250" s="59"/>
      <c r="CH250" s="59"/>
      <c r="CI250" s="59"/>
      <c r="CJ250" s="59"/>
      <c r="CK250" s="59"/>
      <c r="CL250" s="59">
        <v>1</v>
      </c>
      <c r="CM250" s="82"/>
      <c r="CN250" s="59"/>
      <c r="CO250" s="59"/>
      <c r="CP250" s="59"/>
      <c r="CQ250" s="59"/>
      <c r="CR250" s="59"/>
      <c r="CS250" s="59"/>
      <c r="CT250" s="59"/>
      <c r="CU250" s="59"/>
      <c r="CV250" s="59"/>
      <c r="CW250" s="59"/>
      <c r="CX250" s="59"/>
      <c r="CY250" s="59"/>
      <c r="CZ250" s="82"/>
      <c r="DA250" s="59"/>
      <c r="DB250" s="59"/>
      <c r="DC250" s="59"/>
      <c r="DD250" s="59"/>
      <c r="DE250" s="59"/>
      <c r="DF250" s="59"/>
      <c r="DG250" s="59"/>
      <c r="DH250" s="59"/>
      <c r="DI250" s="82"/>
      <c r="DJ250" s="59"/>
      <c r="DK250" s="59"/>
      <c r="DL250" s="59"/>
      <c r="DM250" s="59"/>
      <c r="DN250" s="59"/>
      <c r="DO250" s="59"/>
      <c r="DP250" s="59"/>
      <c r="DQ250" s="82"/>
      <c r="DR250" s="59"/>
      <c r="DS250" s="59"/>
      <c r="DT250" s="59"/>
      <c r="DU250" s="59"/>
      <c r="DV250" s="59"/>
      <c r="DW250" s="59"/>
      <c r="DX250" s="59"/>
      <c r="DY250" s="59">
        <v>1</v>
      </c>
      <c r="DZ250" s="59"/>
      <c r="EA250" s="59"/>
      <c r="EB250" s="59"/>
      <c r="EC250" s="59"/>
      <c r="ED250" s="59"/>
      <c r="EE250" s="59"/>
      <c r="EF250" s="59"/>
      <c r="EG250" s="59"/>
      <c r="EH250" s="59"/>
      <c r="EI250" s="59"/>
      <c r="EJ250" s="59"/>
      <c r="EK250" s="59"/>
      <c r="EL250" s="59"/>
      <c r="EM250" s="59"/>
      <c r="EN250" s="59"/>
      <c r="EO250" s="59"/>
      <c r="EP250" s="59"/>
      <c r="EQ250" s="59"/>
      <c r="ER250" s="59"/>
    </row>
    <row r="251" spans="2:148" ht="15">
      <c r="B251" s="75">
        <v>11</v>
      </c>
      <c r="C251" s="106" t="s">
        <v>418</v>
      </c>
      <c r="D251" s="115" t="s">
        <v>170</v>
      </c>
      <c r="E251" s="76">
        <v>78</v>
      </c>
      <c r="F251" s="306">
        <v>78</v>
      </c>
      <c r="G251" s="90">
        <f t="shared" si="55"/>
        <v>0.58871794871794869</v>
      </c>
      <c r="H251" s="88">
        <f t="shared" si="56"/>
        <v>45.92</v>
      </c>
      <c r="I251" s="87">
        <f t="shared" si="57"/>
        <v>10.920000000000002</v>
      </c>
      <c r="J251" s="87">
        <f t="shared" si="73"/>
        <v>35</v>
      </c>
      <c r="K251" s="82"/>
      <c r="L251" s="61"/>
      <c r="M251" s="82"/>
      <c r="N251" s="59"/>
      <c r="O251" s="59"/>
      <c r="P251" s="59"/>
      <c r="Q251" s="59"/>
      <c r="R251" s="59"/>
      <c r="S251" s="59"/>
      <c r="T251" s="82"/>
      <c r="U251" s="142"/>
      <c r="V251" s="63"/>
      <c r="W251" s="63"/>
      <c r="X251" s="63"/>
      <c r="Y251" s="63"/>
      <c r="Z251" s="63"/>
      <c r="AA251" s="63"/>
      <c r="AB251" s="63"/>
      <c r="AC251" s="82"/>
      <c r="AD251" s="59"/>
      <c r="AE251" s="59"/>
      <c r="AF251" s="59"/>
      <c r="AG251" s="59"/>
      <c r="AH251" s="59"/>
      <c r="AI251" s="82"/>
      <c r="AJ251" s="59"/>
      <c r="AK251" s="59"/>
      <c r="AL251" s="59"/>
      <c r="AM251" s="59"/>
      <c r="AN251" s="82"/>
      <c r="AO251" s="59"/>
      <c r="AP251" s="59"/>
      <c r="AQ251" s="59"/>
      <c r="AR251" s="59"/>
      <c r="AS251" s="59"/>
      <c r="AT251" s="59"/>
      <c r="AU251" s="59"/>
      <c r="AV251" s="59"/>
      <c r="AW251" s="59"/>
      <c r="AX251" s="82"/>
      <c r="AY251" s="59"/>
      <c r="AZ251" s="59"/>
      <c r="BA251" s="59"/>
      <c r="BB251" s="59"/>
      <c r="BC251" s="59"/>
      <c r="BD251" s="59"/>
      <c r="BE251" s="59"/>
      <c r="BF251" s="59"/>
      <c r="BG251" s="59"/>
      <c r="BH251" s="59"/>
      <c r="BI251" s="82"/>
      <c r="BJ251" s="60"/>
      <c r="BK251" s="59"/>
      <c r="BL251" s="59"/>
      <c r="BM251" s="59"/>
      <c r="BN251" s="59"/>
      <c r="BO251" s="59"/>
      <c r="BP251" s="59"/>
      <c r="BQ251" s="59"/>
      <c r="BR251" s="59"/>
      <c r="BS251" s="59"/>
      <c r="BT251" s="59"/>
      <c r="BU251" s="59"/>
      <c r="BV251" s="59"/>
      <c r="BW251" s="59"/>
      <c r="BX251" s="59"/>
      <c r="BY251" s="59"/>
      <c r="BZ251" s="59"/>
      <c r="CA251" s="59"/>
      <c r="CB251" s="82"/>
      <c r="CC251" s="59">
        <v>1</v>
      </c>
      <c r="CD251" s="59"/>
      <c r="CE251" s="59"/>
      <c r="CF251" s="59"/>
      <c r="CG251" s="59"/>
      <c r="CH251" s="59"/>
      <c r="CI251" s="59"/>
      <c r="CJ251" s="59"/>
      <c r="CK251" s="59"/>
      <c r="CL251" s="59"/>
      <c r="CM251" s="82"/>
      <c r="CN251" s="59"/>
      <c r="CO251" s="59"/>
      <c r="CP251" s="59"/>
      <c r="CQ251" s="59"/>
      <c r="CR251" s="59"/>
      <c r="CS251" s="59"/>
      <c r="CT251" s="59"/>
      <c r="CU251" s="59"/>
      <c r="CV251" s="59"/>
      <c r="CW251" s="59"/>
      <c r="CX251" s="59"/>
      <c r="CY251" s="59"/>
      <c r="CZ251" s="82"/>
      <c r="DA251" s="59"/>
      <c r="DB251" s="59"/>
      <c r="DC251" s="59"/>
      <c r="DD251" s="59"/>
      <c r="DE251" s="59"/>
      <c r="DF251" s="59"/>
      <c r="DG251" s="59"/>
      <c r="DH251" s="59"/>
      <c r="DI251" s="82"/>
      <c r="DJ251" s="59"/>
      <c r="DK251" s="59"/>
      <c r="DL251" s="59"/>
      <c r="DM251" s="59"/>
      <c r="DN251" s="59"/>
      <c r="DO251" s="59"/>
      <c r="DP251" s="59"/>
      <c r="DQ251" s="82"/>
      <c r="DR251" s="59"/>
      <c r="DS251" s="59"/>
      <c r="DT251" s="59"/>
      <c r="DU251" s="59"/>
      <c r="DV251" s="59"/>
      <c r="DW251" s="59"/>
      <c r="DX251" s="59"/>
      <c r="DY251" s="59">
        <v>1</v>
      </c>
      <c r="DZ251" s="59"/>
      <c r="EA251" s="59"/>
      <c r="EB251" s="59"/>
      <c r="EC251" s="59"/>
      <c r="ED251" s="59"/>
      <c r="EE251" s="59"/>
      <c r="EF251" s="59"/>
      <c r="EG251" s="59"/>
      <c r="EH251" s="59"/>
      <c r="EI251" s="59"/>
      <c r="EJ251" s="59"/>
      <c r="EK251" s="59"/>
      <c r="EL251" s="59"/>
      <c r="EM251" s="59"/>
      <c r="EN251" s="59"/>
      <c r="EO251" s="59"/>
      <c r="EP251" s="59"/>
      <c r="EQ251" s="59"/>
      <c r="ER251" s="59"/>
    </row>
    <row r="252" spans="2:148" ht="15">
      <c r="B252" s="75">
        <v>12</v>
      </c>
      <c r="C252" s="106" t="s">
        <v>418</v>
      </c>
      <c r="D252" s="115" t="s">
        <v>171</v>
      </c>
      <c r="E252" s="76">
        <v>78</v>
      </c>
      <c r="F252" s="306">
        <v>78</v>
      </c>
      <c r="G252" s="90">
        <f t="shared" si="55"/>
        <v>0.52461538461538459</v>
      </c>
      <c r="H252" s="88">
        <f t="shared" si="56"/>
        <v>40.92</v>
      </c>
      <c r="I252" s="87">
        <f t="shared" si="57"/>
        <v>10.920000000000002</v>
      </c>
      <c r="J252" s="87">
        <f t="shared" si="73"/>
        <v>30</v>
      </c>
      <c r="K252" s="82"/>
      <c r="L252" s="61"/>
      <c r="M252" s="82"/>
      <c r="N252" s="59"/>
      <c r="O252" s="59"/>
      <c r="P252" s="59"/>
      <c r="Q252" s="59"/>
      <c r="R252" s="59"/>
      <c r="S252" s="59"/>
      <c r="T252" s="82"/>
      <c r="U252" s="63"/>
      <c r="V252" s="63"/>
      <c r="W252" s="63"/>
      <c r="X252" s="63"/>
      <c r="Y252" s="63"/>
      <c r="Z252" s="63"/>
      <c r="AA252" s="63"/>
      <c r="AB252" s="63"/>
      <c r="AC252" s="82"/>
      <c r="AD252" s="59"/>
      <c r="AE252" s="59"/>
      <c r="AF252" s="59"/>
      <c r="AG252" s="59"/>
      <c r="AH252" s="59"/>
      <c r="AI252" s="82"/>
      <c r="AJ252" s="59"/>
      <c r="AK252" s="59"/>
      <c r="AL252" s="59"/>
      <c r="AM252" s="59"/>
      <c r="AN252" s="82"/>
      <c r="AO252" s="59"/>
      <c r="AP252" s="59"/>
      <c r="AQ252" s="59"/>
      <c r="AR252" s="59"/>
      <c r="AS252" s="59"/>
      <c r="AT252" s="59"/>
      <c r="AU252" s="59"/>
      <c r="AV252" s="59"/>
      <c r="AW252" s="59"/>
      <c r="AX252" s="82"/>
      <c r="AY252" s="59"/>
      <c r="AZ252" s="59"/>
      <c r="BA252" s="59"/>
      <c r="BB252" s="59"/>
      <c r="BC252" s="59"/>
      <c r="BD252" s="59"/>
      <c r="BE252" s="59"/>
      <c r="BF252" s="59"/>
      <c r="BG252" s="59"/>
      <c r="BH252" s="59"/>
      <c r="BI252" s="82"/>
      <c r="BJ252" s="60"/>
      <c r="BK252" s="59"/>
      <c r="BL252" s="59"/>
      <c r="BM252" s="59"/>
      <c r="BN252" s="59"/>
      <c r="BO252" s="59"/>
      <c r="BP252" s="59"/>
      <c r="BQ252" s="59"/>
      <c r="BR252" s="59"/>
      <c r="BS252" s="59"/>
      <c r="BT252" s="59"/>
      <c r="BU252" s="59"/>
      <c r="BV252" s="59"/>
      <c r="BW252" s="59"/>
      <c r="BX252" s="59"/>
      <c r="BY252" s="59"/>
      <c r="BZ252" s="59"/>
      <c r="CA252" s="59"/>
      <c r="CB252" s="82"/>
      <c r="CC252" s="59"/>
      <c r="CD252" s="59"/>
      <c r="CE252" s="59"/>
      <c r="CF252" s="59"/>
      <c r="CG252" s="59"/>
      <c r="CH252" s="59">
        <v>1</v>
      </c>
      <c r="CI252" s="59"/>
      <c r="CJ252" s="59"/>
      <c r="CK252" s="59"/>
      <c r="CL252" s="59"/>
      <c r="CM252" s="82"/>
      <c r="CN252" s="59"/>
      <c r="CO252" s="59"/>
      <c r="CP252" s="59"/>
      <c r="CQ252" s="59"/>
      <c r="CR252" s="59"/>
      <c r="CS252" s="59"/>
      <c r="CT252" s="59"/>
      <c r="CU252" s="59"/>
      <c r="CV252" s="59"/>
      <c r="CW252" s="59"/>
      <c r="CX252" s="59"/>
      <c r="CY252" s="59"/>
      <c r="CZ252" s="82"/>
      <c r="DA252" s="59"/>
      <c r="DB252" s="59"/>
      <c r="DC252" s="59"/>
      <c r="DD252" s="59"/>
      <c r="DE252" s="59"/>
      <c r="DF252" s="59"/>
      <c r="DG252" s="59"/>
      <c r="DH252" s="59"/>
      <c r="DI252" s="82"/>
      <c r="DJ252" s="59"/>
      <c r="DK252" s="59"/>
      <c r="DL252" s="59"/>
      <c r="DM252" s="59"/>
      <c r="DN252" s="59"/>
      <c r="DO252" s="59"/>
      <c r="DP252" s="59"/>
      <c r="DQ252" s="82"/>
      <c r="DR252" s="59"/>
      <c r="DS252" s="59"/>
      <c r="DT252" s="59"/>
      <c r="DU252" s="59"/>
      <c r="DV252" s="59"/>
      <c r="DW252" s="59"/>
      <c r="DX252" s="59"/>
      <c r="DY252" s="59">
        <v>1</v>
      </c>
      <c r="DZ252" s="59"/>
      <c r="EA252" s="59"/>
      <c r="EB252" s="59"/>
      <c r="EC252" s="59"/>
      <c r="ED252" s="59"/>
      <c r="EE252" s="59"/>
      <c r="EF252" s="59"/>
      <c r="EG252" s="59"/>
      <c r="EH252" s="59"/>
      <c r="EI252" s="59"/>
      <c r="EJ252" s="59"/>
      <c r="EK252" s="59"/>
      <c r="EL252" s="59"/>
      <c r="EM252" s="59"/>
      <c r="EN252" s="59"/>
      <c r="EO252" s="59"/>
      <c r="EP252" s="59"/>
      <c r="EQ252" s="59"/>
      <c r="ER252" s="59"/>
    </row>
    <row r="253" spans="2:148" ht="15">
      <c r="B253" s="75">
        <v>13</v>
      </c>
      <c r="C253" s="106" t="s">
        <v>418</v>
      </c>
      <c r="D253" s="115" t="s">
        <v>173</v>
      </c>
      <c r="E253" s="76">
        <v>78</v>
      </c>
      <c r="F253" s="306">
        <v>78</v>
      </c>
      <c r="G253" s="90">
        <f t="shared" si="55"/>
        <v>0.56051282051282048</v>
      </c>
      <c r="H253" s="88">
        <f t="shared" si="56"/>
        <v>43.72</v>
      </c>
      <c r="I253" s="87">
        <f t="shared" si="57"/>
        <v>10.920000000000002</v>
      </c>
      <c r="J253" s="87">
        <f t="shared" si="73"/>
        <v>32.799999999999997</v>
      </c>
      <c r="K253" s="82"/>
      <c r="L253" s="61"/>
      <c r="M253" s="82"/>
      <c r="N253" s="59"/>
      <c r="O253" s="59"/>
      <c r="P253" s="59"/>
      <c r="Q253" s="59"/>
      <c r="R253" s="59"/>
      <c r="S253" s="59"/>
      <c r="T253" s="82"/>
      <c r="U253" s="142"/>
      <c r="V253" s="63"/>
      <c r="W253" s="63"/>
      <c r="X253" s="63"/>
      <c r="Y253" s="63"/>
      <c r="Z253" s="63"/>
      <c r="AA253" s="63"/>
      <c r="AB253" s="63">
        <f t="shared" ref="AB253:AB254" si="75">10/1000</f>
        <v>0.01</v>
      </c>
      <c r="AC253" s="82"/>
      <c r="AD253" s="59"/>
      <c r="AE253" s="59"/>
      <c r="AF253" s="59"/>
      <c r="AG253" s="59"/>
      <c r="AH253" s="59"/>
      <c r="AI253" s="82"/>
      <c r="AJ253" s="59"/>
      <c r="AK253" s="59"/>
      <c r="AL253" s="59"/>
      <c r="AM253" s="59"/>
      <c r="AN253" s="82"/>
      <c r="AO253" s="59"/>
      <c r="AP253" s="59"/>
      <c r="AQ253" s="59"/>
      <c r="AR253" s="59"/>
      <c r="AS253" s="59"/>
      <c r="AT253" s="59"/>
      <c r="AU253" s="59"/>
      <c r="AV253" s="59"/>
      <c r="AW253" s="59"/>
      <c r="AX253" s="82"/>
      <c r="AY253" s="59"/>
      <c r="AZ253" s="59"/>
      <c r="BA253" s="59"/>
      <c r="BB253" s="59"/>
      <c r="BC253" s="59"/>
      <c r="BD253" s="59"/>
      <c r="BE253" s="59"/>
      <c r="BF253" s="59"/>
      <c r="BG253" s="59"/>
      <c r="BH253" s="59"/>
      <c r="BI253" s="82"/>
      <c r="BJ253" s="60"/>
      <c r="BK253" s="59"/>
      <c r="BL253" s="59"/>
      <c r="BM253" s="59"/>
      <c r="BN253" s="59"/>
      <c r="BO253" s="59"/>
      <c r="BP253" s="59"/>
      <c r="BQ253" s="59"/>
      <c r="BR253" s="59"/>
      <c r="BS253" s="59"/>
      <c r="BT253" s="59"/>
      <c r="BU253" s="59"/>
      <c r="BV253" s="59"/>
      <c r="BW253" s="59"/>
      <c r="BX253" s="59"/>
      <c r="BY253" s="59"/>
      <c r="BZ253" s="59"/>
      <c r="CA253" s="59"/>
      <c r="CB253" s="82"/>
      <c r="CC253" s="59"/>
      <c r="CD253" s="59"/>
      <c r="CE253" s="59"/>
      <c r="CF253" s="59"/>
      <c r="CG253" s="59"/>
      <c r="CH253" s="59"/>
      <c r="CI253" s="59"/>
      <c r="CJ253" s="59"/>
      <c r="CK253" s="59">
        <v>1</v>
      </c>
      <c r="CL253" s="59"/>
      <c r="CM253" s="82"/>
      <c r="CN253" s="59"/>
      <c r="CO253" s="59"/>
      <c r="CP253" s="59"/>
      <c r="CQ253" s="59"/>
      <c r="CR253" s="59"/>
      <c r="CS253" s="59"/>
      <c r="CT253" s="59"/>
      <c r="CU253" s="59"/>
      <c r="CV253" s="59"/>
      <c r="CW253" s="59"/>
      <c r="CX253" s="59"/>
      <c r="CY253" s="59"/>
      <c r="CZ253" s="82"/>
      <c r="DA253" s="59"/>
      <c r="DB253" s="59"/>
      <c r="DC253" s="59"/>
      <c r="DD253" s="59"/>
      <c r="DE253" s="59"/>
      <c r="DF253" s="59"/>
      <c r="DG253" s="59"/>
      <c r="DH253" s="59"/>
      <c r="DI253" s="82"/>
      <c r="DJ253" s="59"/>
      <c r="DK253" s="59"/>
      <c r="DL253" s="59"/>
      <c r="DM253" s="59"/>
      <c r="DN253" s="59"/>
      <c r="DO253" s="59"/>
      <c r="DP253" s="59"/>
      <c r="DQ253" s="82"/>
      <c r="DR253" s="59"/>
      <c r="DS253" s="59"/>
      <c r="DT253" s="59"/>
      <c r="DU253" s="59"/>
      <c r="DV253" s="59"/>
      <c r="DW253" s="59"/>
      <c r="DX253" s="59"/>
      <c r="DY253" s="59">
        <v>1</v>
      </c>
      <c r="DZ253" s="59"/>
      <c r="EA253" s="59"/>
      <c r="EB253" s="59"/>
      <c r="EC253" s="59"/>
      <c r="ED253" s="59"/>
      <c r="EE253" s="59"/>
      <c r="EF253" s="59"/>
      <c r="EG253" s="59"/>
      <c r="EH253" s="59"/>
      <c r="EI253" s="59"/>
      <c r="EJ253" s="59"/>
      <c r="EK253" s="59"/>
      <c r="EL253" s="59"/>
      <c r="EM253" s="59"/>
      <c r="EN253" s="59"/>
      <c r="EO253" s="59"/>
      <c r="EP253" s="59"/>
      <c r="EQ253" s="59"/>
      <c r="ER253" s="59"/>
    </row>
    <row r="254" spans="2:148" ht="15">
      <c r="B254" s="75">
        <v>14</v>
      </c>
      <c r="C254" s="106" t="s">
        <v>418</v>
      </c>
      <c r="D254" s="115" t="s">
        <v>172</v>
      </c>
      <c r="E254" s="76">
        <v>78</v>
      </c>
      <c r="F254" s="306">
        <v>78</v>
      </c>
      <c r="G254" s="90">
        <f t="shared" si="55"/>
        <v>0.64897435897435907</v>
      </c>
      <c r="H254" s="88">
        <f t="shared" si="56"/>
        <v>50.620000000000005</v>
      </c>
      <c r="I254" s="87">
        <f t="shared" si="57"/>
        <v>10.920000000000002</v>
      </c>
      <c r="J254" s="87">
        <f t="shared" si="73"/>
        <v>39.700000000000003</v>
      </c>
      <c r="K254" s="82"/>
      <c r="L254" s="61"/>
      <c r="M254" s="82"/>
      <c r="N254" s="59"/>
      <c r="O254" s="59"/>
      <c r="P254" s="59"/>
      <c r="Q254" s="59"/>
      <c r="R254" s="59"/>
      <c r="S254" s="59"/>
      <c r="T254" s="82"/>
      <c r="U254" s="63"/>
      <c r="V254" s="63"/>
      <c r="W254" s="63"/>
      <c r="X254" s="63"/>
      <c r="Y254" s="63"/>
      <c r="Z254" s="63"/>
      <c r="AA254" s="63"/>
      <c r="AB254" s="63">
        <f t="shared" si="75"/>
        <v>0.01</v>
      </c>
      <c r="AC254" s="82"/>
      <c r="AD254" s="59"/>
      <c r="AE254" s="59"/>
      <c r="AF254" s="59"/>
      <c r="AG254" s="59"/>
      <c r="AH254" s="59"/>
      <c r="AI254" s="82"/>
      <c r="AJ254" s="59"/>
      <c r="AK254" s="59"/>
      <c r="AL254" s="59"/>
      <c r="AM254" s="59"/>
      <c r="AN254" s="82"/>
      <c r="AO254" s="59"/>
      <c r="AP254" s="59"/>
      <c r="AQ254" s="59"/>
      <c r="AR254" s="59"/>
      <c r="AS254" s="59"/>
      <c r="AT254" s="59"/>
      <c r="AU254" s="59"/>
      <c r="AV254" s="59"/>
      <c r="AW254" s="59"/>
      <c r="AX254" s="82"/>
      <c r="AY254" s="59"/>
      <c r="AZ254" s="59"/>
      <c r="BA254" s="59"/>
      <c r="BB254" s="59"/>
      <c r="BC254" s="59"/>
      <c r="BD254" s="59"/>
      <c r="BE254" s="59"/>
      <c r="BF254" s="59"/>
      <c r="BG254" s="59"/>
      <c r="BH254" s="59"/>
      <c r="BI254" s="82"/>
      <c r="BJ254" s="60"/>
      <c r="BK254" s="59"/>
      <c r="BL254" s="59"/>
      <c r="BM254" s="59"/>
      <c r="BN254" s="59"/>
      <c r="BO254" s="59"/>
      <c r="BP254" s="59"/>
      <c r="BQ254" s="59"/>
      <c r="BR254" s="59"/>
      <c r="BS254" s="59"/>
      <c r="BT254" s="59"/>
      <c r="BU254" s="59"/>
      <c r="BV254" s="59"/>
      <c r="BW254" s="59"/>
      <c r="BX254" s="59"/>
      <c r="BY254" s="59"/>
      <c r="BZ254" s="59"/>
      <c r="CA254" s="59"/>
      <c r="CB254" s="82"/>
      <c r="CC254" s="59"/>
      <c r="CD254" s="59"/>
      <c r="CE254" s="59"/>
      <c r="CF254" s="59"/>
      <c r="CG254" s="59"/>
      <c r="CH254" s="59"/>
      <c r="CI254" s="59">
        <v>1</v>
      </c>
      <c r="CJ254" s="59"/>
      <c r="CK254" s="59"/>
      <c r="CL254" s="59"/>
      <c r="CM254" s="82"/>
      <c r="CN254" s="59"/>
      <c r="CO254" s="59"/>
      <c r="CP254" s="59"/>
      <c r="CQ254" s="59"/>
      <c r="CR254" s="59"/>
      <c r="CS254" s="59"/>
      <c r="CT254" s="59"/>
      <c r="CU254" s="59"/>
      <c r="CV254" s="59"/>
      <c r="CW254" s="59"/>
      <c r="CX254" s="59"/>
      <c r="CY254" s="59"/>
      <c r="CZ254" s="82"/>
      <c r="DA254" s="59"/>
      <c r="DB254" s="59"/>
      <c r="DC254" s="59"/>
      <c r="DD254" s="59"/>
      <c r="DE254" s="59"/>
      <c r="DF254" s="59"/>
      <c r="DG254" s="59"/>
      <c r="DH254" s="59"/>
      <c r="DI254" s="82"/>
      <c r="DJ254" s="59"/>
      <c r="DK254" s="59"/>
      <c r="DL254" s="59"/>
      <c r="DM254" s="59"/>
      <c r="DN254" s="59"/>
      <c r="DO254" s="59"/>
      <c r="DP254" s="59"/>
      <c r="DQ254" s="82"/>
      <c r="DR254" s="59"/>
      <c r="DS254" s="59"/>
      <c r="DT254" s="59"/>
      <c r="DU254" s="59"/>
      <c r="DV254" s="59"/>
      <c r="DW254" s="59"/>
      <c r="DX254" s="59"/>
      <c r="DY254" s="59">
        <v>1</v>
      </c>
      <c r="DZ254" s="59"/>
      <c r="EA254" s="59"/>
      <c r="EB254" s="59"/>
      <c r="EC254" s="59"/>
      <c r="ED254" s="59"/>
      <c r="EE254" s="59"/>
      <c r="EF254" s="59"/>
      <c r="EG254" s="59"/>
      <c r="EH254" s="59"/>
      <c r="EI254" s="59"/>
      <c r="EJ254" s="59"/>
      <c r="EK254" s="59"/>
      <c r="EL254" s="59"/>
      <c r="EM254" s="59"/>
      <c r="EN254" s="59"/>
      <c r="EO254" s="59"/>
      <c r="EP254" s="59"/>
      <c r="EQ254" s="59"/>
      <c r="ER254" s="59"/>
    </row>
    <row r="255" spans="2:148" ht="15">
      <c r="B255" s="75"/>
      <c r="C255" s="106"/>
      <c r="D255" s="115"/>
      <c r="E255" s="76"/>
      <c r="F255" s="306"/>
      <c r="G255" s="90"/>
      <c r="H255" s="88"/>
      <c r="I255" s="87"/>
      <c r="J255" s="87"/>
      <c r="K255" s="82"/>
      <c r="L255" s="61"/>
      <c r="M255" s="82"/>
      <c r="N255" s="59"/>
      <c r="O255" s="59"/>
      <c r="P255" s="59"/>
      <c r="Q255" s="59"/>
      <c r="R255" s="59"/>
      <c r="S255" s="59"/>
      <c r="T255" s="82"/>
      <c r="U255" s="142"/>
      <c r="V255" s="63"/>
      <c r="W255" s="63"/>
      <c r="X255" s="63"/>
      <c r="Y255" s="63"/>
      <c r="Z255" s="63"/>
      <c r="AA255" s="63"/>
      <c r="AB255" s="63"/>
      <c r="AC255" s="82"/>
      <c r="AD255" s="59"/>
      <c r="AE255" s="59"/>
      <c r="AF255" s="59"/>
      <c r="AG255" s="59"/>
      <c r="AH255" s="59"/>
      <c r="AI255" s="82"/>
      <c r="AJ255" s="59"/>
      <c r="AK255" s="59"/>
      <c r="AL255" s="59"/>
      <c r="AM255" s="59"/>
      <c r="AN255" s="82"/>
      <c r="AO255" s="59"/>
      <c r="AP255" s="59"/>
      <c r="AQ255" s="59"/>
      <c r="AR255" s="59"/>
      <c r="AS255" s="59"/>
      <c r="AT255" s="59"/>
      <c r="AU255" s="59"/>
      <c r="AV255" s="59"/>
      <c r="AW255" s="59"/>
      <c r="AX255" s="82"/>
      <c r="AY255" s="59"/>
      <c r="AZ255" s="59"/>
      <c r="BA255" s="59"/>
      <c r="BB255" s="59"/>
      <c r="BC255" s="59"/>
      <c r="BD255" s="59"/>
      <c r="BE255" s="59"/>
      <c r="BF255" s="59"/>
      <c r="BG255" s="59"/>
      <c r="BH255" s="59"/>
      <c r="BI255" s="82"/>
      <c r="BJ255" s="60"/>
      <c r="BK255" s="59"/>
      <c r="BL255" s="59"/>
      <c r="BM255" s="59"/>
      <c r="BN255" s="59"/>
      <c r="BO255" s="59"/>
      <c r="BP255" s="59"/>
      <c r="BQ255" s="59"/>
      <c r="BR255" s="59"/>
      <c r="BS255" s="59"/>
      <c r="BT255" s="59"/>
      <c r="BU255" s="59"/>
      <c r="BV255" s="59"/>
      <c r="BW255" s="59"/>
      <c r="BX255" s="59"/>
      <c r="BY255" s="59"/>
      <c r="BZ255" s="59"/>
      <c r="CA255" s="59"/>
      <c r="CB255" s="82"/>
      <c r="CC255" s="59"/>
      <c r="CD255" s="59"/>
      <c r="CE255" s="59"/>
      <c r="CF255" s="59"/>
      <c r="CG255" s="59"/>
      <c r="CH255" s="59"/>
      <c r="CI255" s="59"/>
      <c r="CJ255" s="59"/>
      <c r="CK255" s="59"/>
      <c r="CL255" s="59"/>
      <c r="CM255" s="82"/>
      <c r="CN255" s="59"/>
      <c r="CO255" s="59"/>
      <c r="CP255" s="59"/>
      <c r="CQ255" s="59"/>
      <c r="CR255" s="59"/>
      <c r="CS255" s="59"/>
      <c r="CT255" s="59"/>
      <c r="CU255" s="59"/>
      <c r="CV255" s="59"/>
      <c r="CW255" s="59"/>
      <c r="CX255" s="59"/>
      <c r="CY255" s="59"/>
      <c r="CZ255" s="82"/>
      <c r="DA255" s="59"/>
      <c r="DB255" s="59"/>
      <c r="DC255" s="59"/>
      <c r="DD255" s="59"/>
      <c r="DE255" s="59"/>
      <c r="DF255" s="59"/>
      <c r="DG255" s="59"/>
      <c r="DH255" s="59"/>
      <c r="DI255" s="82"/>
      <c r="DJ255" s="59"/>
      <c r="DK255" s="59"/>
      <c r="DL255" s="59"/>
      <c r="DM255" s="59"/>
      <c r="DN255" s="59"/>
      <c r="DO255" s="59"/>
      <c r="DP255" s="59"/>
      <c r="DQ255" s="82"/>
      <c r="DR255" s="59"/>
      <c r="DS255" s="59"/>
      <c r="DT255" s="59"/>
      <c r="DU255" s="59"/>
      <c r="DV255" s="59"/>
      <c r="DW255" s="59"/>
      <c r="DX255" s="59"/>
      <c r="DY255" s="59"/>
      <c r="DZ255" s="59"/>
      <c r="EA255" s="59"/>
      <c r="EB255" s="59"/>
      <c r="EC255" s="59"/>
      <c r="ED255" s="59"/>
      <c r="EE255" s="59"/>
      <c r="EF255" s="59"/>
      <c r="EG255" s="59"/>
      <c r="EH255" s="59"/>
      <c r="EI255" s="59"/>
      <c r="EJ255" s="59"/>
      <c r="EK255" s="59"/>
      <c r="EL255" s="59"/>
      <c r="EM255" s="59"/>
      <c r="EN255" s="59"/>
      <c r="EO255" s="59"/>
      <c r="EP255" s="59"/>
      <c r="EQ255" s="59"/>
      <c r="ER255" s="59"/>
    </row>
    <row r="256" spans="2:148" ht="15">
      <c r="B256" s="75">
        <v>15</v>
      </c>
      <c r="C256" s="106" t="s">
        <v>418</v>
      </c>
      <c r="D256" s="272" t="s">
        <v>178</v>
      </c>
      <c r="E256" s="76">
        <v>80</v>
      </c>
      <c r="F256" s="306">
        <v>80</v>
      </c>
      <c r="G256" s="90">
        <f t="shared" si="55"/>
        <v>0.60624999999999996</v>
      </c>
      <c r="H256" s="88">
        <f t="shared" si="56"/>
        <v>48.5</v>
      </c>
      <c r="I256" s="87">
        <f t="shared" si="57"/>
        <v>11.200000000000001</v>
      </c>
      <c r="J256" s="87">
        <f t="shared" ref="J256:J262" si="76">SUMPRODUCT(N256:ES256,$N$6:$ES$6)</f>
        <v>37.299999999999997</v>
      </c>
      <c r="K256" s="82"/>
      <c r="L256" s="61"/>
      <c r="M256" s="82"/>
      <c r="N256" s="59"/>
      <c r="O256" s="59"/>
      <c r="P256" s="59"/>
      <c r="Q256" s="59"/>
      <c r="R256" s="59"/>
      <c r="S256" s="59"/>
      <c r="T256" s="82"/>
      <c r="U256" s="63"/>
      <c r="V256" s="63"/>
      <c r="W256" s="63"/>
      <c r="X256" s="63"/>
      <c r="Y256" s="63"/>
      <c r="Z256" s="63"/>
      <c r="AA256" s="63"/>
      <c r="AB256" s="63">
        <f t="shared" ref="AB256:AB259" si="77">10/1000</f>
        <v>0.01</v>
      </c>
      <c r="AC256" s="82"/>
      <c r="AD256" s="59"/>
      <c r="AE256" s="59"/>
      <c r="AF256" s="59"/>
      <c r="AG256" s="59"/>
      <c r="AH256" s="59"/>
      <c r="AI256" s="82"/>
      <c r="AJ256" s="59"/>
      <c r="AK256" s="59"/>
      <c r="AL256" s="59"/>
      <c r="AM256" s="59"/>
      <c r="AN256" s="82"/>
      <c r="AO256" s="59"/>
      <c r="AP256" s="59"/>
      <c r="AQ256" s="59"/>
      <c r="AR256" s="59"/>
      <c r="AS256" s="59"/>
      <c r="AT256" s="59"/>
      <c r="AU256" s="59"/>
      <c r="AV256" s="59"/>
      <c r="AW256" s="59"/>
      <c r="AX256" s="82"/>
      <c r="AY256" s="59"/>
      <c r="AZ256" s="59"/>
      <c r="BA256" s="59"/>
      <c r="BB256" s="59"/>
      <c r="BC256" s="59"/>
      <c r="BD256" s="59"/>
      <c r="BE256" s="59"/>
      <c r="BF256" s="59"/>
      <c r="BG256" s="59"/>
      <c r="BH256" s="59"/>
      <c r="BI256" s="82"/>
      <c r="BJ256" s="60"/>
      <c r="BK256" s="59"/>
      <c r="BL256" s="59"/>
      <c r="BM256" s="59"/>
      <c r="BN256" s="59"/>
      <c r="BO256" s="59"/>
      <c r="BP256" s="59"/>
      <c r="BQ256" s="59"/>
      <c r="BR256" s="59"/>
      <c r="BS256" s="59"/>
      <c r="BT256" s="59"/>
      <c r="BU256" s="59"/>
      <c r="BV256" s="59"/>
      <c r="BW256" s="59"/>
      <c r="BX256" s="59"/>
      <c r="BY256" s="59"/>
      <c r="BZ256" s="59"/>
      <c r="CA256" s="59"/>
      <c r="CB256" s="82"/>
      <c r="CC256" s="59"/>
      <c r="CD256" s="59">
        <v>1</v>
      </c>
      <c r="CE256" s="59"/>
      <c r="CF256" s="59"/>
      <c r="CG256" s="59"/>
      <c r="CH256" s="59"/>
      <c r="CI256" s="59"/>
      <c r="CJ256" s="59"/>
      <c r="CK256" s="59"/>
      <c r="CL256" s="59"/>
      <c r="CM256" s="82"/>
      <c r="CN256" s="59"/>
      <c r="CO256" s="59"/>
      <c r="CP256" s="59"/>
      <c r="CQ256" s="59"/>
      <c r="CR256" s="59"/>
      <c r="CS256" s="59"/>
      <c r="CT256" s="59"/>
      <c r="CU256" s="59"/>
      <c r="CV256" s="59"/>
      <c r="CW256" s="59"/>
      <c r="CX256" s="59"/>
      <c r="CY256" s="59"/>
      <c r="CZ256" s="82"/>
      <c r="DA256" s="59"/>
      <c r="DB256" s="59"/>
      <c r="DC256" s="59"/>
      <c r="DD256" s="59"/>
      <c r="DE256" s="59"/>
      <c r="DF256" s="59"/>
      <c r="DG256" s="59"/>
      <c r="DH256" s="59"/>
      <c r="DI256" s="82"/>
      <c r="DJ256" s="59"/>
      <c r="DK256" s="59"/>
      <c r="DL256" s="59"/>
      <c r="DM256" s="59"/>
      <c r="DN256" s="59"/>
      <c r="DO256" s="59"/>
      <c r="DP256" s="59"/>
      <c r="DQ256" s="82"/>
      <c r="DR256" s="59">
        <v>1</v>
      </c>
      <c r="DS256" s="59"/>
      <c r="DT256" s="59"/>
      <c r="DU256" s="59"/>
      <c r="DV256" s="59"/>
      <c r="DW256" s="59"/>
      <c r="DX256" s="59"/>
      <c r="DY256" s="59"/>
      <c r="DZ256" s="59"/>
      <c r="EA256" s="59"/>
      <c r="EB256" s="59"/>
      <c r="EC256" s="59"/>
      <c r="ED256" s="59"/>
      <c r="EE256" s="59"/>
      <c r="EF256" s="59"/>
      <c r="EG256" s="59"/>
      <c r="EH256" s="59"/>
      <c r="EI256" s="59"/>
      <c r="EJ256" s="59"/>
      <c r="EK256" s="59"/>
      <c r="EL256" s="59"/>
      <c r="EM256" s="59"/>
      <c r="EN256" s="59"/>
      <c r="EO256" s="59"/>
      <c r="EP256" s="59"/>
      <c r="EQ256" s="59"/>
      <c r="ER256" s="59"/>
    </row>
    <row r="257" spans="2:148" ht="15">
      <c r="B257" s="75">
        <v>16</v>
      </c>
      <c r="C257" s="106" t="s">
        <v>418</v>
      </c>
      <c r="D257" s="115" t="s">
        <v>179</v>
      </c>
      <c r="E257" s="76">
        <v>80</v>
      </c>
      <c r="F257" s="306">
        <v>80</v>
      </c>
      <c r="G257" s="90">
        <f t="shared" si="55"/>
        <v>0.60624999999999996</v>
      </c>
      <c r="H257" s="88">
        <f t="shared" si="56"/>
        <v>48.5</v>
      </c>
      <c r="I257" s="87">
        <f t="shared" si="57"/>
        <v>11.200000000000001</v>
      </c>
      <c r="J257" s="87">
        <f t="shared" si="76"/>
        <v>37.299999999999997</v>
      </c>
      <c r="K257" s="82"/>
      <c r="L257" s="61"/>
      <c r="M257" s="82"/>
      <c r="N257" s="59"/>
      <c r="O257" s="59"/>
      <c r="P257" s="59"/>
      <c r="Q257" s="59"/>
      <c r="R257" s="59"/>
      <c r="S257" s="59"/>
      <c r="T257" s="82"/>
      <c r="U257" s="142"/>
      <c r="V257" s="63"/>
      <c r="W257" s="63"/>
      <c r="X257" s="63"/>
      <c r="Y257" s="63"/>
      <c r="Z257" s="63"/>
      <c r="AA257" s="63"/>
      <c r="AB257" s="63">
        <f t="shared" si="77"/>
        <v>0.01</v>
      </c>
      <c r="AC257" s="82"/>
      <c r="AD257" s="59"/>
      <c r="AE257" s="59"/>
      <c r="AF257" s="59"/>
      <c r="AG257" s="59"/>
      <c r="AH257" s="59"/>
      <c r="AI257" s="82"/>
      <c r="AJ257" s="59"/>
      <c r="AK257" s="59"/>
      <c r="AL257" s="59"/>
      <c r="AM257" s="59"/>
      <c r="AN257" s="82"/>
      <c r="AO257" s="59"/>
      <c r="AP257" s="59"/>
      <c r="AQ257" s="59"/>
      <c r="AR257" s="59"/>
      <c r="AS257" s="59"/>
      <c r="AT257" s="59"/>
      <c r="AU257" s="59"/>
      <c r="AV257" s="59"/>
      <c r="AW257" s="59"/>
      <c r="AX257" s="82"/>
      <c r="AY257" s="59"/>
      <c r="AZ257" s="59"/>
      <c r="BA257" s="59"/>
      <c r="BB257" s="59"/>
      <c r="BC257" s="59"/>
      <c r="BD257" s="59"/>
      <c r="BE257" s="59"/>
      <c r="BF257" s="59"/>
      <c r="BG257" s="59"/>
      <c r="BH257" s="59"/>
      <c r="BI257" s="82"/>
      <c r="BJ257" s="60"/>
      <c r="BK257" s="59"/>
      <c r="BL257" s="59"/>
      <c r="BM257" s="59"/>
      <c r="BN257" s="59"/>
      <c r="BO257" s="59"/>
      <c r="BP257" s="59"/>
      <c r="BQ257" s="59"/>
      <c r="BR257" s="59"/>
      <c r="BS257" s="59"/>
      <c r="BT257" s="59"/>
      <c r="BU257" s="59"/>
      <c r="BV257" s="59"/>
      <c r="BW257" s="59"/>
      <c r="BX257" s="59"/>
      <c r="BY257" s="59"/>
      <c r="BZ257" s="59"/>
      <c r="CA257" s="59"/>
      <c r="CB257" s="82"/>
      <c r="CC257" s="59"/>
      <c r="CD257" s="59"/>
      <c r="CE257" s="59">
        <v>1</v>
      </c>
      <c r="CF257" s="59"/>
      <c r="CG257" s="59"/>
      <c r="CH257" s="59"/>
      <c r="CI257" s="59"/>
      <c r="CJ257" s="59"/>
      <c r="CK257" s="59"/>
      <c r="CL257" s="59"/>
      <c r="CM257" s="82"/>
      <c r="CN257" s="59"/>
      <c r="CO257" s="59"/>
      <c r="CP257" s="59"/>
      <c r="CQ257" s="59"/>
      <c r="CR257" s="59"/>
      <c r="CS257" s="59"/>
      <c r="CT257" s="59"/>
      <c r="CU257" s="59"/>
      <c r="CV257" s="59"/>
      <c r="CW257" s="59"/>
      <c r="CX257" s="59"/>
      <c r="CY257" s="59"/>
      <c r="CZ257" s="82"/>
      <c r="DA257" s="59"/>
      <c r="DB257" s="59"/>
      <c r="DC257" s="59"/>
      <c r="DD257" s="59"/>
      <c r="DE257" s="59"/>
      <c r="DF257" s="59"/>
      <c r="DG257" s="59"/>
      <c r="DH257" s="59"/>
      <c r="DI257" s="82"/>
      <c r="DJ257" s="59"/>
      <c r="DK257" s="59"/>
      <c r="DL257" s="59"/>
      <c r="DM257" s="59"/>
      <c r="DN257" s="59"/>
      <c r="DO257" s="59"/>
      <c r="DP257" s="59"/>
      <c r="DQ257" s="82"/>
      <c r="DR257" s="59">
        <v>1</v>
      </c>
      <c r="DS257" s="59"/>
      <c r="DT257" s="59"/>
      <c r="DU257" s="59"/>
      <c r="DV257" s="59"/>
      <c r="DW257" s="59"/>
      <c r="DX257" s="59"/>
      <c r="DY257" s="59"/>
      <c r="DZ257" s="59"/>
      <c r="EA257" s="59"/>
      <c r="EB257" s="59"/>
      <c r="EC257" s="59"/>
      <c r="ED257" s="59"/>
      <c r="EE257" s="59"/>
      <c r="EF257" s="59"/>
      <c r="EG257" s="59"/>
      <c r="EH257" s="59"/>
      <c r="EI257" s="59"/>
      <c r="EJ257" s="59"/>
      <c r="EK257" s="59"/>
      <c r="EL257" s="59"/>
      <c r="EM257" s="59"/>
      <c r="EN257" s="59"/>
      <c r="EO257" s="59"/>
      <c r="EP257" s="59"/>
      <c r="EQ257" s="59"/>
      <c r="ER257" s="59"/>
    </row>
    <row r="258" spans="2:148" ht="15">
      <c r="B258" s="75">
        <v>17</v>
      </c>
      <c r="C258" s="106" t="s">
        <v>418</v>
      </c>
      <c r="D258" s="115" t="s">
        <v>184</v>
      </c>
      <c r="E258" s="76">
        <v>80</v>
      </c>
      <c r="F258" s="306">
        <v>80</v>
      </c>
      <c r="G258" s="90">
        <f t="shared" si="55"/>
        <v>0.60624999999999996</v>
      </c>
      <c r="H258" s="88">
        <f t="shared" si="56"/>
        <v>48.5</v>
      </c>
      <c r="I258" s="87">
        <f t="shared" si="57"/>
        <v>11.200000000000001</v>
      </c>
      <c r="J258" s="87">
        <f t="shared" si="76"/>
        <v>37.299999999999997</v>
      </c>
      <c r="K258" s="82"/>
      <c r="L258" s="61"/>
      <c r="M258" s="82"/>
      <c r="N258" s="59"/>
      <c r="O258" s="59"/>
      <c r="P258" s="59"/>
      <c r="Q258" s="59"/>
      <c r="R258" s="59"/>
      <c r="S258" s="59"/>
      <c r="T258" s="82"/>
      <c r="U258" s="63"/>
      <c r="V258" s="63"/>
      <c r="W258" s="63"/>
      <c r="X258" s="63"/>
      <c r="Y258" s="63"/>
      <c r="Z258" s="63"/>
      <c r="AA258" s="63"/>
      <c r="AB258" s="63">
        <f t="shared" si="77"/>
        <v>0.01</v>
      </c>
      <c r="AC258" s="82"/>
      <c r="AD258" s="59"/>
      <c r="AE258" s="59"/>
      <c r="AF258" s="59"/>
      <c r="AG258" s="59"/>
      <c r="AH258" s="59"/>
      <c r="AI258" s="82"/>
      <c r="AJ258" s="59"/>
      <c r="AK258" s="59"/>
      <c r="AL258" s="59"/>
      <c r="AM258" s="59"/>
      <c r="AN258" s="82"/>
      <c r="AO258" s="59"/>
      <c r="AP258" s="59"/>
      <c r="AQ258" s="59"/>
      <c r="AR258" s="59"/>
      <c r="AS258" s="59"/>
      <c r="AT258" s="59"/>
      <c r="AU258" s="59"/>
      <c r="AV258" s="59"/>
      <c r="AW258" s="59"/>
      <c r="AX258" s="82"/>
      <c r="AY258" s="59"/>
      <c r="AZ258" s="59"/>
      <c r="BA258" s="59"/>
      <c r="BB258" s="59"/>
      <c r="BC258" s="59"/>
      <c r="BD258" s="59"/>
      <c r="BE258" s="59"/>
      <c r="BF258" s="59"/>
      <c r="BG258" s="59"/>
      <c r="BH258" s="59"/>
      <c r="BI258" s="82"/>
      <c r="BJ258" s="60"/>
      <c r="BK258" s="59"/>
      <c r="BL258" s="59"/>
      <c r="BM258" s="59"/>
      <c r="BN258" s="59"/>
      <c r="BO258" s="59"/>
      <c r="BP258" s="59"/>
      <c r="BQ258" s="59"/>
      <c r="BR258" s="59"/>
      <c r="BS258" s="59"/>
      <c r="BT258" s="59"/>
      <c r="BU258" s="59"/>
      <c r="BV258" s="59"/>
      <c r="BW258" s="59"/>
      <c r="BX258" s="59"/>
      <c r="BY258" s="59"/>
      <c r="BZ258" s="59"/>
      <c r="CA258" s="59"/>
      <c r="CB258" s="82"/>
      <c r="CC258" s="59"/>
      <c r="CD258" s="59"/>
      <c r="CE258" s="59"/>
      <c r="CF258" s="59"/>
      <c r="CG258" s="59"/>
      <c r="CH258" s="59"/>
      <c r="CI258" s="59"/>
      <c r="CJ258" s="59"/>
      <c r="CK258" s="59"/>
      <c r="CL258" s="59">
        <v>1</v>
      </c>
      <c r="CM258" s="82"/>
      <c r="CN258" s="59"/>
      <c r="CO258" s="59"/>
      <c r="CP258" s="59"/>
      <c r="CQ258" s="59"/>
      <c r="CR258" s="59"/>
      <c r="CS258" s="59"/>
      <c r="CT258" s="59"/>
      <c r="CU258" s="59"/>
      <c r="CV258" s="59"/>
      <c r="CW258" s="59"/>
      <c r="CX258" s="59"/>
      <c r="CY258" s="59"/>
      <c r="CZ258" s="82"/>
      <c r="DA258" s="59"/>
      <c r="DB258" s="59"/>
      <c r="DC258" s="59"/>
      <c r="DD258" s="59"/>
      <c r="DE258" s="59"/>
      <c r="DF258" s="59"/>
      <c r="DG258" s="59"/>
      <c r="DH258" s="59"/>
      <c r="DI258" s="82"/>
      <c r="DJ258" s="59"/>
      <c r="DK258" s="59"/>
      <c r="DL258" s="59"/>
      <c r="DM258" s="59"/>
      <c r="DN258" s="59"/>
      <c r="DO258" s="59"/>
      <c r="DP258" s="59"/>
      <c r="DQ258" s="82"/>
      <c r="DR258" s="59">
        <v>1</v>
      </c>
      <c r="DS258" s="59"/>
      <c r="DT258" s="59"/>
      <c r="DU258" s="59"/>
      <c r="DV258" s="59"/>
      <c r="DW258" s="59"/>
      <c r="DX258" s="59"/>
      <c r="DY258" s="59"/>
      <c r="DZ258" s="59"/>
      <c r="EA258" s="59"/>
      <c r="EB258" s="59"/>
      <c r="EC258" s="59"/>
      <c r="ED258" s="59"/>
      <c r="EE258" s="59"/>
      <c r="EF258" s="59"/>
      <c r="EG258" s="59"/>
      <c r="EH258" s="59"/>
      <c r="EI258" s="59"/>
      <c r="EJ258" s="59"/>
      <c r="EK258" s="59"/>
      <c r="EL258" s="59"/>
      <c r="EM258" s="59"/>
      <c r="EN258" s="59"/>
      <c r="EO258" s="59"/>
      <c r="EP258" s="59"/>
      <c r="EQ258" s="59"/>
      <c r="ER258" s="59"/>
    </row>
    <row r="259" spans="2:148" ht="15">
      <c r="B259" s="75">
        <v>18</v>
      </c>
      <c r="C259" s="106" t="s">
        <v>418</v>
      </c>
      <c r="D259" s="115" t="s">
        <v>180</v>
      </c>
      <c r="E259" s="76">
        <v>80</v>
      </c>
      <c r="F259" s="306">
        <v>80</v>
      </c>
      <c r="G259" s="90">
        <f t="shared" si="55"/>
        <v>0.64375000000000004</v>
      </c>
      <c r="H259" s="88">
        <f t="shared" si="56"/>
        <v>51.5</v>
      </c>
      <c r="I259" s="87">
        <f t="shared" si="57"/>
        <v>11.200000000000001</v>
      </c>
      <c r="J259" s="87">
        <f t="shared" si="76"/>
        <v>40.299999999999997</v>
      </c>
      <c r="K259" s="82"/>
      <c r="L259" s="61"/>
      <c r="M259" s="82"/>
      <c r="N259" s="59"/>
      <c r="O259" s="59"/>
      <c r="P259" s="59"/>
      <c r="Q259" s="59"/>
      <c r="R259" s="59"/>
      <c r="S259" s="59"/>
      <c r="T259" s="82"/>
      <c r="U259" s="142"/>
      <c r="V259" s="63"/>
      <c r="W259" s="63"/>
      <c r="X259" s="63"/>
      <c r="Y259" s="63"/>
      <c r="Z259" s="63"/>
      <c r="AA259" s="63"/>
      <c r="AB259" s="63">
        <f t="shared" si="77"/>
        <v>0.01</v>
      </c>
      <c r="AC259" s="82"/>
      <c r="AD259" s="59"/>
      <c r="AE259" s="59"/>
      <c r="AF259" s="59"/>
      <c r="AG259" s="59"/>
      <c r="AH259" s="59"/>
      <c r="AI259" s="82"/>
      <c r="AJ259" s="59"/>
      <c r="AK259" s="59"/>
      <c r="AL259" s="59"/>
      <c r="AM259" s="59"/>
      <c r="AN259" s="82"/>
      <c r="AO259" s="59"/>
      <c r="AP259" s="59"/>
      <c r="AQ259" s="59"/>
      <c r="AR259" s="59"/>
      <c r="AS259" s="59"/>
      <c r="AT259" s="59"/>
      <c r="AU259" s="59"/>
      <c r="AV259" s="59"/>
      <c r="AW259" s="59"/>
      <c r="AX259" s="82"/>
      <c r="AY259" s="59"/>
      <c r="AZ259" s="59"/>
      <c r="BA259" s="59"/>
      <c r="BB259" s="59"/>
      <c r="BC259" s="59"/>
      <c r="BD259" s="59"/>
      <c r="BE259" s="59"/>
      <c r="BF259" s="59"/>
      <c r="BG259" s="59"/>
      <c r="BH259" s="59"/>
      <c r="BI259" s="82"/>
      <c r="BJ259" s="60"/>
      <c r="BK259" s="59"/>
      <c r="BL259" s="59"/>
      <c r="BM259" s="59"/>
      <c r="BN259" s="59"/>
      <c r="BO259" s="59"/>
      <c r="BP259" s="59"/>
      <c r="BQ259" s="59"/>
      <c r="BR259" s="59"/>
      <c r="BS259" s="59"/>
      <c r="BT259" s="59"/>
      <c r="BU259" s="59"/>
      <c r="BV259" s="59"/>
      <c r="BW259" s="59"/>
      <c r="BX259" s="59"/>
      <c r="BY259" s="59"/>
      <c r="BZ259" s="59"/>
      <c r="CA259" s="59"/>
      <c r="CB259" s="82"/>
      <c r="CC259" s="59">
        <v>1</v>
      </c>
      <c r="CD259" s="59"/>
      <c r="CE259" s="59"/>
      <c r="CF259" s="59"/>
      <c r="CG259" s="59"/>
      <c r="CH259" s="59"/>
      <c r="CI259" s="59"/>
      <c r="CJ259" s="59"/>
      <c r="CK259" s="59"/>
      <c r="CL259" s="59"/>
      <c r="CM259" s="82"/>
      <c r="CN259" s="59"/>
      <c r="CO259" s="59"/>
      <c r="CP259" s="59"/>
      <c r="CQ259" s="59"/>
      <c r="CR259" s="59"/>
      <c r="CS259" s="59"/>
      <c r="CT259" s="59"/>
      <c r="CU259" s="59"/>
      <c r="CV259" s="59"/>
      <c r="CW259" s="59"/>
      <c r="CX259" s="59"/>
      <c r="CY259" s="59"/>
      <c r="CZ259" s="82"/>
      <c r="DA259" s="59"/>
      <c r="DB259" s="59"/>
      <c r="DC259" s="59"/>
      <c r="DD259" s="59"/>
      <c r="DE259" s="59"/>
      <c r="DF259" s="59"/>
      <c r="DG259" s="59"/>
      <c r="DH259" s="59"/>
      <c r="DI259" s="82"/>
      <c r="DJ259" s="59"/>
      <c r="DK259" s="59"/>
      <c r="DL259" s="59"/>
      <c r="DM259" s="59"/>
      <c r="DN259" s="59"/>
      <c r="DO259" s="59"/>
      <c r="DP259" s="59"/>
      <c r="DQ259" s="82"/>
      <c r="DR259" s="59">
        <v>1</v>
      </c>
      <c r="DS259" s="59"/>
      <c r="DT259" s="59"/>
      <c r="DU259" s="59"/>
      <c r="DV259" s="59"/>
      <c r="DW259" s="59"/>
      <c r="DX259" s="59"/>
      <c r="DY259" s="59"/>
      <c r="DZ259" s="59"/>
      <c r="EA259" s="59"/>
      <c r="EB259" s="59"/>
      <c r="EC259" s="59"/>
      <c r="ED259" s="59"/>
      <c r="EE259" s="59"/>
      <c r="EF259" s="59"/>
      <c r="EG259" s="59"/>
      <c r="EH259" s="59"/>
      <c r="EI259" s="59"/>
      <c r="EJ259" s="59"/>
      <c r="EK259" s="59"/>
      <c r="EL259" s="59"/>
      <c r="EM259" s="59"/>
      <c r="EN259" s="59"/>
      <c r="EO259" s="59"/>
      <c r="EP259" s="59"/>
      <c r="EQ259" s="59"/>
      <c r="ER259" s="59"/>
    </row>
    <row r="260" spans="2:148" ht="15">
      <c r="B260" s="75">
        <v>19</v>
      </c>
      <c r="C260" s="243" t="s">
        <v>418</v>
      </c>
      <c r="D260" s="115" t="s">
        <v>181</v>
      </c>
      <c r="E260" s="76">
        <v>80</v>
      </c>
      <c r="F260" s="306">
        <v>80</v>
      </c>
      <c r="G260" s="90">
        <f t="shared" si="55"/>
        <v>0.57750000000000001</v>
      </c>
      <c r="H260" s="88">
        <f t="shared" si="56"/>
        <v>46.2</v>
      </c>
      <c r="I260" s="87">
        <f t="shared" si="57"/>
        <v>11.200000000000001</v>
      </c>
      <c r="J260" s="87">
        <f t="shared" si="76"/>
        <v>35</v>
      </c>
      <c r="K260" s="82"/>
      <c r="L260" s="61"/>
      <c r="M260" s="82"/>
      <c r="N260" s="59"/>
      <c r="O260" s="59"/>
      <c r="P260" s="59"/>
      <c r="Q260" s="59"/>
      <c r="R260" s="59"/>
      <c r="S260" s="59"/>
      <c r="T260" s="82"/>
      <c r="U260" s="63"/>
      <c r="V260" s="63"/>
      <c r="W260" s="63"/>
      <c r="X260" s="63"/>
      <c r="Y260" s="63"/>
      <c r="Z260" s="63"/>
      <c r="AA260" s="63"/>
      <c r="AB260" s="63"/>
      <c r="AC260" s="82"/>
      <c r="AD260" s="59"/>
      <c r="AE260" s="59"/>
      <c r="AF260" s="59"/>
      <c r="AG260" s="59"/>
      <c r="AH260" s="59"/>
      <c r="AI260" s="82"/>
      <c r="AJ260" s="59"/>
      <c r="AK260" s="59"/>
      <c r="AL260" s="59"/>
      <c r="AM260" s="59"/>
      <c r="AN260" s="82"/>
      <c r="AO260" s="59"/>
      <c r="AP260" s="59"/>
      <c r="AQ260" s="59"/>
      <c r="AR260" s="59"/>
      <c r="AS260" s="59"/>
      <c r="AT260" s="59"/>
      <c r="AU260" s="59"/>
      <c r="AV260" s="59"/>
      <c r="AW260" s="59"/>
      <c r="AX260" s="82"/>
      <c r="AY260" s="59"/>
      <c r="AZ260" s="59"/>
      <c r="BA260" s="59"/>
      <c r="BB260" s="59"/>
      <c r="BC260" s="59"/>
      <c r="BD260" s="59"/>
      <c r="BE260" s="59"/>
      <c r="BF260" s="59"/>
      <c r="BG260" s="59"/>
      <c r="BH260" s="59"/>
      <c r="BI260" s="82"/>
      <c r="BJ260" s="60"/>
      <c r="BK260" s="59"/>
      <c r="BL260" s="59"/>
      <c r="BM260" s="59"/>
      <c r="BN260" s="59"/>
      <c r="BO260" s="59"/>
      <c r="BP260" s="59"/>
      <c r="BQ260" s="59"/>
      <c r="BR260" s="59"/>
      <c r="BS260" s="59"/>
      <c r="BT260" s="59"/>
      <c r="BU260" s="59"/>
      <c r="BV260" s="59"/>
      <c r="BW260" s="59"/>
      <c r="BX260" s="59"/>
      <c r="BY260" s="59"/>
      <c r="BZ260" s="59"/>
      <c r="CA260" s="59"/>
      <c r="CB260" s="82"/>
      <c r="CC260" s="59"/>
      <c r="CD260" s="59"/>
      <c r="CE260" s="59"/>
      <c r="CF260" s="59"/>
      <c r="CG260" s="59"/>
      <c r="CH260" s="59">
        <v>1</v>
      </c>
      <c r="CI260" s="59"/>
      <c r="CJ260" s="59"/>
      <c r="CK260" s="59"/>
      <c r="CL260" s="59"/>
      <c r="CM260" s="82"/>
      <c r="CN260" s="59"/>
      <c r="CO260" s="59"/>
      <c r="CP260" s="59"/>
      <c r="CQ260" s="59"/>
      <c r="CR260" s="59"/>
      <c r="CS260" s="59"/>
      <c r="CT260" s="59"/>
      <c r="CU260" s="59"/>
      <c r="CV260" s="59"/>
      <c r="CW260" s="59"/>
      <c r="CX260" s="59"/>
      <c r="CY260" s="59"/>
      <c r="CZ260" s="82"/>
      <c r="DA260" s="59"/>
      <c r="DB260" s="59"/>
      <c r="DC260" s="59"/>
      <c r="DD260" s="59"/>
      <c r="DE260" s="59"/>
      <c r="DF260" s="59"/>
      <c r="DG260" s="59"/>
      <c r="DH260" s="59"/>
      <c r="DI260" s="82"/>
      <c r="DJ260" s="59"/>
      <c r="DK260" s="59"/>
      <c r="DL260" s="59"/>
      <c r="DM260" s="59"/>
      <c r="DN260" s="59"/>
      <c r="DO260" s="59"/>
      <c r="DP260" s="59"/>
      <c r="DQ260" s="82"/>
      <c r="DR260" s="59">
        <v>1</v>
      </c>
      <c r="DS260" s="59"/>
      <c r="DT260" s="59"/>
      <c r="DU260" s="59"/>
      <c r="DV260" s="59"/>
      <c r="DW260" s="59"/>
      <c r="DX260" s="59"/>
      <c r="DY260" s="59"/>
      <c r="DZ260" s="59"/>
      <c r="EA260" s="59"/>
      <c r="EB260" s="59"/>
      <c r="EC260" s="59"/>
      <c r="ED260" s="59"/>
      <c r="EE260" s="59"/>
      <c r="EF260" s="59"/>
      <c r="EG260" s="59"/>
      <c r="EH260" s="59"/>
      <c r="EI260" s="59"/>
      <c r="EJ260" s="59"/>
      <c r="EK260" s="59"/>
      <c r="EL260" s="59"/>
      <c r="EM260" s="59"/>
      <c r="EN260" s="59"/>
      <c r="EO260" s="59"/>
      <c r="EP260" s="59"/>
      <c r="EQ260" s="59"/>
      <c r="ER260" s="59"/>
    </row>
    <row r="261" spans="2:148" ht="15">
      <c r="B261" s="75">
        <v>20</v>
      </c>
      <c r="C261" s="106" t="s">
        <v>418</v>
      </c>
      <c r="D261" s="115" t="s">
        <v>183</v>
      </c>
      <c r="E261" s="76">
        <v>80</v>
      </c>
      <c r="F261" s="306">
        <v>80</v>
      </c>
      <c r="G261" s="90">
        <f t="shared" si="55"/>
        <v>0.61250000000000004</v>
      </c>
      <c r="H261" s="88">
        <f t="shared" si="56"/>
        <v>49</v>
      </c>
      <c r="I261" s="87">
        <f t="shared" si="57"/>
        <v>11.200000000000001</v>
      </c>
      <c r="J261" s="87">
        <f t="shared" si="76"/>
        <v>37.799999999999997</v>
      </c>
      <c r="K261" s="82"/>
      <c r="L261" s="61"/>
      <c r="M261" s="82"/>
      <c r="N261" s="59"/>
      <c r="O261" s="59"/>
      <c r="P261" s="59"/>
      <c r="Q261" s="59"/>
      <c r="R261" s="59"/>
      <c r="S261" s="59"/>
      <c r="T261" s="82"/>
      <c r="U261" s="142"/>
      <c r="V261" s="63"/>
      <c r="W261" s="63"/>
      <c r="X261" s="63"/>
      <c r="Y261" s="63"/>
      <c r="Z261" s="63"/>
      <c r="AA261" s="63"/>
      <c r="AB261" s="63">
        <f t="shared" ref="AB261:AB262" si="78">10/1000</f>
        <v>0.01</v>
      </c>
      <c r="AC261" s="82"/>
      <c r="AD261" s="59"/>
      <c r="AE261" s="59"/>
      <c r="AF261" s="59"/>
      <c r="AG261" s="59"/>
      <c r="AH261" s="59"/>
      <c r="AI261" s="82"/>
      <c r="AJ261" s="59"/>
      <c r="AK261" s="59"/>
      <c r="AL261" s="59"/>
      <c r="AM261" s="59"/>
      <c r="AN261" s="82"/>
      <c r="AO261" s="59"/>
      <c r="AP261" s="59"/>
      <c r="AQ261" s="59"/>
      <c r="AR261" s="59"/>
      <c r="AS261" s="59"/>
      <c r="AT261" s="59"/>
      <c r="AU261" s="59"/>
      <c r="AV261" s="59"/>
      <c r="AW261" s="59"/>
      <c r="AX261" s="82"/>
      <c r="AY261" s="59"/>
      <c r="AZ261" s="59"/>
      <c r="BA261" s="59"/>
      <c r="BB261" s="59"/>
      <c r="BC261" s="59"/>
      <c r="BD261" s="59"/>
      <c r="BE261" s="59"/>
      <c r="BF261" s="59"/>
      <c r="BG261" s="59"/>
      <c r="BH261" s="59"/>
      <c r="BI261" s="82"/>
      <c r="BJ261" s="60"/>
      <c r="BK261" s="59"/>
      <c r="BL261" s="59"/>
      <c r="BM261" s="59"/>
      <c r="BN261" s="59"/>
      <c r="BO261" s="59"/>
      <c r="BP261" s="59"/>
      <c r="BQ261" s="59"/>
      <c r="BR261" s="59"/>
      <c r="BS261" s="59"/>
      <c r="BT261" s="59"/>
      <c r="BU261" s="59"/>
      <c r="BV261" s="59"/>
      <c r="BW261" s="59"/>
      <c r="BX261" s="59"/>
      <c r="BY261" s="59"/>
      <c r="BZ261" s="59"/>
      <c r="CA261" s="59"/>
      <c r="CB261" s="82"/>
      <c r="CC261" s="59"/>
      <c r="CD261" s="59"/>
      <c r="CE261" s="59"/>
      <c r="CF261" s="59"/>
      <c r="CG261" s="59"/>
      <c r="CH261" s="59"/>
      <c r="CI261" s="59"/>
      <c r="CJ261" s="59"/>
      <c r="CK261" s="59">
        <v>1</v>
      </c>
      <c r="CL261" s="59"/>
      <c r="CM261" s="82"/>
      <c r="CN261" s="59"/>
      <c r="CO261" s="59"/>
      <c r="CP261" s="59"/>
      <c r="CQ261" s="59"/>
      <c r="CR261" s="59"/>
      <c r="CS261" s="59"/>
      <c r="CT261" s="59"/>
      <c r="CU261" s="59"/>
      <c r="CV261" s="59"/>
      <c r="CW261" s="59"/>
      <c r="CX261" s="59"/>
      <c r="CY261" s="59"/>
      <c r="CZ261" s="82"/>
      <c r="DA261" s="59"/>
      <c r="DB261" s="59"/>
      <c r="DC261" s="59"/>
      <c r="DD261" s="59"/>
      <c r="DE261" s="59"/>
      <c r="DF261" s="59"/>
      <c r="DG261" s="59"/>
      <c r="DH261" s="59"/>
      <c r="DI261" s="82"/>
      <c r="DJ261" s="59"/>
      <c r="DK261" s="59"/>
      <c r="DL261" s="59"/>
      <c r="DM261" s="59"/>
      <c r="DN261" s="59"/>
      <c r="DO261" s="59"/>
      <c r="DP261" s="59"/>
      <c r="DQ261" s="82"/>
      <c r="DR261" s="59">
        <v>1</v>
      </c>
      <c r="DS261" s="59"/>
      <c r="DT261" s="59"/>
      <c r="DU261" s="59"/>
      <c r="DV261" s="59"/>
      <c r="DW261" s="59"/>
      <c r="DX261" s="59"/>
      <c r="DY261" s="59"/>
      <c r="DZ261" s="59"/>
      <c r="EA261" s="59"/>
      <c r="EB261" s="59"/>
      <c r="EC261" s="59"/>
      <c r="ED261" s="59"/>
      <c r="EE261" s="59"/>
      <c r="EF261" s="59"/>
      <c r="EG261" s="59"/>
      <c r="EH261" s="59"/>
      <c r="EI261" s="59"/>
      <c r="EJ261" s="59"/>
      <c r="EK261" s="59"/>
      <c r="EL261" s="59"/>
      <c r="EM261" s="59"/>
      <c r="EN261" s="59"/>
      <c r="EO261" s="59"/>
      <c r="EP261" s="59"/>
      <c r="EQ261" s="59"/>
      <c r="ER261" s="59"/>
    </row>
    <row r="262" spans="2:148" ht="15">
      <c r="B262" s="75">
        <v>21</v>
      </c>
      <c r="C262" s="106" t="s">
        <v>418</v>
      </c>
      <c r="D262" s="152" t="s">
        <v>182</v>
      </c>
      <c r="E262" s="76">
        <v>80</v>
      </c>
      <c r="F262" s="306">
        <v>80</v>
      </c>
      <c r="G262" s="90">
        <f t="shared" si="55"/>
        <v>0.69875000000000009</v>
      </c>
      <c r="H262" s="88">
        <f t="shared" si="56"/>
        <v>55.900000000000006</v>
      </c>
      <c r="I262" s="87">
        <f t="shared" si="57"/>
        <v>11.200000000000001</v>
      </c>
      <c r="J262" s="87">
        <f t="shared" si="76"/>
        <v>44.7</v>
      </c>
      <c r="K262" s="82"/>
      <c r="L262" s="61"/>
      <c r="M262" s="82"/>
      <c r="N262" s="59"/>
      <c r="O262" s="59"/>
      <c r="P262" s="59"/>
      <c r="Q262" s="59"/>
      <c r="R262" s="59"/>
      <c r="S262" s="59"/>
      <c r="T262" s="82"/>
      <c r="U262" s="63"/>
      <c r="V262" s="63"/>
      <c r="W262" s="63"/>
      <c r="X262" s="63"/>
      <c r="Y262" s="63"/>
      <c r="Z262" s="63"/>
      <c r="AA262" s="63"/>
      <c r="AB262" s="63">
        <f t="shared" si="78"/>
        <v>0.01</v>
      </c>
      <c r="AC262" s="82"/>
      <c r="AD262" s="59"/>
      <c r="AE262" s="59"/>
      <c r="AF262" s="59"/>
      <c r="AG262" s="59"/>
      <c r="AH262" s="59"/>
      <c r="AI262" s="82"/>
      <c r="AJ262" s="59"/>
      <c r="AK262" s="59"/>
      <c r="AL262" s="59"/>
      <c r="AM262" s="59"/>
      <c r="AN262" s="82"/>
      <c r="AO262" s="59"/>
      <c r="AP262" s="59"/>
      <c r="AQ262" s="59"/>
      <c r="AR262" s="59"/>
      <c r="AS262" s="59"/>
      <c r="AT262" s="59"/>
      <c r="AU262" s="59"/>
      <c r="AV262" s="59"/>
      <c r="AW262" s="59"/>
      <c r="AX262" s="82"/>
      <c r="AY262" s="59"/>
      <c r="AZ262" s="59"/>
      <c r="BA262" s="59"/>
      <c r="BB262" s="59"/>
      <c r="BC262" s="59"/>
      <c r="BD262" s="59"/>
      <c r="BE262" s="59"/>
      <c r="BF262" s="59"/>
      <c r="BG262" s="59"/>
      <c r="BH262" s="59"/>
      <c r="BI262" s="82"/>
      <c r="BJ262" s="60"/>
      <c r="BK262" s="59"/>
      <c r="BL262" s="59"/>
      <c r="BM262" s="59"/>
      <c r="BN262" s="59"/>
      <c r="BO262" s="59"/>
      <c r="BP262" s="59"/>
      <c r="BQ262" s="59"/>
      <c r="BR262" s="59"/>
      <c r="BS262" s="59"/>
      <c r="BT262" s="59"/>
      <c r="BU262" s="59"/>
      <c r="BV262" s="59"/>
      <c r="BW262" s="59"/>
      <c r="BX262" s="59"/>
      <c r="BY262" s="59"/>
      <c r="BZ262" s="59"/>
      <c r="CA262" s="59"/>
      <c r="CB262" s="82"/>
      <c r="CC262" s="59"/>
      <c r="CD262" s="59"/>
      <c r="CE262" s="59"/>
      <c r="CF262" s="59"/>
      <c r="CG262" s="59"/>
      <c r="CH262" s="59"/>
      <c r="CI262" s="59">
        <v>1</v>
      </c>
      <c r="CJ262" s="59"/>
      <c r="CK262" s="59"/>
      <c r="CL262" s="59"/>
      <c r="CM262" s="82"/>
      <c r="CN262" s="59"/>
      <c r="CO262" s="59"/>
      <c r="CP262" s="59"/>
      <c r="CQ262" s="59"/>
      <c r="CR262" s="59"/>
      <c r="CS262" s="59"/>
      <c r="CT262" s="59"/>
      <c r="CU262" s="59"/>
      <c r="CV262" s="59"/>
      <c r="CW262" s="59"/>
      <c r="CX262" s="59"/>
      <c r="CY262" s="59"/>
      <c r="CZ262" s="82"/>
      <c r="DA262" s="59"/>
      <c r="DB262" s="59"/>
      <c r="DC262" s="59"/>
      <c r="DD262" s="59"/>
      <c r="DE262" s="59"/>
      <c r="DF262" s="59"/>
      <c r="DG262" s="59"/>
      <c r="DH262" s="59"/>
      <c r="DI262" s="82"/>
      <c r="DJ262" s="59"/>
      <c r="DK262" s="59"/>
      <c r="DL262" s="59"/>
      <c r="DM262" s="59"/>
      <c r="DN262" s="59"/>
      <c r="DO262" s="59"/>
      <c r="DP262" s="59"/>
      <c r="DQ262" s="82"/>
      <c r="DR262" s="59">
        <v>1</v>
      </c>
      <c r="DS262" s="59"/>
      <c r="DT262" s="59"/>
      <c r="DU262" s="59"/>
      <c r="DV262" s="59"/>
      <c r="DW262" s="59"/>
      <c r="DX262" s="59"/>
      <c r="DY262" s="59"/>
      <c r="DZ262" s="59"/>
      <c r="EA262" s="59"/>
      <c r="EB262" s="59"/>
      <c r="EC262" s="59"/>
      <c r="ED262" s="59"/>
      <c r="EE262" s="59"/>
      <c r="EF262" s="59"/>
      <c r="EG262" s="59"/>
      <c r="EH262" s="59"/>
      <c r="EI262" s="59"/>
      <c r="EJ262" s="59"/>
      <c r="EK262" s="59"/>
      <c r="EL262" s="59"/>
      <c r="EM262" s="59"/>
      <c r="EN262" s="59"/>
      <c r="EO262" s="59"/>
      <c r="EP262" s="59"/>
      <c r="EQ262" s="59"/>
      <c r="ER262" s="59"/>
    </row>
    <row r="263" spans="2:148" ht="15">
      <c r="B263" s="75"/>
      <c r="C263" s="106"/>
      <c r="D263" s="115"/>
      <c r="E263" s="76"/>
      <c r="F263" s="306"/>
      <c r="G263" s="90"/>
      <c r="H263" s="88"/>
      <c r="I263" s="87"/>
      <c r="J263" s="87"/>
      <c r="K263" s="82"/>
      <c r="L263" s="61"/>
      <c r="M263" s="82"/>
      <c r="N263" s="59"/>
      <c r="O263" s="59"/>
      <c r="P263" s="59"/>
      <c r="Q263" s="59"/>
      <c r="R263" s="59"/>
      <c r="S263" s="59"/>
      <c r="T263" s="82"/>
      <c r="U263" s="142"/>
      <c r="V263" s="63"/>
      <c r="W263" s="63"/>
      <c r="X263" s="63"/>
      <c r="Y263" s="63"/>
      <c r="Z263" s="63"/>
      <c r="AA263" s="63"/>
      <c r="AB263" s="63"/>
      <c r="AC263" s="82"/>
      <c r="AD263" s="59"/>
      <c r="AE263" s="59"/>
      <c r="AF263" s="59"/>
      <c r="AG263" s="59"/>
      <c r="AH263" s="59"/>
      <c r="AI263" s="82"/>
      <c r="AJ263" s="59"/>
      <c r="AK263" s="59"/>
      <c r="AL263" s="59"/>
      <c r="AM263" s="59"/>
      <c r="AN263" s="82"/>
      <c r="AO263" s="59"/>
      <c r="AP263" s="59"/>
      <c r="AQ263" s="59"/>
      <c r="AR263" s="59"/>
      <c r="AS263" s="59"/>
      <c r="AT263" s="59"/>
      <c r="AU263" s="59"/>
      <c r="AV263" s="59"/>
      <c r="AW263" s="59"/>
      <c r="AX263" s="82"/>
      <c r="AY263" s="59"/>
      <c r="AZ263" s="59"/>
      <c r="BA263" s="59"/>
      <c r="BB263" s="59"/>
      <c r="BC263" s="59"/>
      <c r="BD263" s="59"/>
      <c r="BE263" s="59"/>
      <c r="BF263" s="59"/>
      <c r="BG263" s="59"/>
      <c r="BH263" s="59"/>
      <c r="BI263" s="82"/>
      <c r="BJ263" s="60"/>
      <c r="BK263" s="59"/>
      <c r="BL263" s="59"/>
      <c r="BM263" s="59"/>
      <c r="BN263" s="59"/>
      <c r="BO263" s="59"/>
      <c r="BP263" s="59"/>
      <c r="BQ263" s="59"/>
      <c r="BR263" s="59"/>
      <c r="BS263" s="59"/>
      <c r="BT263" s="59"/>
      <c r="BU263" s="59"/>
      <c r="BV263" s="59"/>
      <c r="BW263" s="59"/>
      <c r="BX263" s="59"/>
      <c r="BY263" s="59"/>
      <c r="BZ263" s="59"/>
      <c r="CA263" s="59"/>
      <c r="CB263" s="82"/>
      <c r="CC263" s="59"/>
      <c r="CD263" s="59"/>
      <c r="CE263" s="59"/>
      <c r="CF263" s="59"/>
      <c r="CG263" s="59"/>
      <c r="CH263" s="59"/>
      <c r="CI263" s="59"/>
      <c r="CJ263" s="59"/>
      <c r="CK263" s="59"/>
      <c r="CL263" s="59"/>
      <c r="CM263" s="82"/>
      <c r="CN263" s="59"/>
      <c r="CO263" s="59"/>
      <c r="CP263" s="59"/>
      <c r="CQ263" s="59"/>
      <c r="CR263" s="59"/>
      <c r="CS263" s="59"/>
      <c r="CT263" s="59"/>
      <c r="CU263" s="59"/>
      <c r="CV263" s="59"/>
      <c r="CW263" s="59"/>
      <c r="CX263" s="59"/>
      <c r="CY263" s="59"/>
      <c r="CZ263" s="82"/>
      <c r="DA263" s="59"/>
      <c r="DB263" s="59"/>
      <c r="DC263" s="59"/>
      <c r="DD263" s="59"/>
      <c r="DE263" s="59"/>
      <c r="DF263" s="59"/>
      <c r="DG263" s="59"/>
      <c r="DH263" s="59"/>
      <c r="DI263" s="82"/>
      <c r="DJ263" s="59"/>
      <c r="DK263" s="59"/>
      <c r="DL263" s="59"/>
      <c r="DM263" s="59"/>
      <c r="DN263" s="59"/>
      <c r="DO263" s="59"/>
      <c r="DP263" s="59"/>
      <c r="DQ263" s="82"/>
      <c r="DR263" s="59"/>
      <c r="DS263" s="59"/>
      <c r="DT263" s="59"/>
      <c r="DU263" s="59"/>
      <c r="DV263" s="59"/>
      <c r="DW263" s="59"/>
      <c r="DX263" s="59"/>
      <c r="DY263" s="59"/>
      <c r="DZ263" s="59"/>
      <c r="EA263" s="59"/>
      <c r="EB263" s="59"/>
      <c r="EC263" s="59"/>
      <c r="ED263" s="59"/>
      <c r="EE263" s="59"/>
      <c r="EF263" s="59"/>
      <c r="EG263" s="59"/>
      <c r="EH263" s="59"/>
      <c r="EI263" s="59"/>
      <c r="EJ263" s="59"/>
      <c r="EK263" s="59"/>
      <c r="EL263" s="59"/>
      <c r="EM263" s="59"/>
      <c r="EN263" s="59"/>
      <c r="EO263" s="59"/>
      <c r="EP263" s="59"/>
      <c r="EQ263" s="59"/>
      <c r="ER263" s="59"/>
    </row>
    <row r="264" spans="2:148" ht="15">
      <c r="B264" s="75">
        <v>22</v>
      </c>
      <c r="C264" s="106" t="s">
        <v>418</v>
      </c>
      <c r="D264" s="242" t="s">
        <v>156</v>
      </c>
      <c r="E264" s="76">
        <v>83</v>
      </c>
      <c r="F264" s="306">
        <v>83</v>
      </c>
      <c r="G264" s="90">
        <f t="shared" si="55"/>
        <v>0.52915662650602413</v>
      </c>
      <c r="H264" s="88">
        <f t="shared" si="56"/>
        <v>43.92</v>
      </c>
      <c r="I264" s="87">
        <f t="shared" si="57"/>
        <v>11.620000000000001</v>
      </c>
      <c r="J264" s="87">
        <f t="shared" ref="J264:J270" si="79">SUMPRODUCT(N264:ES264,$N$6:$ES$6)</f>
        <v>32.299999999999997</v>
      </c>
      <c r="K264" s="82"/>
      <c r="L264" s="61"/>
      <c r="M264" s="82"/>
      <c r="N264" s="59"/>
      <c r="O264" s="59"/>
      <c r="P264" s="59"/>
      <c r="Q264" s="59"/>
      <c r="R264" s="59"/>
      <c r="S264" s="59"/>
      <c r="T264" s="82"/>
      <c r="U264" s="63"/>
      <c r="V264" s="63"/>
      <c r="W264" s="63"/>
      <c r="X264" s="63"/>
      <c r="Y264" s="63"/>
      <c r="Z264" s="63"/>
      <c r="AA264" s="63"/>
      <c r="AB264" s="63">
        <f t="shared" ref="AB264:AB266" si="80">10/1000</f>
        <v>0.01</v>
      </c>
      <c r="AC264" s="82"/>
      <c r="AD264" s="59"/>
      <c r="AE264" s="59"/>
      <c r="AF264" s="59"/>
      <c r="AG264" s="59"/>
      <c r="AH264" s="59"/>
      <c r="AI264" s="82"/>
      <c r="AJ264" s="59"/>
      <c r="AK264" s="59"/>
      <c r="AL264" s="59"/>
      <c r="AM264" s="59"/>
      <c r="AN264" s="82"/>
      <c r="AO264" s="59"/>
      <c r="AP264" s="59"/>
      <c r="AQ264" s="59"/>
      <c r="AR264" s="59"/>
      <c r="AS264" s="59"/>
      <c r="AT264" s="59"/>
      <c r="AU264" s="59"/>
      <c r="AV264" s="59"/>
      <c r="AW264" s="59"/>
      <c r="AX264" s="82"/>
      <c r="AY264" s="59"/>
      <c r="AZ264" s="59"/>
      <c r="BA264" s="59"/>
      <c r="BB264" s="59"/>
      <c r="BC264" s="59"/>
      <c r="BD264" s="59"/>
      <c r="BE264" s="59"/>
      <c r="BF264" s="59"/>
      <c r="BG264" s="59"/>
      <c r="BH264" s="59"/>
      <c r="BI264" s="82"/>
      <c r="BJ264" s="60"/>
      <c r="BK264" s="59"/>
      <c r="BL264" s="59"/>
      <c r="BM264" s="59"/>
      <c r="BN264" s="59"/>
      <c r="BO264" s="59"/>
      <c r="BP264" s="59"/>
      <c r="BQ264" s="59"/>
      <c r="BR264" s="59"/>
      <c r="BS264" s="59"/>
      <c r="BT264" s="59"/>
      <c r="BU264" s="59"/>
      <c r="BV264" s="59"/>
      <c r="BW264" s="59"/>
      <c r="BX264" s="59"/>
      <c r="BY264" s="59"/>
      <c r="BZ264" s="59"/>
      <c r="CA264" s="59"/>
      <c r="CB264" s="82"/>
      <c r="CC264" s="59"/>
      <c r="CD264" s="59">
        <v>1</v>
      </c>
      <c r="CE264" s="59"/>
      <c r="CF264" s="59"/>
      <c r="CG264" s="59"/>
      <c r="CH264" s="59"/>
      <c r="CI264" s="59"/>
      <c r="CJ264" s="59"/>
      <c r="CK264" s="59"/>
      <c r="CL264" s="59"/>
      <c r="CM264" s="82"/>
      <c r="CN264" s="59"/>
      <c r="CO264" s="59"/>
      <c r="CP264" s="59"/>
      <c r="CQ264" s="59"/>
      <c r="CR264" s="59"/>
      <c r="CS264" s="59"/>
      <c r="CT264" s="59"/>
      <c r="CU264" s="59"/>
      <c r="CV264" s="59"/>
      <c r="CW264" s="59"/>
      <c r="CX264" s="59"/>
      <c r="CY264" s="59"/>
      <c r="CZ264" s="82"/>
      <c r="DA264" s="59"/>
      <c r="DB264" s="59"/>
      <c r="DC264" s="59"/>
      <c r="DD264" s="59"/>
      <c r="DE264" s="59"/>
      <c r="DF264" s="59"/>
      <c r="DG264" s="59"/>
      <c r="DH264" s="59"/>
      <c r="DI264" s="82"/>
      <c r="DJ264" s="59"/>
      <c r="DK264" s="59"/>
      <c r="DL264" s="59"/>
      <c r="DM264" s="59"/>
      <c r="DN264" s="59"/>
      <c r="DO264" s="59"/>
      <c r="DP264" s="59"/>
      <c r="DQ264" s="82"/>
      <c r="DR264" s="59"/>
      <c r="DS264" s="59"/>
      <c r="DT264" s="59"/>
      <c r="DU264" s="59">
        <v>1</v>
      </c>
      <c r="DV264" s="59"/>
      <c r="DW264" s="59"/>
      <c r="DX264" s="59"/>
      <c r="DY264" s="59"/>
      <c r="DZ264" s="59"/>
      <c r="EA264" s="59"/>
      <c r="EB264" s="59"/>
      <c r="EC264" s="59"/>
      <c r="ED264" s="59"/>
      <c r="EE264" s="59"/>
      <c r="EF264" s="59"/>
      <c r="EG264" s="59"/>
      <c r="EH264" s="59"/>
      <c r="EI264" s="59"/>
      <c r="EJ264" s="59"/>
      <c r="EK264" s="59"/>
      <c r="EL264" s="59"/>
      <c r="EM264" s="59"/>
      <c r="EN264" s="59"/>
      <c r="EO264" s="59"/>
      <c r="EP264" s="59"/>
      <c r="EQ264" s="59"/>
      <c r="ER264" s="59"/>
    </row>
    <row r="265" spans="2:148" ht="15">
      <c r="B265" s="75">
        <v>23</v>
      </c>
      <c r="C265" s="106" t="s">
        <v>418</v>
      </c>
      <c r="D265" s="115" t="s">
        <v>158</v>
      </c>
      <c r="E265" s="76">
        <v>83</v>
      </c>
      <c r="F265" s="306">
        <v>83</v>
      </c>
      <c r="G265" s="90">
        <f t="shared" si="55"/>
        <v>0.52915662650602413</v>
      </c>
      <c r="H265" s="88">
        <f t="shared" si="56"/>
        <v>43.92</v>
      </c>
      <c r="I265" s="87">
        <f t="shared" si="57"/>
        <v>11.620000000000001</v>
      </c>
      <c r="J265" s="87">
        <f t="shared" si="79"/>
        <v>32.299999999999997</v>
      </c>
      <c r="K265" s="82"/>
      <c r="L265" s="61"/>
      <c r="M265" s="82"/>
      <c r="N265" s="59"/>
      <c r="O265" s="59"/>
      <c r="P265" s="59"/>
      <c r="Q265" s="59"/>
      <c r="R265" s="59"/>
      <c r="S265" s="59"/>
      <c r="T265" s="82"/>
      <c r="U265" s="142"/>
      <c r="V265" s="63"/>
      <c r="W265" s="63"/>
      <c r="X265" s="63"/>
      <c r="Y265" s="63"/>
      <c r="Z265" s="63"/>
      <c r="AA265" s="63"/>
      <c r="AB265" s="63">
        <f t="shared" si="80"/>
        <v>0.01</v>
      </c>
      <c r="AC265" s="82"/>
      <c r="AD265" s="59"/>
      <c r="AE265" s="59"/>
      <c r="AF265" s="59"/>
      <c r="AG265" s="59"/>
      <c r="AH265" s="59"/>
      <c r="AI265" s="82"/>
      <c r="AJ265" s="59"/>
      <c r="AK265" s="59"/>
      <c r="AL265" s="59"/>
      <c r="AM265" s="59"/>
      <c r="AN265" s="82"/>
      <c r="AO265" s="59"/>
      <c r="AP265" s="59"/>
      <c r="AQ265" s="59"/>
      <c r="AR265" s="59"/>
      <c r="AS265" s="59"/>
      <c r="AT265" s="59"/>
      <c r="AU265" s="59"/>
      <c r="AV265" s="59"/>
      <c r="AW265" s="59"/>
      <c r="AX265" s="82"/>
      <c r="AY265" s="59"/>
      <c r="AZ265" s="59"/>
      <c r="BA265" s="59"/>
      <c r="BB265" s="59"/>
      <c r="BC265" s="59"/>
      <c r="BD265" s="59"/>
      <c r="BE265" s="59"/>
      <c r="BF265" s="59"/>
      <c r="BG265" s="59"/>
      <c r="BH265" s="59"/>
      <c r="BI265" s="82"/>
      <c r="BJ265" s="60"/>
      <c r="BK265" s="59"/>
      <c r="BL265" s="59"/>
      <c r="BM265" s="59"/>
      <c r="BN265" s="59"/>
      <c r="BO265" s="59"/>
      <c r="BP265" s="59"/>
      <c r="BQ265" s="59"/>
      <c r="BR265" s="59"/>
      <c r="BS265" s="59"/>
      <c r="BT265" s="59"/>
      <c r="BU265" s="59"/>
      <c r="BV265" s="59"/>
      <c r="BW265" s="59"/>
      <c r="BX265" s="59"/>
      <c r="BY265" s="59"/>
      <c r="BZ265" s="59"/>
      <c r="CA265" s="59"/>
      <c r="CB265" s="82"/>
      <c r="CC265" s="59"/>
      <c r="CD265" s="59"/>
      <c r="CE265" s="59">
        <v>1</v>
      </c>
      <c r="CF265" s="59"/>
      <c r="CG265" s="59"/>
      <c r="CH265" s="59"/>
      <c r="CI265" s="59"/>
      <c r="CJ265" s="59"/>
      <c r="CK265" s="59"/>
      <c r="CL265" s="59"/>
      <c r="CM265" s="82"/>
      <c r="CN265" s="59"/>
      <c r="CO265" s="59"/>
      <c r="CP265" s="59"/>
      <c r="CQ265" s="59"/>
      <c r="CR265" s="59"/>
      <c r="CS265" s="59"/>
      <c r="CT265" s="59"/>
      <c r="CU265" s="59"/>
      <c r="CV265" s="59"/>
      <c r="CW265" s="59"/>
      <c r="CX265" s="59"/>
      <c r="CY265" s="59"/>
      <c r="CZ265" s="82"/>
      <c r="DA265" s="59"/>
      <c r="DB265" s="59"/>
      <c r="DC265" s="59"/>
      <c r="DD265" s="59"/>
      <c r="DE265" s="59"/>
      <c r="DF265" s="59"/>
      <c r="DG265" s="59"/>
      <c r="DH265" s="59"/>
      <c r="DI265" s="82"/>
      <c r="DJ265" s="59"/>
      <c r="DK265" s="59"/>
      <c r="DL265" s="59"/>
      <c r="DM265" s="59"/>
      <c r="DN265" s="59"/>
      <c r="DO265" s="59"/>
      <c r="DP265" s="59"/>
      <c r="DQ265" s="82"/>
      <c r="DR265" s="59"/>
      <c r="DS265" s="59"/>
      <c r="DT265" s="59"/>
      <c r="DU265" s="59">
        <v>1</v>
      </c>
      <c r="DV265" s="59"/>
      <c r="DW265" s="59"/>
      <c r="DX265" s="59"/>
      <c r="DY265" s="59"/>
      <c r="DZ265" s="59"/>
      <c r="EA265" s="59"/>
      <c r="EB265" s="59"/>
      <c r="EC265" s="59"/>
      <c r="ED265" s="59"/>
      <c r="EE265" s="59"/>
      <c r="EF265" s="59"/>
      <c r="EG265" s="59"/>
      <c r="EH265" s="59"/>
      <c r="EI265" s="59"/>
      <c r="EJ265" s="59"/>
      <c r="EK265" s="59"/>
      <c r="EL265" s="59"/>
      <c r="EM265" s="59"/>
      <c r="EN265" s="59"/>
      <c r="EO265" s="59"/>
      <c r="EP265" s="59"/>
      <c r="EQ265" s="59"/>
      <c r="ER265" s="59"/>
    </row>
    <row r="266" spans="2:148" ht="15">
      <c r="B266" s="75">
        <v>24</v>
      </c>
      <c r="C266" s="106" t="s">
        <v>418</v>
      </c>
      <c r="D266" s="115" t="s">
        <v>163</v>
      </c>
      <c r="E266" s="76">
        <v>83</v>
      </c>
      <c r="F266" s="306">
        <v>83</v>
      </c>
      <c r="G266" s="90">
        <f t="shared" si="55"/>
        <v>0.52915662650602413</v>
      </c>
      <c r="H266" s="88">
        <f t="shared" si="56"/>
        <v>43.92</v>
      </c>
      <c r="I266" s="87">
        <f t="shared" si="57"/>
        <v>11.620000000000001</v>
      </c>
      <c r="J266" s="87">
        <f t="shared" si="79"/>
        <v>32.299999999999997</v>
      </c>
      <c r="K266" s="82"/>
      <c r="L266" s="61"/>
      <c r="M266" s="82"/>
      <c r="N266" s="59"/>
      <c r="O266" s="59"/>
      <c r="P266" s="59"/>
      <c r="Q266" s="59"/>
      <c r="R266" s="59"/>
      <c r="S266" s="59"/>
      <c r="T266" s="82"/>
      <c r="U266" s="63"/>
      <c r="V266" s="63"/>
      <c r="W266" s="63"/>
      <c r="X266" s="63"/>
      <c r="Y266" s="63"/>
      <c r="Z266" s="63"/>
      <c r="AA266" s="63"/>
      <c r="AB266" s="63">
        <f t="shared" si="80"/>
        <v>0.01</v>
      </c>
      <c r="AC266" s="82"/>
      <c r="AD266" s="59"/>
      <c r="AE266" s="59"/>
      <c r="AF266" s="59"/>
      <c r="AG266" s="59"/>
      <c r="AH266" s="59"/>
      <c r="AI266" s="82"/>
      <c r="AJ266" s="59"/>
      <c r="AK266" s="59"/>
      <c r="AL266" s="59"/>
      <c r="AM266" s="59"/>
      <c r="AN266" s="82"/>
      <c r="AO266" s="59"/>
      <c r="AP266" s="59"/>
      <c r="AQ266" s="59"/>
      <c r="AR266" s="59"/>
      <c r="AS266" s="59"/>
      <c r="AT266" s="59"/>
      <c r="AU266" s="59"/>
      <c r="AV266" s="59"/>
      <c r="AW266" s="59"/>
      <c r="AX266" s="82"/>
      <c r="AY266" s="59"/>
      <c r="AZ266" s="59"/>
      <c r="BA266" s="59"/>
      <c r="BB266" s="59"/>
      <c r="BC266" s="59"/>
      <c r="BD266" s="59"/>
      <c r="BE266" s="59"/>
      <c r="BF266" s="59"/>
      <c r="BG266" s="59"/>
      <c r="BH266" s="59"/>
      <c r="BI266" s="82"/>
      <c r="BJ266" s="60"/>
      <c r="BK266" s="59"/>
      <c r="BL266" s="59"/>
      <c r="BM266" s="59"/>
      <c r="BN266" s="59"/>
      <c r="BO266" s="59"/>
      <c r="BP266" s="59"/>
      <c r="BQ266" s="59"/>
      <c r="BR266" s="59"/>
      <c r="BS266" s="59"/>
      <c r="BT266" s="59"/>
      <c r="BU266" s="59"/>
      <c r="BV266" s="59"/>
      <c r="BW266" s="59"/>
      <c r="BX266" s="59"/>
      <c r="BY266" s="59"/>
      <c r="BZ266" s="59"/>
      <c r="CA266" s="59"/>
      <c r="CB266" s="82"/>
      <c r="CC266" s="59"/>
      <c r="CD266" s="59"/>
      <c r="CE266" s="59"/>
      <c r="CF266" s="59"/>
      <c r="CG266" s="59"/>
      <c r="CH266" s="59"/>
      <c r="CI266" s="59"/>
      <c r="CJ266" s="59"/>
      <c r="CK266" s="59"/>
      <c r="CL266" s="59">
        <v>1</v>
      </c>
      <c r="CM266" s="82"/>
      <c r="CN266" s="59"/>
      <c r="CO266" s="59"/>
      <c r="CP266" s="59"/>
      <c r="CQ266" s="59"/>
      <c r="CR266" s="59"/>
      <c r="CS266" s="59"/>
      <c r="CT266" s="59"/>
      <c r="CU266" s="59"/>
      <c r="CV266" s="59"/>
      <c r="CW266" s="59"/>
      <c r="CX266" s="59"/>
      <c r="CY266" s="59"/>
      <c r="CZ266" s="82"/>
      <c r="DA266" s="59"/>
      <c r="DB266" s="59"/>
      <c r="DC266" s="59"/>
      <c r="DD266" s="59"/>
      <c r="DE266" s="59"/>
      <c r="DF266" s="59"/>
      <c r="DG266" s="59"/>
      <c r="DH266" s="59"/>
      <c r="DI266" s="82"/>
      <c r="DJ266" s="59"/>
      <c r="DK266" s="59"/>
      <c r="DL266" s="59"/>
      <c r="DM266" s="59"/>
      <c r="DN266" s="59"/>
      <c r="DO266" s="59"/>
      <c r="DP266" s="59"/>
      <c r="DQ266" s="82"/>
      <c r="DR266" s="59"/>
      <c r="DS266" s="59"/>
      <c r="DT266" s="59"/>
      <c r="DU266" s="59">
        <v>1</v>
      </c>
      <c r="DV266" s="59"/>
      <c r="DW266" s="59"/>
      <c r="DX266" s="59"/>
      <c r="DY266" s="59"/>
      <c r="DZ266" s="59"/>
      <c r="EA266" s="59"/>
      <c r="EB266" s="59"/>
      <c r="EC266" s="59"/>
      <c r="ED266" s="59"/>
      <c r="EE266" s="59"/>
      <c r="EF266" s="59"/>
      <c r="EG266" s="59"/>
      <c r="EH266" s="59"/>
      <c r="EI266" s="59"/>
      <c r="EJ266" s="59"/>
      <c r="EK266" s="59"/>
      <c r="EL266" s="59"/>
      <c r="EM266" s="59"/>
      <c r="EN266" s="59"/>
      <c r="EO266" s="59"/>
      <c r="EP266" s="59"/>
      <c r="EQ266" s="59"/>
      <c r="ER266" s="59"/>
    </row>
    <row r="267" spans="2:148" ht="15">
      <c r="B267" s="75">
        <v>25</v>
      </c>
      <c r="C267" s="106" t="s">
        <v>418</v>
      </c>
      <c r="D267" s="115" t="s">
        <v>159</v>
      </c>
      <c r="E267" s="76">
        <v>83</v>
      </c>
      <c r="F267" s="306">
        <v>83</v>
      </c>
      <c r="G267" s="90">
        <f t="shared" si="55"/>
        <v>0.56168674698795185</v>
      </c>
      <c r="H267" s="88">
        <f t="shared" ref="H267:H405" si="81">(I267+J267)*$H$5</f>
        <v>46.620000000000005</v>
      </c>
      <c r="I267" s="87">
        <f t="shared" ref="I267:I405" si="82">E267*$I$5</f>
        <v>11.620000000000001</v>
      </c>
      <c r="J267" s="87">
        <f t="shared" si="79"/>
        <v>35</v>
      </c>
      <c r="K267" s="82"/>
      <c r="L267" s="61"/>
      <c r="M267" s="82"/>
      <c r="N267" s="59"/>
      <c r="O267" s="59"/>
      <c r="P267" s="59"/>
      <c r="Q267" s="59"/>
      <c r="R267" s="59"/>
      <c r="S267" s="59"/>
      <c r="T267" s="82"/>
      <c r="U267" s="142"/>
      <c r="V267" s="63"/>
      <c r="W267" s="63"/>
      <c r="X267" s="63"/>
      <c r="Y267" s="63"/>
      <c r="Z267" s="63"/>
      <c r="AA267" s="63"/>
      <c r="AB267" s="63"/>
      <c r="AC267" s="82"/>
      <c r="AD267" s="59"/>
      <c r="AE267" s="59"/>
      <c r="AF267" s="59"/>
      <c r="AG267" s="59"/>
      <c r="AH267" s="59"/>
      <c r="AI267" s="82"/>
      <c r="AJ267" s="59"/>
      <c r="AK267" s="59"/>
      <c r="AL267" s="59"/>
      <c r="AM267" s="59"/>
      <c r="AN267" s="82"/>
      <c r="AO267" s="59"/>
      <c r="AP267" s="59"/>
      <c r="AQ267" s="59"/>
      <c r="AR267" s="59"/>
      <c r="AS267" s="59"/>
      <c r="AT267" s="59"/>
      <c r="AU267" s="59"/>
      <c r="AV267" s="59"/>
      <c r="AW267" s="59"/>
      <c r="AX267" s="82"/>
      <c r="AY267" s="59"/>
      <c r="AZ267" s="59"/>
      <c r="BA267" s="59"/>
      <c r="BB267" s="59"/>
      <c r="BC267" s="59"/>
      <c r="BD267" s="59"/>
      <c r="BE267" s="59"/>
      <c r="BF267" s="59"/>
      <c r="BG267" s="59"/>
      <c r="BH267" s="59"/>
      <c r="BI267" s="82"/>
      <c r="BJ267" s="60"/>
      <c r="BK267" s="59"/>
      <c r="BL267" s="59"/>
      <c r="BM267" s="59"/>
      <c r="BN267" s="59"/>
      <c r="BO267" s="59"/>
      <c r="BP267" s="59"/>
      <c r="BQ267" s="59"/>
      <c r="BR267" s="59"/>
      <c r="BS267" s="59"/>
      <c r="BT267" s="59"/>
      <c r="BU267" s="59"/>
      <c r="BV267" s="59"/>
      <c r="BW267" s="59"/>
      <c r="BX267" s="59"/>
      <c r="BY267" s="59"/>
      <c r="BZ267" s="59"/>
      <c r="CA267" s="59"/>
      <c r="CB267" s="82"/>
      <c r="CC267" s="59">
        <v>1</v>
      </c>
      <c r="CD267" s="59"/>
      <c r="CE267" s="59"/>
      <c r="CF267" s="59"/>
      <c r="CG267" s="59"/>
      <c r="CH267" s="59"/>
      <c r="CI267" s="59"/>
      <c r="CJ267" s="59"/>
      <c r="CK267" s="59"/>
      <c r="CL267" s="59"/>
      <c r="CM267" s="82"/>
      <c r="CN267" s="59"/>
      <c r="CO267" s="59"/>
      <c r="CP267" s="59"/>
      <c r="CQ267" s="59"/>
      <c r="CR267" s="59"/>
      <c r="CS267" s="59"/>
      <c r="CT267" s="59"/>
      <c r="CU267" s="59"/>
      <c r="CV267" s="59"/>
      <c r="CW267" s="59"/>
      <c r="CX267" s="59"/>
      <c r="CY267" s="59"/>
      <c r="CZ267" s="82"/>
      <c r="DA267" s="59"/>
      <c r="DB267" s="59"/>
      <c r="DC267" s="59"/>
      <c r="DD267" s="59"/>
      <c r="DE267" s="59"/>
      <c r="DF267" s="59"/>
      <c r="DG267" s="59"/>
      <c r="DH267" s="59"/>
      <c r="DI267" s="82"/>
      <c r="DJ267" s="59"/>
      <c r="DK267" s="59"/>
      <c r="DL267" s="59"/>
      <c r="DM267" s="59"/>
      <c r="DN267" s="59"/>
      <c r="DO267" s="59"/>
      <c r="DP267" s="59"/>
      <c r="DQ267" s="82"/>
      <c r="DR267" s="59"/>
      <c r="DS267" s="59"/>
      <c r="DT267" s="59"/>
      <c r="DU267" s="59">
        <v>1</v>
      </c>
      <c r="DV267" s="59"/>
      <c r="DW267" s="59"/>
      <c r="DX267" s="59"/>
      <c r="DY267" s="59"/>
      <c r="DZ267" s="59"/>
      <c r="EA267" s="59"/>
      <c r="EB267" s="59"/>
      <c r="EC267" s="59"/>
      <c r="ED267" s="59"/>
      <c r="EE267" s="59"/>
      <c r="EF267" s="59"/>
      <c r="EG267" s="59"/>
      <c r="EH267" s="59"/>
      <c r="EI267" s="59"/>
      <c r="EJ267" s="59"/>
      <c r="EK267" s="59"/>
      <c r="EL267" s="59"/>
      <c r="EM267" s="59"/>
      <c r="EN267" s="59"/>
      <c r="EO267" s="59"/>
      <c r="EP267" s="59"/>
      <c r="EQ267" s="59"/>
      <c r="ER267" s="59"/>
    </row>
    <row r="268" spans="2:148" ht="15">
      <c r="B268" s="75">
        <v>26</v>
      </c>
      <c r="C268" s="106" t="s">
        <v>418</v>
      </c>
      <c r="D268" s="115" t="s">
        <v>160</v>
      </c>
      <c r="E268" s="76">
        <v>83</v>
      </c>
      <c r="F268" s="306">
        <v>83</v>
      </c>
      <c r="G268" s="90">
        <f t="shared" ref="G268:G286" si="83">H268/E268</f>
        <v>0.50144578313253019</v>
      </c>
      <c r="H268" s="88">
        <f t="shared" si="81"/>
        <v>41.620000000000005</v>
      </c>
      <c r="I268" s="87">
        <f t="shared" si="82"/>
        <v>11.620000000000001</v>
      </c>
      <c r="J268" s="87">
        <f t="shared" si="79"/>
        <v>30</v>
      </c>
      <c r="K268" s="82"/>
      <c r="L268" s="61"/>
      <c r="M268" s="82"/>
      <c r="N268" s="59"/>
      <c r="O268" s="59"/>
      <c r="P268" s="59"/>
      <c r="Q268" s="59"/>
      <c r="R268" s="59"/>
      <c r="S268" s="59"/>
      <c r="T268" s="82"/>
      <c r="U268" s="63"/>
      <c r="V268" s="63"/>
      <c r="W268" s="63"/>
      <c r="X268" s="63"/>
      <c r="Y268" s="63"/>
      <c r="Z268" s="63"/>
      <c r="AA268" s="63"/>
      <c r="AB268" s="63"/>
      <c r="AC268" s="82"/>
      <c r="AD268" s="59"/>
      <c r="AE268" s="59"/>
      <c r="AF268" s="59"/>
      <c r="AG268" s="59"/>
      <c r="AH268" s="59"/>
      <c r="AI268" s="82"/>
      <c r="AJ268" s="59"/>
      <c r="AK268" s="59"/>
      <c r="AL268" s="59"/>
      <c r="AM268" s="59"/>
      <c r="AN268" s="82"/>
      <c r="AO268" s="59"/>
      <c r="AP268" s="59"/>
      <c r="AQ268" s="59"/>
      <c r="AR268" s="59"/>
      <c r="AS268" s="59"/>
      <c r="AT268" s="59"/>
      <c r="AU268" s="59"/>
      <c r="AV268" s="59"/>
      <c r="AW268" s="59"/>
      <c r="AX268" s="82"/>
      <c r="AY268" s="59"/>
      <c r="AZ268" s="59"/>
      <c r="BA268" s="59"/>
      <c r="BB268" s="59"/>
      <c r="BC268" s="59"/>
      <c r="BD268" s="59"/>
      <c r="BE268" s="59"/>
      <c r="BF268" s="59"/>
      <c r="BG268" s="59"/>
      <c r="BH268" s="59"/>
      <c r="BI268" s="82"/>
      <c r="BJ268" s="60"/>
      <c r="BK268" s="59"/>
      <c r="BL268" s="59"/>
      <c r="BM268" s="59"/>
      <c r="BN268" s="59"/>
      <c r="BO268" s="59"/>
      <c r="BP268" s="59"/>
      <c r="BQ268" s="59"/>
      <c r="BR268" s="59"/>
      <c r="BS268" s="59"/>
      <c r="BT268" s="59"/>
      <c r="BU268" s="59"/>
      <c r="BV268" s="59"/>
      <c r="BW268" s="59"/>
      <c r="BX268" s="59"/>
      <c r="BY268" s="59"/>
      <c r="BZ268" s="59"/>
      <c r="CA268" s="59"/>
      <c r="CB268" s="82"/>
      <c r="CC268" s="59"/>
      <c r="CD268" s="59"/>
      <c r="CE268" s="59"/>
      <c r="CF268" s="59"/>
      <c r="CG268" s="59"/>
      <c r="CH268" s="59">
        <v>1</v>
      </c>
      <c r="CI268" s="59"/>
      <c r="CJ268" s="59"/>
      <c r="CK268" s="59"/>
      <c r="CL268" s="59"/>
      <c r="CM268" s="82"/>
      <c r="CN268" s="59"/>
      <c r="CO268" s="59"/>
      <c r="CP268" s="59"/>
      <c r="CQ268" s="59"/>
      <c r="CR268" s="59"/>
      <c r="CS268" s="59"/>
      <c r="CT268" s="59"/>
      <c r="CU268" s="59"/>
      <c r="CV268" s="59"/>
      <c r="CW268" s="59"/>
      <c r="CX268" s="59"/>
      <c r="CY268" s="59"/>
      <c r="CZ268" s="82"/>
      <c r="DA268" s="59"/>
      <c r="DB268" s="59"/>
      <c r="DC268" s="59"/>
      <c r="DD268" s="59"/>
      <c r="DE268" s="59"/>
      <c r="DF268" s="59"/>
      <c r="DG268" s="59"/>
      <c r="DH268" s="59"/>
      <c r="DI268" s="82"/>
      <c r="DJ268" s="59"/>
      <c r="DK268" s="59"/>
      <c r="DL268" s="59"/>
      <c r="DM268" s="59"/>
      <c r="DN268" s="59"/>
      <c r="DO268" s="59"/>
      <c r="DP268" s="59"/>
      <c r="DQ268" s="82"/>
      <c r="DR268" s="59"/>
      <c r="DS268" s="59"/>
      <c r="DT268" s="59"/>
      <c r="DU268" s="59">
        <v>1</v>
      </c>
      <c r="DV268" s="59"/>
      <c r="DW268" s="59"/>
      <c r="DX268" s="59"/>
      <c r="DY268" s="59"/>
      <c r="DZ268" s="59"/>
      <c r="EA268" s="59"/>
      <c r="EB268" s="59"/>
      <c r="EC268" s="59"/>
      <c r="ED268" s="59"/>
      <c r="EE268" s="59"/>
      <c r="EF268" s="59"/>
      <c r="EG268" s="59"/>
      <c r="EH268" s="59"/>
      <c r="EI268" s="59"/>
      <c r="EJ268" s="59"/>
      <c r="EK268" s="59"/>
      <c r="EL268" s="59"/>
      <c r="EM268" s="59"/>
      <c r="EN268" s="59"/>
      <c r="EO268" s="59"/>
      <c r="EP268" s="59"/>
      <c r="EQ268" s="59"/>
      <c r="ER268" s="59"/>
    </row>
    <row r="269" spans="2:148" ht="15">
      <c r="B269" s="75">
        <v>27</v>
      </c>
      <c r="C269" s="106" t="s">
        <v>418</v>
      </c>
      <c r="D269" s="115" t="s">
        <v>162</v>
      </c>
      <c r="E269" s="76">
        <v>83</v>
      </c>
      <c r="F269" s="306">
        <v>83</v>
      </c>
      <c r="G269" s="90">
        <f t="shared" si="83"/>
        <v>0.53518072289156626</v>
      </c>
      <c r="H269" s="88">
        <f t="shared" si="81"/>
        <v>44.42</v>
      </c>
      <c r="I269" s="87">
        <f t="shared" si="82"/>
        <v>11.620000000000001</v>
      </c>
      <c r="J269" s="87">
        <f t="shared" si="79"/>
        <v>32.799999999999997</v>
      </c>
      <c r="K269" s="82"/>
      <c r="L269" s="61"/>
      <c r="M269" s="82"/>
      <c r="N269" s="59"/>
      <c r="O269" s="59"/>
      <c r="P269" s="59"/>
      <c r="Q269" s="59"/>
      <c r="R269" s="59"/>
      <c r="S269" s="59"/>
      <c r="T269" s="82"/>
      <c r="U269" s="142"/>
      <c r="V269" s="63"/>
      <c r="W269" s="63"/>
      <c r="X269" s="63"/>
      <c r="Y269" s="63"/>
      <c r="Z269" s="63"/>
      <c r="AA269" s="63"/>
      <c r="AB269" s="63">
        <f t="shared" ref="AB269:AB270" si="84">10/1000</f>
        <v>0.01</v>
      </c>
      <c r="AC269" s="82"/>
      <c r="AD269" s="59"/>
      <c r="AE269" s="59"/>
      <c r="AF269" s="59"/>
      <c r="AG269" s="59"/>
      <c r="AH269" s="59"/>
      <c r="AI269" s="82"/>
      <c r="AJ269" s="59"/>
      <c r="AK269" s="59"/>
      <c r="AL269" s="59"/>
      <c r="AM269" s="59"/>
      <c r="AN269" s="82"/>
      <c r="AO269" s="59"/>
      <c r="AP269" s="59"/>
      <c r="AQ269" s="59"/>
      <c r="AR269" s="59"/>
      <c r="AS269" s="59"/>
      <c r="AT269" s="59"/>
      <c r="AU269" s="59"/>
      <c r="AV269" s="59"/>
      <c r="AW269" s="59"/>
      <c r="AX269" s="82"/>
      <c r="AY269" s="59"/>
      <c r="AZ269" s="59"/>
      <c r="BA269" s="59"/>
      <c r="BB269" s="59"/>
      <c r="BC269" s="59"/>
      <c r="BD269" s="59"/>
      <c r="BE269" s="59"/>
      <c r="BF269" s="59"/>
      <c r="BG269" s="59"/>
      <c r="BH269" s="59"/>
      <c r="BI269" s="82"/>
      <c r="BJ269" s="60"/>
      <c r="BK269" s="59"/>
      <c r="BL269" s="59"/>
      <c r="BM269" s="59"/>
      <c r="BN269" s="59"/>
      <c r="BO269" s="59"/>
      <c r="BP269" s="59"/>
      <c r="BQ269" s="59"/>
      <c r="BR269" s="59"/>
      <c r="BS269" s="59"/>
      <c r="BT269" s="59"/>
      <c r="BU269" s="59"/>
      <c r="BV269" s="59"/>
      <c r="BW269" s="59"/>
      <c r="BX269" s="59"/>
      <c r="BY269" s="59"/>
      <c r="BZ269" s="59"/>
      <c r="CA269" s="59"/>
      <c r="CB269" s="82"/>
      <c r="CC269" s="59"/>
      <c r="CD269" s="59"/>
      <c r="CE269" s="59"/>
      <c r="CF269" s="59"/>
      <c r="CG269" s="59"/>
      <c r="CH269" s="59"/>
      <c r="CI269" s="59"/>
      <c r="CJ269" s="59"/>
      <c r="CK269" s="59">
        <v>1</v>
      </c>
      <c r="CL269" s="59"/>
      <c r="CM269" s="82"/>
      <c r="CN269" s="59"/>
      <c r="CO269" s="59"/>
      <c r="CP269" s="59"/>
      <c r="CQ269" s="59"/>
      <c r="CR269" s="59"/>
      <c r="CS269" s="59"/>
      <c r="CT269" s="59"/>
      <c r="CU269" s="59"/>
      <c r="CV269" s="59"/>
      <c r="CW269" s="59"/>
      <c r="CX269" s="59"/>
      <c r="CY269" s="59"/>
      <c r="CZ269" s="82"/>
      <c r="DA269" s="59"/>
      <c r="DB269" s="59"/>
      <c r="DC269" s="59"/>
      <c r="DD269" s="59"/>
      <c r="DE269" s="59"/>
      <c r="DF269" s="59"/>
      <c r="DG269" s="59"/>
      <c r="DH269" s="59"/>
      <c r="DI269" s="82"/>
      <c r="DJ269" s="59"/>
      <c r="DK269" s="59"/>
      <c r="DL269" s="59"/>
      <c r="DM269" s="59"/>
      <c r="DN269" s="59"/>
      <c r="DO269" s="59"/>
      <c r="DP269" s="59"/>
      <c r="DQ269" s="82"/>
      <c r="DR269" s="59"/>
      <c r="DS269" s="59"/>
      <c r="DT269" s="59"/>
      <c r="DU269" s="59">
        <v>1</v>
      </c>
      <c r="DV269" s="59"/>
      <c r="DW269" s="59"/>
      <c r="DX269" s="59"/>
      <c r="DY269" s="59"/>
      <c r="DZ269" s="59"/>
      <c r="EA269" s="59"/>
      <c r="EB269" s="59"/>
      <c r="EC269" s="59"/>
      <c r="ED269" s="59"/>
      <c r="EE269" s="59"/>
      <c r="EF269" s="59"/>
      <c r="EG269" s="59"/>
      <c r="EH269" s="59"/>
      <c r="EI269" s="59"/>
      <c r="EJ269" s="59"/>
      <c r="EK269" s="59"/>
      <c r="EL269" s="59"/>
      <c r="EM269" s="59"/>
      <c r="EN269" s="59"/>
      <c r="EO269" s="59"/>
      <c r="EP269" s="59"/>
      <c r="EQ269" s="59"/>
      <c r="ER269" s="59"/>
    </row>
    <row r="270" spans="2:148" ht="15">
      <c r="B270" s="75">
        <v>28</v>
      </c>
      <c r="C270" s="106" t="s">
        <v>418</v>
      </c>
      <c r="D270" s="115" t="s">
        <v>161</v>
      </c>
      <c r="E270" s="76">
        <v>83</v>
      </c>
      <c r="F270" s="306">
        <v>83</v>
      </c>
      <c r="G270" s="90">
        <f t="shared" si="83"/>
        <v>0.61831325301204831</v>
      </c>
      <c r="H270" s="88">
        <f t="shared" si="81"/>
        <v>51.320000000000007</v>
      </c>
      <c r="I270" s="87">
        <f t="shared" si="82"/>
        <v>11.620000000000001</v>
      </c>
      <c r="J270" s="87">
        <f t="shared" si="79"/>
        <v>39.700000000000003</v>
      </c>
      <c r="K270" s="82"/>
      <c r="L270" s="61"/>
      <c r="M270" s="82"/>
      <c r="N270" s="59"/>
      <c r="O270" s="59"/>
      <c r="P270" s="59"/>
      <c r="Q270" s="59"/>
      <c r="R270" s="59"/>
      <c r="S270" s="59"/>
      <c r="T270" s="82"/>
      <c r="U270" s="63"/>
      <c r="V270" s="63"/>
      <c r="W270" s="63"/>
      <c r="X270" s="63"/>
      <c r="Y270" s="63"/>
      <c r="Z270" s="63"/>
      <c r="AA270" s="63"/>
      <c r="AB270" s="63">
        <f t="shared" si="84"/>
        <v>0.01</v>
      </c>
      <c r="AC270" s="82"/>
      <c r="AD270" s="59"/>
      <c r="AE270" s="59"/>
      <c r="AF270" s="59"/>
      <c r="AG270" s="59"/>
      <c r="AH270" s="59"/>
      <c r="AI270" s="82"/>
      <c r="AJ270" s="59"/>
      <c r="AK270" s="59"/>
      <c r="AL270" s="59"/>
      <c r="AM270" s="59"/>
      <c r="AN270" s="82"/>
      <c r="AO270" s="59"/>
      <c r="AP270" s="59"/>
      <c r="AQ270" s="59"/>
      <c r="AR270" s="59"/>
      <c r="AS270" s="59"/>
      <c r="AT270" s="59"/>
      <c r="AU270" s="59"/>
      <c r="AV270" s="59"/>
      <c r="AW270" s="59"/>
      <c r="AX270" s="82"/>
      <c r="AY270" s="59"/>
      <c r="AZ270" s="59"/>
      <c r="BA270" s="59"/>
      <c r="BB270" s="59"/>
      <c r="BC270" s="59"/>
      <c r="BD270" s="59"/>
      <c r="BE270" s="59"/>
      <c r="BF270" s="59"/>
      <c r="BG270" s="59"/>
      <c r="BH270" s="59"/>
      <c r="BI270" s="82"/>
      <c r="BJ270" s="60"/>
      <c r="BK270" s="59"/>
      <c r="BL270" s="59"/>
      <c r="BM270" s="59"/>
      <c r="BN270" s="59"/>
      <c r="BO270" s="59"/>
      <c r="BP270" s="59"/>
      <c r="BQ270" s="59"/>
      <c r="BR270" s="59"/>
      <c r="BS270" s="59"/>
      <c r="BT270" s="59"/>
      <c r="BU270" s="59"/>
      <c r="BV270" s="59"/>
      <c r="BW270" s="59"/>
      <c r="BX270" s="59"/>
      <c r="BY270" s="59"/>
      <c r="BZ270" s="59"/>
      <c r="CA270" s="59"/>
      <c r="CB270" s="82"/>
      <c r="CC270" s="59"/>
      <c r="CD270" s="59"/>
      <c r="CE270" s="59"/>
      <c r="CF270" s="59"/>
      <c r="CG270" s="59"/>
      <c r="CH270" s="59"/>
      <c r="CI270" s="59">
        <v>1</v>
      </c>
      <c r="CJ270" s="59"/>
      <c r="CK270" s="59"/>
      <c r="CL270" s="59"/>
      <c r="CM270" s="82"/>
      <c r="CN270" s="59"/>
      <c r="CO270" s="59"/>
      <c r="CP270" s="59"/>
      <c r="CQ270" s="59"/>
      <c r="CR270" s="59"/>
      <c r="CS270" s="59"/>
      <c r="CT270" s="59"/>
      <c r="CU270" s="59"/>
      <c r="CV270" s="59"/>
      <c r="CW270" s="59"/>
      <c r="CX270" s="59"/>
      <c r="CY270" s="59"/>
      <c r="CZ270" s="82"/>
      <c r="DA270" s="59"/>
      <c r="DB270" s="59"/>
      <c r="DC270" s="59"/>
      <c r="DD270" s="59"/>
      <c r="DE270" s="59"/>
      <c r="DF270" s="59"/>
      <c r="DG270" s="59"/>
      <c r="DH270" s="59"/>
      <c r="DI270" s="82"/>
      <c r="DJ270" s="59"/>
      <c r="DK270" s="59"/>
      <c r="DL270" s="59"/>
      <c r="DM270" s="59"/>
      <c r="DN270" s="59"/>
      <c r="DO270" s="59"/>
      <c r="DP270" s="59"/>
      <c r="DQ270" s="82"/>
      <c r="DR270" s="59"/>
      <c r="DS270" s="59"/>
      <c r="DT270" s="59"/>
      <c r="DU270" s="59">
        <v>1</v>
      </c>
      <c r="DV270" s="59"/>
      <c r="DW270" s="59"/>
      <c r="DX270" s="59"/>
      <c r="DY270" s="59"/>
      <c r="DZ270" s="59"/>
      <c r="EA270" s="59"/>
      <c r="EB270" s="59"/>
      <c r="EC270" s="59"/>
      <c r="ED270" s="59"/>
      <c r="EE270" s="59"/>
      <c r="EF270" s="59"/>
      <c r="EG270" s="59"/>
      <c r="EH270" s="59"/>
      <c r="EI270" s="59"/>
      <c r="EJ270" s="59"/>
      <c r="EK270" s="59"/>
      <c r="EL270" s="59"/>
      <c r="EM270" s="59"/>
      <c r="EN270" s="59"/>
      <c r="EO270" s="59"/>
      <c r="EP270" s="59"/>
      <c r="EQ270" s="59"/>
      <c r="ER270" s="59"/>
    </row>
    <row r="271" spans="2:148" ht="15">
      <c r="B271" s="75"/>
      <c r="C271" s="106"/>
      <c r="D271" s="115"/>
      <c r="E271" s="76"/>
      <c r="F271" s="306"/>
      <c r="G271" s="90"/>
      <c r="H271" s="88"/>
      <c r="I271" s="87"/>
      <c r="J271" s="87"/>
      <c r="K271" s="82"/>
      <c r="L271" s="61"/>
      <c r="M271" s="82"/>
      <c r="N271" s="59"/>
      <c r="O271" s="59"/>
      <c r="P271" s="59"/>
      <c r="Q271" s="59"/>
      <c r="R271" s="59"/>
      <c r="S271" s="59"/>
      <c r="T271" s="82"/>
      <c r="U271" s="142"/>
      <c r="V271" s="63"/>
      <c r="W271" s="63"/>
      <c r="X271" s="63"/>
      <c r="Y271" s="63"/>
      <c r="Z271" s="63"/>
      <c r="AA271" s="63"/>
      <c r="AB271" s="63"/>
      <c r="AC271" s="82"/>
      <c r="AD271" s="59"/>
      <c r="AE271" s="59"/>
      <c r="AF271" s="59"/>
      <c r="AG271" s="59"/>
      <c r="AH271" s="59"/>
      <c r="AI271" s="82"/>
      <c r="AJ271" s="59"/>
      <c r="AK271" s="59"/>
      <c r="AL271" s="59"/>
      <c r="AM271" s="59"/>
      <c r="AN271" s="82"/>
      <c r="AO271" s="59"/>
      <c r="AP271" s="59"/>
      <c r="AQ271" s="59"/>
      <c r="AR271" s="59"/>
      <c r="AS271" s="59"/>
      <c r="AT271" s="59"/>
      <c r="AU271" s="59"/>
      <c r="AV271" s="59"/>
      <c r="AW271" s="59"/>
      <c r="AX271" s="82"/>
      <c r="AY271" s="59"/>
      <c r="AZ271" s="59"/>
      <c r="BA271" s="59"/>
      <c r="BB271" s="59"/>
      <c r="BC271" s="59"/>
      <c r="BD271" s="59"/>
      <c r="BE271" s="59"/>
      <c r="BF271" s="59"/>
      <c r="BG271" s="59"/>
      <c r="BH271" s="59"/>
      <c r="BI271" s="82"/>
      <c r="BJ271" s="60"/>
      <c r="BK271" s="59"/>
      <c r="BL271" s="59"/>
      <c r="BM271" s="59"/>
      <c r="BN271" s="59"/>
      <c r="BO271" s="59"/>
      <c r="BP271" s="59"/>
      <c r="BQ271" s="59"/>
      <c r="BR271" s="59"/>
      <c r="BS271" s="59"/>
      <c r="BT271" s="59"/>
      <c r="BU271" s="59"/>
      <c r="BV271" s="59"/>
      <c r="BW271" s="59"/>
      <c r="BX271" s="59"/>
      <c r="BY271" s="59"/>
      <c r="BZ271" s="59"/>
      <c r="CA271" s="59"/>
      <c r="CB271" s="82"/>
      <c r="CC271" s="59"/>
      <c r="CD271" s="59"/>
      <c r="CE271" s="59"/>
      <c r="CF271" s="59"/>
      <c r="CG271" s="59"/>
      <c r="CH271" s="59"/>
      <c r="CI271" s="59"/>
      <c r="CJ271" s="59"/>
      <c r="CK271" s="59"/>
      <c r="CL271" s="59"/>
      <c r="CM271" s="82"/>
      <c r="CN271" s="59"/>
      <c r="CO271" s="59"/>
      <c r="CP271" s="59"/>
      <c r="CQ271" s="59"/>
      <c r="CR271" s="59"/>
      <c r="CS271" s="59"/>
      <c r="CT271" s="59"/>
      <c r="CU271" s="59"/>
      <c r="CV271" s="59"/>
      <c r="CW271" s="59"/>
      <c r="CX271" s="59"/>
      <c r="CY271" s="59"/>
      <c r="CZ271" s="82"/>
      <c r="DA271" s="59"/>
      <c r="DB271" s="59"/>
      <c r="DC271" s="59"/>
      <c r="DD271" s="59"/>
      <c r="DE271" s="59"/>
      <c r="DF271" s="59"/>
      <c r="DG271" s="59"/>
      <c r="DH271" s="59"/>
      <c r="DI271" s="82"/>
      <c r="DJ271" s="59"/>
      <c r="DK271" s="59"/>
      <c r="DL271" s="59"/>
      <c r="DM271" s="59"/>
      <c r="DN271" s="59"/>
      <c r="DO271" s="59"/>
      <c r="DP271" s="59"/>
      <c r="DQ271" s="82"/>
      <c r="DR271" s="59"/>
      <c r="DS271" s="59"/>
      <c r="DT271" s="59"/>
      <c r="DU271" s="59"/>
      <c r="DV271" s="59"/>
      <c r="DW271" s="59"/>
      <c r="DX271" s="59"/>
      <c r="DY271" s="59"/>
      <c r="DZ271" s="59"/>
      <c r="EA271" s="59"/>
      <c r="EB271" s="59"/>
      <c r="EC271" s="59"/>
      <c r="ED271" s="59"/>
      <c r="EE271" s="59"/>
      <c r="EF271" s="59"/>
      <c r="EG271" s="59"/>
      <c r="EH271" s="59"/>
      <c r="EI271" s="59"/>
      <c r="EJ271" s="59"/>
      <c r="EK271" s="59"/>
      <c r="EL271" s="59"/>
      <c r="EM271" s="59"/>
      <c r="EN271" s="59"/>
      <c r="EO271" s="59"/>
      <c r="EP271" s="59"/>
      <c r="EQ271" s="59"/>
      <c r="ER271" s="59"/>
    </row>
    <row r="272" spans="2:148" ht="15">
      <c r="B272" s="75">
        <v>29</v>
      </c>
      <c r="C272" s="106" t="s">
        <v>418</v>
      </c>
      <c r="D272" s="152" t="s">
        <v>153</v>
      </c>
      <c r="E272" s="76">
        <v>70</v>
      </c>
      <c r="F272" s="306">
        <v>70</v>
      </c>
      <c r="G272" s="90">
        <f t="shared" si="83"/>
        <v>0.62203428571428576</v>
      </c>
      <c r="H272" s="88">
        <f t="shared" si="81"/>
        <v>43.542400000000001</v>
      </c>
      <c r="I272" s="87">
        <f t="shared" si="82"/>
        <v>9.8000000000000007</v>
      </c>
      <c r="J272" s="87">
        <f>SUMPRODUCT(N272:ES272,$N$6:$ES$6)</f>
        <v>33.742400000000004</v>
      </c>
      <c r="K272" s="82"/>
      <c r="L272" s="61"/>
      <c r="M272" s="82"/>
      <c r="N272" s="59"/>
      <c r="O272" s="59"/>
      <c r="P272" s="59"/>
      <c r="Q272" s="59"/>
      <c r="R272" s="59">
        <v>1</v>
      </c>
      <c r="S272" s="59"/>
      <c r="T272" s="82"/>
      <c r="U272" s="63">
        <f>150/1000</f>
        <v>0.15</v>
      </c>
      <c r="V272" s="63">
        <f>14/1000</f>
        <v>1.4E-2</v>
      </c>
      <c r="W272" s="63"/>
      <c r="X272" s="63"/>
      <c r="Y272" s="63"/>
      <c r="Z272" s="63"/>
      <c r="AA272" s="63"/>
      <c r="AB272" s="63"/>
      <c r="AC272" s="82"/>
      <c r="AD272" s="59"/>
      <c r="AE272" s="59"/>
      <c r="AF272" s="59"/>
      <c r="AG272" s="59"/>
      <c r="AH272" s="59"/>
      <c r="AI272" s="82"/>
      <c r="AJ272" s="59"/>
      <c r="AK272" s="59"/>
      <c r="AL272" s="59"/>
      <c r="AM272" s="59"/>
      <c r="AN272" s="82"/>
      <c r="AO272" s="59"/>
      <c r="AP272" s="59"/>
      <c r="AQ272" s="59"/>
      <c r="AR272" s="59"/>
      <c r="AS272" s="59"/>
      <c r="AT272" s="59"/>
      <c r="AU272" s="59"/>
      <c r="AV272" s="59"/>
      <c r="AW272" s="59"/>
      <c r="AX272" s="82"/>
      <c r="AY272" s="59"/>
      <c r="AZ272" s="59"/>
      <c r="BA272" s="59"/>
      <c r="BB272" s="59"/>
      <c r="BC272" s="59"/>
      <c r="BD272" s="59"/>
      <c r="BE272" s="59"/>
      <c r="BF272" s="59"/>
      <c r="BG272" s="59"/>
      <c r="BH272" s="59"/>
      <c r="BI272" s="82"/>
      <c r="BJ272" s="60"/>
      <c r="BK272" s="59"/>
      <c r="BL272" s="59"/>
      <c r="BM272" s="59"/>
      <c r="BN272" s="59"/>
      <c r="BO272" s="59"/>
      <c r="BP272" s="59"/>
      <c r="BQ272" s="59"/>
      <c r="BR272" s="59"/>
      <c r="BS272" s="59"/>
      <c r="BT272" s="59"/>
      <c r="BU272" s="59"/>
      <c r="BV272" s="59"/>
      <c r="BW272" s="59"/>
      <c r="BX272" s="59"/>
      <c r="BY272" s="59"/>
      <c r="BZ272" s="59"/>
      <c r="CA272" s="59"/>
      <c r="CB272" s="82"/>
      <c r="CC272" s="59"/>
      <c r="CD272" s="59"/>
      <c r="CE272" s="59"/>
      <c r="CF272" s="59"/>
      <c r="CG272" s="59"/>
      <c r="CH272" s="59"/>
      <c r="CI272" s="59"/>
      <c r="CJ272" s="59"/>
      <c r="CK272" s="59"/>
      <c r="CL272" s="59"/>
      <c r="CM272" s="82"/>
      <c r="CN272" s="59"/>
      <c r="CO272" s="59"/>
      <c r="CP272" s="59"/>
      <c r="CQ272" s="59"/>
      <c r="CR272" s="59"/>
      <c r="CS272" s="59"/>
      <c r="CT272" s="59"/>
      <c r="CU272" s="59"/>
      <c r="CV272" s="59"/>
      <c r="CW272" s="59"/>
      <c r="CX272" s="59"/>
      <c r="CY272" s="59"/>
      <c r="CZ272" s="82"/>
      <c r="DA272" s="59">
        <v>2</v>
      </c>
      <c r="DB272" s="59"/>
      <c r="DC272" s="59"/>
      <c r="DD272" s="59"/>
      <c r="DE272" s="59"/>
      <c r="DF272" s="59"/>
      <c r="DG272" s="59"/>
      <c r="DH272" s="59"/>
      <c r="DI272" s="82"/>
      <c r="DJ272" s="59"/>
      <c r="DK272" s="59"/>
      <c r="DL272" s="59"/>
      <c r="DM272" s="59"/>
      <c r="DN272" s="59"/>
      <c r="DO272" s="59"/>
      <c r="DP272" s="59"/>
      <c r="DQ272" s="82"/>
      <c r="DR272" s="59"/>
      <c r="DS272" s="59"/>
      <c r="DT272" s="59"/>
      <c r="DU272" s="59"/>
      <c r="DV272" s="59"/>
      <c r="DW272" s="59"/>
      <c r="DX272" s="59"/>
      <c r="DY272" s="59"/>
      <c r="DZ272" s="59"/>
      <c r="EA272" s="59">
        <v>1</v>
      </c>
      <c r="EB272" s="59"/>
      <c r="EC272" s="59"/>
      <c r="ED272" s="59"/>
      <c r="EE272" s="59"/>
      <c r="EF272" s="59"/>
      <c r="EG272" s="59"/>
      <c r="EH272" s="59"/>
      <c r="EI272" s="59"/>
      <c r="EJ272" s="59"/>
      <c r="EK272" s="59"/>
      <c r="EL272" s="59"/>
      <c r="EM272" s="59"/>
      <c r="EN272" s="59"/>
      <c r="EO272" s="59"/>
      <c r="EP272" s="59"/>
      <c r="EQ272" s="59"/>
      <c r="ER272" s="59"/>
    </row>
    <row r="273" spans="2:148" ht="15">
      <c r="B273" s="75">
        <v>30</v>
      </c>
      <c r="C273" s="106" t="s">
        <v>418</v>
      </c>
      <c r="D273" s="115" t="s">
        <v>154</v>
      </c>
      <c r="E273" s="76">
        <v>70</v>
      </c>
      <c r="F273" s="306">
        <v>70</v>
      </c>
      <c r="G273" s="90">
        <f t="shared" si="83"/>
        <v>0.59</v>
      </c>
      <c r="H273" s="88">
        <f t="shared" si="81"/>
        <v>41.3</v>
      </c>
      <c r="I273" s="87">
        <f t="shared" si="82"/>
        <v>9.8000000000000007</v>
      </c>
      <c r="J273" s="87">
        <f>SUMPRODUCT(N273:ES273,$N$6:$ES$6)</f>
        <v>31.5</v>
      </c>
      <c r="K273" s="82"/>
      <c r="L273" s="61"/>
      <c r="M273" s="82"/>
      <c r="N273" s="59"/>
      <c r="O273" s="59"/>
      <c r="P273" s="59"/>
      <c r="Q273" s="59"/>
      <c r="R273" s="59"/>
      <c r="S273" s="59"/>
      <c r="T273" s="82"/>
      <c r="U273" s="63">
        <f>150/1000</f>
        <v>0.15</v>
      </c>
      <c r="V273" s="63">
        <f>14/1000</f>
        <v>1.4E-2</v>
      </c>
      <c r="W273" s="63"/>
      <c r="X273" s="63"/>
      <c r="Y273" s="63"/>
      <c r="Z273" s="63"/>
      <c r="AA273" s="63"/>
      <c r="AB273" s="63"/>
      <c r="AC273" s="82"/>
      <c r="AD273" s="59"/>
      <c r="AE273" s="59"/>
      <c r="AF273" s="59"/>
      <c r="AG273" s="59"/>
      <c r="AH273" s="59"/>
      <c r="AI273" s="82"/>
      <c r="AJ273" s="59"/>
      <c r="AK273" s="59"/>
      <c r="AL273" s="59"/>
      <c r="AM273" s="59"/>
      <c r="AN273" s="82"/>
      <c r="AO273" s="59"/>
      <c r="AP273" s="59"/>
      <c r="AQ273" s="59"/>
      <c r="AR273" s="59"/>
      <c r="AS273" s="59"/>
      <c r="AT273" s="59"/>
      <c r="AU273" s="59"/>
      <c r="AV273" s="59"/>
      <c r="AW273" s="59"/>
      <c r="AX273" s="82"/>
      <c r="AY273" s="59"/>
      <c r="AZ273" s="59"/>
      <c r="BA273" s="59"/>
      <c r="BB273" s="59"/>
      <c r="BC273" s="59"/>
      <c r="BD273" s="59"/>
      <c r="BE273" s="59"/>
      <c r="BF273" s="59"/>
      <c r="BG273" s="59"/>
      <c r="BH273" s="59"/>
      <c r="BI273" s="82"/>
      <c r="BJ273" s="60"/>
      <c r="BK273" s="59"/>
      <c r="BL273" s="59"/>
      <c r="BM273" s="59"/>
      <c r="BN273" s="59"/>
      <c r="BO273" s="59"/>
      <c r="BP273" s="59"/>
      <c r="BQ273" s="59"/>
      <c r="BR273" s="59"/>
      <c r="BS273" s="59"/>
      <c r="BT273" s="59"/>
      <c r="BU273" s="59"/>
      <c r="BV273" s="59"/>
      <c r="BW273" s="59"/>
      <c r="BX273" s="59"/>
      <c r="BY273" s="59"/>
      <c r="BZ273" s="59"/>
      <c r="CA273" s="59"/>
      <c r="CB273" s="82"/>
      <c r="CC273" s="59"/>
      <c r="CD273" s="59"/>
      <c r="CE273" s="59"/>
      <c r="CF273" s="59"/>
      <c r="CG273" s="59"/>
      <c r="CH273" s="59"/>
      <c r="CI273" s="59"/>
      <c r="CJ273" s="59"/>
      <c r="CK273" s="59"/>
      <c r="CL273" s="59"/>
      <c r="CM273" s="82"/>
      <c r="CN273" s="59"/>
      <c r="CO273" s="59"/>
      <c r="CP273" s="59"/>
      <c r="CQ273" s="59"/>
      <c r="CR273" s="59"/>
      <c r="CS273" s="59"/>
      <c r="CT273" s="59"/>
      <c r="CU273" s="59"/>
      <c r="CV273" s="59"/>
      <c r="CW273" s="59"/>
      <c r="CX273" s="59"/>
      <c r="CY273" s="59"/>
      <c r="CZ273" s="82"/>
      <c r="DA273" s="59"/>
      <c r="DB273" s="59"/>
      <c r="DC273" s="59"/>
      <c r="DD273" s="59"/>
      <c r="DE273" s="59"/>
      <c r="DF273" s="59"/>
      <c r="DG273" s="59"/>
      <c r="DH273" s="59"/>
      <c r="DI273" s="82"/>
      <c r="DJ273" s="59"/>
      <c r="DK273" s="59"/>
      <c r="DL273" s="59"/>
      <c r="DM273" s="59"/>
      <c r="DN273" s="59"/>
      <c r="DO273" s="59"/>
      <c r="DP273" s="59"/>
      <c r="DQ273" s="82"/>
      <c r="DR273" s="59"/>
      <c r="DS273" s="59"/>
      <c r="DT273" s="59"/>
      <c r="DU273" s="59"/>
      <c r="DV273" s="59"/>
      <c r="DW273" s="59"/>
      <c r="DX273" s="59"/>
      <c r="DY273" s="59"/>
      <c r="DZ273" s="59"/>
      <c r="EA273" s="59">
        <v>1</v>
      </c>
      <c r="EB273" s="59"/>
      <c r="EC273" s="59"/>
      <c r="ED273" s="59"/>
      <c r="EE273" s="59"/>
      <c r="EF273" s="59"/>
      <c r="EG273" s="59"/>
      <c r="EH273" s="59"/>
      <c r="EI273" s="59"/>
      <c r="EJ273" s="59"/>
      <c r="EK273" s="59"/>
      <c r="EL273" s="59"/>
      <c r="EM273" s="59"/>
      <c r="EN273" s="59"/>
      <c r="EO273" s="59"/>
      <c r="EP273" s="59"/>
      <c r="EQ273" s="59"/>
      <c r="ER273" s="59"/>
    </row>
    <row r="274" spans="2:148" ht="15">
      <c r="B274" s="75">
        <v>31</v>
      </c>
      <c r="C274" s="106" t="s">
        <v>418</v>
      </c>
      <c r="D274" s="115" t="s">
        <v>155</v>
      </c>
      <c r="E274" s="76">
        <v>70</v>
      </c>
      <c r="F274" s="306">
        <v>70</v>
      </c>
      <c r="G274" s="90">
        <f t="shared" si="83"/>
        <v>0.6257717857142856</v>
      </c>
      <c r="H274" s="88">
        <f t="shared" si="81"/>
        <v>43.804024999999996</v>
      </c>
      <c r="I274" s="87">
        <f t="shared" si="82"/>
        <v>9.8000000000000007</v>
      </c>
      <c r="J274" s="87">
        <f>SUMPRODUCT(N274:ES274,$N$6:$ES$6)</f>
        <v>34.004024999999999</v>
      </c>
      <c r="K274" s="82"/>
      <c r="L274" s="61"/>
      <c r="M274" s="82"/>
      <c r="N274" s="59"/>
      <c r="O274" s="59"/>
      <c r="P274" s="59"/>
      <c r="Q274" s="59"/>
      <c r="R274" s="59">
        <v>1</v>
      </c>
      <c r="S274" s="59"/>
      <c r="T274" s="82"/>
      <c r="U274" s="63">
        <f>150/1000</f>
        <v>0.15</v>
      </c>
      <c r="V274" s="63">
        <f>7/1000</f>
        <v>7.0000000000000001E-3</v>
      </c>
      <c r="W274" s="63"/>
      <c r="X274" s="63"/>
      <c r="Y274" s="63"/>
      <c r="Z274" s="63">
        <f>35/1000</f>
        <v>3.5000000000000003E-2</v>
      </c>
      <c r="AA274" s="63"/>
      <c r="AB274" s="63"/>
      <c r="AC274" s="82"/>
      <c r="AD274" s="59"/>
      <c r="AE274" s="59"/>
      <c r="AF274" s="59"/>
      <c r="AG274" s="59"/>
      <c r="AH274" s="59"/>
      <c r="AI274" s="82"/>
      <c r="AJ274" s="59"/>
      <c r="AK274" s="59"/>
      <c r="AL274" s="59"/>
      <c r="AM274" s="59"/>
      <c r="AN274" s="82"/>
      <c r="AO274" s="59"/>
      <c r="AP274" s="59"/>
      <c r="AQ274" s="59"/>
      <c r="AR274" s="59"/>
      <c r="AS274" s="59"/>
      <c r="AT274" s="59"/>
      <c r="AU274" s="59"/>
      <c r="AV274" s="59"/>
      <c r="AW274" s="59"/>
      <c r="AX274" s="82"/>
      <c r="AY274" s="59"/>
      <c r="AZ274" s="59"/>
      <c r="BA274" s="59"/>
      <c r="BB274" s="59"/>
      <c r="BC274" s="59"/>
      <c r="BD274" s="59"/>
      <c r="BE274" s="59"/>
      <c r="BF274" s="59"/>
      <c r="BG274" s="59"/>
      <c r="BH274" s="59"/>
      <c r="BI274" s="82"/>
      <c r="BJ274" s="60"/>
      <c r="BK274" s="59"/>
      <c r="BL274" s="59"/>
      <c r="BM274" s="59"/>
      <c r="BN274" s="59"/>
      <c r="BO274" s="59"/>
      <c r="BP274" s="59"/>
      <c r="BQ274" s="59"/>
      <c r="BR274" s="59"/>
      <c r="BS274" s="59"/>
      <c r="BT274" s="59"/>
      <c r="BU274" s="59"/>
      <c r="BV274" s="59"/>
      <c r="BW274" s="59"/>
      <c r="BX274" s="59"/>
      <c r="BY274" s="59"/>
      <c r="BZ274" s="59"/>
      <c r="CA274" s="59"/>
      <c r="CB274" s="82"/>
      <c r="CC274" s="59"/>
      <c r="CD274" s="59"/>
      <c r="CE274" s="59"/>
      <c r="CF274" s="59"/>
      <c r="CG274" s="59"/>
      <c r="CH274" s="59"/>
      <c r="CI274" s="59"/>
      <c r="CJ274" s="59"/>
      <c r="CK274" s="59"/>
      <c r="CL274" s="59"/>
      <c r="CM274" s="82"/>
      <c r="CN274" s="59"/>
      <c r="CO274" s="59"/>
      <c r="CP274" s="59"/>
      <c r="CQ274" s="59"/>
      <c r="CR274" s="59"/>
      <c r="CS274" s="59"/>
      <c r="CT274" s="59"/>
      <c r="CU274" s="59"/>
      <c r="CV274" s="59"/>
      <c r="CW274" s="59"/>
      <c r="CX274" s="59"/>
      <c r="CY274" s="59"/>
      <c r="CZ274" s="82"/>
      <c r="DA274" s="59">
        <v>2</v>
      </c>
      <c r="DB274" s="59"/>
      <c r="DC274" s="59"/>
      <c r="DD274" s="59"/>
      <c r="DE274" s="59"/>
      <c r="DF274" s="59"/>
      <c r="DG274" s="59"/>
      <c r="DH274" s="59"/>
      <c r="DI274" s="82"/>
      <c r="DJ274" s="59"/>
      <c r="DK274" s="59"/>
      <c r="DL274" s="59"/>
      <c r="DM274" s="59"/>
      <c r="DN274" s="59"/>
      <c r="DO274" s="59"/>
      <c r="DP274" s="59"/>
      <c r="DQ274" s="82"/>
      <c r="DR274" s="59"/>
      <c r="DS274" s="59"/>
      <c r="DT274" s="59"/>
      <c r="DU274" s="59"/>
      <c r="DV274" s="59"/>
      <c r="DW274" s="59"/>
      <c r="DX274" s="59"/>
      <c r="DY274" s="59"/>
      <c r="DZ274" s="59"/>
      <c r="EA274" s="59">
        <v>1</v>
      </c>
      <c r="EB274" s="59"/>
      <c r="EC274" s="59"/>
      <c r="ED274" s="59"/>
      <c r="EE274" s="59"/>
      <c r="EF274" s="59"/>
      <c r="EG274" s="59"/>
      <c r="EH274" s="59"/>
      <c r="EI274" s="59"/>
      <c r="EJ274" s="59"/>
      <c r="EK274" s="59"/>
      <c r="EL274" s="59"/>
      <c r="EM274" s="59"/>
      <c r="EN274" s="59"/>
      <c r="EO274" s="59"/>
      <c r="EP274" s="59"/>
      <c r="EQ274" s="59"/>
      <c r="ER274" s="59"/>
    </row>
    <row r="275" spans="2:148" ht="15">
      <c r="B275" s="75"/>
      <c r="C275" s="106"/>
      <c r="D275" s="115"/>
      <c r="E275" s="76"/>
      <c r="F275" s="306"/>
      <c r="G275" s="90"/>
      <c r="H275" s="88"/>
      <c r="I275" s="87"/>
      <c r="J275" s="87"/>
      <c r="K275" s="82"/>
      <c r="L275" s="61"/>
      <c r="M275" s="82"/>
      <c r="N275" s="59"/>
      <c r="O275" s="59"/>
      <c r="P275" s="59"/>
      <c r="Q275" s="59"/>
      <c r="R275" s="59"/>
      <c r="S275" s="59"/>
      <c r="T275" s="82"/>
      <c r="U275" s="142"/>
      <c r="V275" s="63"/>
      <c r="W275" s="63"/>
      <c r="X275" s="63"/>
      <c r="Y275" s="63"/>
      <c r="Z275" s="63"/>
      <c r="AA275" s="63"/>
      <c r="AB275" s="63"/>
      <c r="AC275" s="82"/>
      <c r="AD275" s="59"/>
      <c r="AE275" s="59"/>
      <c r="AF275" s="59"/>
      <c r="AG275" s="59"/>
      <c r="AH275" s="59"/>
      <c r="AI275" s="82"/>
      <c r="AJ275" s="59"/>
      <c r="AK275" s="59"/>
      <c r="AL275" s="59"/>
      <c r="AM275" s="59"/>
      <c r="AN275" s="82"/>
      <c r="AO275" s="59"/>
      <c r="AP275" s="59"/>
      <c r="AQ275" s="59"/>
      <c r="AR275" s="59"/>
      <c r="AS275" s="59"/>
      <c r="AT275" s="59"/>
      <c r="AU275" s="59"/>
      <c r="AV275" s="59"/>
      <c r="AW275" s="59"/>
      <c r="AX275" s="82"/>
      <c r="AY275" s="59"/>
      <c r="AZ275" s="59"/>
      <c r="BA275" s="59"/>
      <c r="BB275" s="59"/>
      <c r="BC275" s="59"/>
      <c r="BD275" s="59"/>
      <c r="BE275" s="59"/>
      <c r="BF275" s="59"/>
      <c r="BG275" s="59"/>
      <c r="BH275" s="59"/>
      <c r="BI275" s="82"/>
      <c r="BJ275" s="60"/>
      <c r="BK275" s="59"/>
      <c r="BL275" s="59"/>
      <c r="BM275" s="59"/>
      <c r="BN275" s="59"/>
      <c r="BO275" s="59"/>
      <c r="BP275" s="59"/>
      <c r="BQ275" s="59"/>
      <c r="BR275" s="59"/>
      <c r="BS275" s="59"/>
      <c r="BT275" s="59"/>
      <c r="BU275" s="59"/>
      <c r="BV275" s="59"/>
      <c r="BW275" s="59"/>
      <c r="BX275" s="59"/>
      <c r="BY275" s="59"/>
      <c r="BZ275" s="59"/>
      <c r="CA275" s="59"/>
      <c r="CB275" s="82"/>
      <c r="CC275" s="59"/>
      <c r="CD275" s="59"/>
      <c r="CE275" s="59"/>
      <c r="CF275" s="59"/>
      <c r="CG275" s="59"/>
      <c r="CH275" s="59"/>
      <c r="CI275" s="59"/>
      <c r="CJ275" s="59"/>
      <c r="CK275" s="59"/>
      <c r="CL275" s="59"/>
      <c r="CM275" s="82"/>
      <c r="CN275" s="59"/>
      <c r="CO275" s="59"/>
      <c r="CP275" s="59"/>
      <c r="CQ275" s="59"/>
      <c r="CR275" s="59"/>
      <c r="CS275" s="59"/>
      <c r="CT275" s="59"/>
      <c r="CU275" s="59"/>
      <c r="CV275" s="59"/>
      <c r="CW275" s="59"/>
      <c r="CX275" s="59"/>
      <c r="CY275" s="59"/>
      <c r="CZ275" s="82"/>
      <c r="DA275" s="59"/>
      <c r="DB275" s="59"/>
      <c r="DC275" s="59"/>
      <c r="DD275" s="59"/>
      <c r="DE275" s="59"/>
      <c r="DF275" s="59"/>
      <c r="DG275" s="59"/>
      <c r="DH275" s="59"/>
      <c r="DI275" s="82"/>
      <c r="DJ275" s="59"/>
      <c r="DK275" s="59"/>
      <c r="DL275" s="59"/>
      <c r="DM275" s="59"/>
      <c r="DN275" s="59"/>
      <c r="DO275" s="59"/>
      <c r="DP275" s="59"/>
      <c r="DQ275" s="82"/>
      <c r="DR275" s="59"/>
      <c r="DS275" s="59"/>
      <c r="DT275" s="59"/>
      <c r="DU275" s="59"/>
      <c r="DV275" s="59"/>
      <c r="DW275" s="59"/>
      <c r="DX275" s="59"/>
      <c r="DY275" s="59"/>
      <c r="DZ275" s="59"/>
      <c r="EA275" s="59"/>
      <c r="EB275" s="59"/>
      <c r="EC275" s="59"/>
      <c r="ED275" s="59"/>
      <c r="EE275" s="59"/>
      <c r="EF275" s="59"/>
      <c r="EG275" s="59"/>
      <c r="EH275" s="59"/>
      <c r="EI275" s="59"/>
      <c r="EJ275" s="59"/>
      <c r="EK275" s="59"/>
      <c r="EL275" s="59"/>
      <c r="EM275" s="59"/>
      <c r="EN275" s="59"/>
      <c r="EO275" s="59"/>
      <c r="EP275" s="59"/>
      <c r="EQ275" s="59"/>
      <c r="ER275" s="59"/>
    </row>
    <row r="276" spans="2:148" ht="15">
      <c r="B276" s="75">
        <v>32</v>
      </c>
      <c r="C276" s="106" t="s">
        <v>418</v>
      </c>
      <c r="D276" s="152" t="s">
        <v>175</v>
      </c>
      <c r="E276" s="76">
        <v>78</v>
      </c>
      <c r="F276" s="306">
        <v>78</v>
      </c>
      <c r="G276" s="90">
        <f t="shared" si="83"/>
        <v>0.63669743589743599</v>
      </c>
      <c r="H276" s="88">
        <f t="shared" si="81"/>
        <v>49.662400000000005</v>
      </c>
      <c r="I276" s="87">
        <f t="shared" si="82"/>
        <v>10.920000000000002</v>
      </c>
      <c r="J276" s="87">
        <f>SUMPRODUCT(N276:ES276,$N$6:$ES$6)</f>
        <v>38.742400000000004</v>
      </c>
      <c r="K276" s="82"/>
      <c r="L276" s="61"/>
      <c r="M276" s="82"/>
      <c r="N276" s="59"/>
      <c r="O276" s="59"/>
      <c r="P276" s="59"/>
      <c r="Q276" s="59"/>
      <c r="R276" s="59">
        <v>1</v>
      </c>
      <c r="S276" s="59"/>
      <c r="T276" s="82"/>
      <c r="U276" s="63">
        <f>150/1000</f>
        <v>0.15</v>
      </c>
      <c r="V276" s="63">
        <f>14/1000</f>
        <v>1.4E-2</v>
      </c>
      <c r="W276" s="63"/>
      <c r="X276" s="63"/>
      <c r="Y276" s="63"/>
      <c r="Z276" s="63"/>
      <c r="AA276" s="63"/>
      <c r="AB276" s="63"/>
      <c r="AC276" s="82"/>
      <c r="AD276" s="59"/>
      <c r="AE276" s="59"/>
      <c r="AF276" s="59"/>
      <c r="AG276" s="59"/>
      <c r="AH276" s="59"/>
      <c r="AI276" s="82"/>
      <c r="AJ276" s="59"/>
      <c r="AK276" s="59"/>
      <c r="AL276" s="59"/>
      <c r="AM276" s="59"/>
      <c r="AN276" s="82"/>
      <c r="AO276" s="59"/>
      <c r="AP276" s="59"/>
      <c r="AQ276" s="59"/>
      <c r="AR276" s="59"/>
      <c r="AS276" s="59"/>
      <c r="AT276" s="59"/>
      <c r="AU276" s="59"/>
      <c r="AV276" s="59"/>
      <c r="AW276" s="59"/>
      <c r="AX276" s="82"/>
      <c r="AY276" s="59"/>
      <c r="AZ276" s="59"/>
      <c r="BA276" s="59"/>
      <c r="BB276" s="59"/>
      <c r="BC276" s="59"/>
      <c r="BD276" s="59"/>
      <c r="BE276" s="59"/>
      <c r="BF276" s="59"/>
      <c r="BG276" s="59"/>
      <c r="BH276" s="59"/>
      <c r="BI276" s="82"/>
      <c r="BJ276" s="60"/>
      <c r="BK276" s="59"/>
      <c r="BL276" s="59"/>
      <c r="BM276" s="59"/>
      <c r="BN276" s="59"/>
      <c r="BO276" s="59"/>
      <c r="BP276" s="59"/>
      <c r="BQ276" s="59"/>
      <c r="BR276" s="59"/>
      <c r="BS276" s="59"/>
      <c r="BT276" s="59"/>
      <c r="BU276" s="59"/>
      <c r="BV276" s="59"/>
      <c r="BW276" s="59"/>
      <c r="BX276" s="59"/>
      <c r="BY276" s="59"/>
      <c r="BZ276" s="59"/>
      <c r="CA276" s="59"/>
      <c r="CB276" s="82"/>
      <c r="CC276" s="59"/>
      <c r="CD276" s="59"/>
      <c r="CE276" s="59"/>
      <c r="CF276" s="59"/>
      <c r="CG276" s="59"/>
      <c r="CH276" s="59"/>
      <c r="CI276" s="59"/>
      <c r="CJ276" s="59"/>
      <c r="CK276" s="59"/>
      <c r="CL276" s="59"/>
      <c r="CM276" s="82"/>
      <c r="CN276" s="59"/>
      <c r="CO276" s="59"/>
      <c r="CP276" s="59"/>
      <c r="CQ276" s="59"/>
      <c r="CR276" s="59"/>
      <c r="CS276" s="59"/>
      <c r="CT276" s="59"/>
      <c r="CU276" s="59"/>
      <c r="CV276" s="59"/>
      <c r="CW276" s="59"/>
      <c r="CX276" s="59"/>
      <c r="CY276" s="59"/>
      <c r="CZ276" s="82"/>
      <c r="DA276" s="59">
        <v>2</v>
      </c>
      <c r="DB276" s="59"/>
      <c r="DC276" s="59"/>
      <c r="DD276" s="59"/>
      <c r="DE276" s="59"/>
      <c r="DF276" s="59"/>
      <c r="DG276" s="59"/>
      <c r="DH276" s="59"/>
      <c r="DI276" s="82"/>
      <c r="DJ276" s="59"/>
      <c r="DK276" s="59"/>
      <c r="DL276" s="59"/>
      <c r="DM276" s="59"/>
      <c r="DN276" s="59"/>
      <c r="DO276" s="59"/>
      <c r="DP276" s="59"/>
      <c r="DQ276" s="82"/>
      <c r="DR276" s="59"/>
      <c r="DS276" s="59"/>
      <c r="DT276" s="59"/>
      <c r="DU276" s="59"/>
      <c r="DV276" s="59"/>
      <c r="DW276" s="59"/>
      <c r="DX276" s="59"/>
      <c r="DY276" s="59">
        <v>1</v>
      </c>
      <c r="DZ276" s="59"/>
      <c r="EA276" s="59"/>
      <c r="EB276" s="59"/>
      <c r="EC276" s="59"/>
      <c r="ED276" s="59"/>
      <c r="EE276" s="59"/>
      <c r="EF276" s="59"/>
      <c r="EG276" s="59"/>
      <c r="EH276" s="59"/>
      <c r="EI276" s="59"/>
      <c r="EJ276" s="59"/>
      <c r="EK276" s="59"/>
      <c r="EL276" s="59"/>
      <c r="EM276" s="59"/>
      <c r="EN276" s="59"/>
      <c r="EO276" s="59"/>
      <c r="EP276" s="59"/>
      <c r="EQ276" s="59"/>
      <c r="ER276" s="59"/>
    </row>
    <row r="277" spans="2:148" ht="15">
      <c r="B277" s="75">
        <v>33</v>
      </c>
      <c r="C277" s="106" t="s">
        <v>418</v>
      </c>
      <c r="D277" s="115" t="s">
        <v>176</v>
      </c>
      <c r="E277" s="76">
        <v>78</v>
      </c>
      <c r="F277" s="306">
        <v>78</v>
      </c>
      <c r="G277" s="90">
        <f t="shared" si="83"/>
        <v>0.60794871794871796</v>
      </c>
      <c r="H277" s="88">
        <f t="shared" si="81"/>
        <v>47.42</v>
      </c>
      <c r="I277" s="87">
        <f t="shared" si="82"/>
        <v>10.920000000000002</v>
      </c>
      <c r="J277" s="87">
        <f>SUMPRODUCT(N277:ES277,$N$6:$ES$6)</f>
        <v>36.5</v>
      </c>
      <c r="K277" s="82"/>
      <c r="L277" s="61"/>
      <c r="M277" s="82"/>
      <c r="N277" s="59"/>
      <c r="O277" s="59"/>
      <c r="P277" s="59"/>
      <c r="Q277" s="59"/>
      <c r="R277" s="59"/>
      <c r="S277" s="59"/>
      <c r="T277" s="82"/>
      <c r="U277" s="63">
        <f>150/1000</f>
        <v>0.15</v>
      </c>
      <c r="V277" s="63">
        <f>14/1000</f>
        <v>1.4E-2</v>
      </c>
      <c r="W277" s="63"/>
      <c r="X277" s="63"/>
      <c r="Y277" s="63"/>
      <c r="Z277" s="63"/>
      <c r="AA277" s="63"/>
      <c r="AB277" s="63"/>
      <c r="AC277" s="82"/>
      <c r="AD277" s="59"/>
      <c r="AE277" s="59"/>
      <c r="AF277" s="59"/>
      <c r="AG277" s="59"/>
      <c r="AH277" s="59"/>
      <c r="AI277" s="82"/>
      <c r="AJ277" s="59"/>
      <c r="AK277" s="59"/>
      <c r="AL277" s="59"/>
      <c r="AM277" s="59"/>
      <c r="AN277" s="82"/>
      <c r="AO277" s="59"/>
      <c r="AP277" s="59"/>
      <c r="AQ277" s="59"/>
      <c r="AR277" s="59"/>
      <c r="AS277" s="59"/>
      <c r="AT277" s="59"/>
      <c r="AU277" s="59"/>
      <c r="AV277" s="59"/>
      <c r="AW277" s="59"/>
      <c r="AX277" s="82"/>
      <c r="AY277" s="59"/>
      <c r="AZ277" s="59"/>
      <c r="BA277" s="59"/>
      <c r="BB277" s="59"/>
      <c r="BC277" s="59"/>
      <c r="BD277" s="59"/>
      <c r="BE277" s="59"/>
      <c r="BF277" s="59"/>
      <c r="BG277" s="59"/>
      <c r="BH277" s="59"/>
      <c r="BI277" s="82"/>
      <c r="BJ277" s="60"/>
      <c r="BK277" s="59"/>
      <c r="BL277" s="59"/>
      <c r="BM277" s="59"/>
      <c r="BN277" s="59"/>
      <c r="BO277" s="59"/>
      <c r="BP277" s="59"/>
      <c r="BQ277" s="59"/>
      <c r="BR277" s="59"/>
      <c r="BS277" s="59"/>
      <c r="BT277" s="59"/>
      <c r="BU277" s="59"/>
      <c r="BV277" s="59"/>
      <c r="BW277" s="59"/>
      <c r="BX277" s="59"/>
      <c r="BY277" s="59"/>
      <c r="BZ277" s="59"/>
      <c r="CA277" s="59"/>
      <c r="CB277" s="82"/>
      <c r="CC277" s="59"/>
      <c r="CD277" s="59"/>
      <c r="CE277" s="59"/>
      <c r="CF277" s="59"/>
      <c r="CG277" s="59"/>
      <c r="CH277" s="59"/>
      <c r="CI277" s="59"/>
      <c r="CJ277" s="59"/>
      <c r="CK277" s="59"/>
      <c r="CL277" s="59"/>
      <c r="CM277" s="82"/>
      <c r="CN277" s="59"/>
      <c r="CO277" s="59"/>
      <c r="CP277" s="59"/>
      <c r="CQ277" s="59"/>
      <c r="CR277" s="59"/>
      <c r="CS277" s="59"/>
      <c r="CT277" s="59"/>
      <c r="CU277" s="59"/>
      <c r="CV277" s="59"/>
      <c r="CW277" s="59"/>
      <c r="CX277" s="59"/>
      <c r="CY277" s="59"/>
      <c r="CZ277" s="82"/>
      <c r="DA277" s="59"/>
      <c r="DB277" s="59"/>
      <c r="DC277" s="59"/>
      <c r="DD277" s="59"/>
      <c r="DE277" s="59"/>
      <c r="DF277" s="59"/>
      <c r="DG277" s="59"/>
      <c r="DH277" s="59"/>
      <c r="DI277" s="82"/>
      <c r="DJ277" s="59"/>
      <c r="DK277" s="59"/>
      <c r="DL277" s="59"/>
      <c r="DM277" s="59"/>
      <c r="DN277" s="59"/>
      <c r="DO277" s="59"/>
      <c r="DP277" s="59"/>
      <c r="DQ277" s="82"/>
      <c r="DR277" s="59"/>
      <c r="DS277" s="59"/>
      <c r="DT277" s="59"/>
      <c r="DU277" s="59"/>
      <c r="DV277" s="59"/>
      <c r="DW277" s="59"/>
      <c r="DX277" s="59"/>
      <c r="DY277" s="59">
        <v>1</v>
      </c>
      <c r="DZ277" s="59"/>
      <c r="EA277" s="59"/>
      <c r="EB277" s="59"/>
      <c r="EC277" s="59"/>
      <c r="ED277" s="59"/>
      <c r="EE277" s="59"/>
      <c r="EF277" s="59"/>
      <c r="EG277" s="59"/>
      <c r="EH277" s="59"/>
      <c r="EI277" s="59"/>
      <c r="EJ277" s="59"/>
      <c r="EK277" s="59"/>
      <c r="EL277" s="59"/>
      <c r="EM277" s="59"/>
      <c r="EN277" s="59"/>
      <c r="EO277" s="59"/>
      <c r="EP277" s="59"/>
      <c r="EQ277" s="59"/>
      <c r="ER277" s="59"/>
    </row>
    <row r="278" spans="2:148" ht="15">
      <c r="B278" s="75">
        <v>34</v>
      </c>
      <c r="C278" s="106" t="s">
        <v>418</v>
      </c>
      <c r="D278" s="115" t="s">
        <v>177</v>
      </c>
      <c r="E278" s="76">
        <v>78</v>
      </c>
      <c r="F278" s="306">
        <v>78</v>
      </c>
      <c r="G278" s="90">
        <f t="shared" si="83"/>
        <v>0.64005160256410254</v>
      </c>
      <c r="H278" s="88">
        <f t="shared" si="81"/>
        <v>49.924025</v>
      </c>
      <c r="I278" s="87">
        <f t="shared" si="82"/>
        <v>10.920000000000002</v>
      </c>
      <c r="J278" s="87">
        <f>SUMPRODUCT(N278:ES278,$N$6:$ES$6)</f>
        <v>39.004024999999999</v>
      </c>
      <c r="K278" s="82"/>
      <c r="L278" s="61"/>
      <c r="M278" s="82"/>
      <c r="N278" s="59"/>
      <c r="O278" s="59"/>
      <c r="P278" s="59"/>
      <c r="Q278" s="59"/>
      <c r="R278" s="59">
        <v>1</v>
      </c>
      <c r="S278" s="59"/>
      <c r="T278" s="82"/>
      <c r="U278" s="63">
        <f>150/1000</f>
        <v>0.15</v>
      </c>
      <c r="V278" s="63">
        <f>7/1000</f>
        <v>7.0000000000000001E-3</v>
      </c>
      <c r="W278" s="63"/>
      <c r="X278" s="63"/>
      <c r="Y278" s="63"/>
      <c r="Z278" s="63">
        <f>35/1000</f>
        <v>3.5000000000000003E-2</v>
      </c>
      <c r="AA278" s="63"/>
      <c r="AB278" s="63"/>
      <c r="AC278" s="82"/>
      <c r="AD278" s="59"/>
      <c r="AE278" s="59"/>
      <c r="AF278" s="59"/>
      <c r="AG278" s="59"/>
      <c r="AH278" s="59"/>
      <c r="AI278" s="82"/>
      <c r="AJ278" s="59"/>
      <c r="AK278" s="59"/>
      <c r="AL278" s="59"/>
      <c r="AM278" s="59"/>
      <c r="AN278" s="82"/>
      <c r="AO278" s="59"/>
      <c r="AP278" s="59"/>
      <c r="AQ278" s="59"/>
      <c r="AR278" s="59"/>
      <c r="AS278" s="59"/>
      <c r="AT278" s="59"/>
      <c r="AU278" s="59"/>
      <c r="AV278" s="59"/>
      <c r="AW278" s="59"/>
      <c r="AX278" s="82"/>
      <c r="AY278" s="59"/>
      <c r="AZ278" s="59"/>
      <c r="BA278" s="59"/>
      <c r="BB278" s="59"/>
      <c r="BC278" s="59"/>
      <c r="BD278" s="59"/>
      <c r="BE278" s="59"/>
      <c r="BF278" s="59"/>
      <c r="BG278" s="59"/>
      <c r="BH278" s="59"/>
      <c r="BI278" s="82"/>
      <c r="BJ278" s="60"/>
      <c r="BK278" s="59"/>
      <c r="BL278" s="59"/>
      <c r="BM278" s="59"/>
      <c r="BN278" s="59"/>
      <c r="BO278" s="59"/>
      <c r="BP278" s="59"/>
      <c r="BQ278" s="59"/>
      <c r="BR278" s="59"/>
      <c r="BS278" s="59"/>
      <c r="BT278" s="59"/>
      <c r="BU278" s="59"/>
      <c r="BV278" s="59"/>
      <c r="BW278" s="59"/>
      <c r="BX278" s="59"/>
      <c r="BY278" s="59"/>
      <c r="BZ278" s="59"/>
      <c r="CA278" s="59"/>
      <c r="CB278" s="82"/>
      <c r="CC278" s="59"/>
      <c r="CD278" s="59"/>
      <c r="CE278" s="59"/>
      <c r="CF278" s="59"/>
      <c r="CG278" s="59"/>
      <c r="CH278" s="59"/>
      <c r="CI278" s="59"/>
      <c r="CJ278" s="59"/>
      <c r="CK278" s="59"/>
      <c r="CL278" s="59"/>
      <c r="CM278" s="82"/>
      <c r="CN278" s="59"/>
      <c r="CO278" s="59"/>
      <c r="CP278" s="59"/>
      <c r="CQ278" s="59"/>
      <c r="CR278" s="59"/>
      <c r="CS278" s="59"/>
      <c r="CT278" s="59"/>
      <c r="CU278" s="59"/>
      <c r="CV278" s="59"/>
      <c r="CW278" s="59"/>
      <c r="CX278" s="59"/>
      <c r="CY278" s="59"/>
      <c r="CZ278" s="82"/>
      <c r="DA278" s="59">
        <v>2</v>
      </c>
      <c r="DB278" s="59"/>
      <c r="DC278" s="59"/>
      <c r="DD278" s="59"/>
      <c r="DE278" s="59"/>
      <c r="DF278" s="59"/>
      <c r="DG278" s="59"/>
      <c r="DH278" s="59"/>
      <c r="DI278" s="82"/>
      <c r="DJ278" s="59"/>
      <c r="DK278" s="59"/>
      <c r="DL278" s="59"/>
      <c r="DM278" s="59"/>
      <c r="DN278" s="59"/>
      <c r="DO278" s="59"/>
      <c r="DP278" s="59"/>
      <c r="DQ278" s="82"/>
      <c r="DR278" s="59"/>
      <c r="DS278" s="59"/>
      <c r="DT278" s="59"/>
      <c r="DU278" s="59"/>
      <c r="DV278" s="59"/>
      <c r="DW278" s="59"/>
      <c r="DX278" s="59"/>
      <c r="DY278" s="59">
        <v>1</v>
      </c>
      <c r="DZ278" s="59"/>
      <c r="EA278" s="59"/>
      <c r="EB278" s="59"/>
      <c r="EC278" s="59"/>
      <c r="ED278" s="59"/>
      <c r="EE278" s="59"/>
      <c r="EF278" s="59"/>
      <c r="EG278" s="59"/>
      <c r="EH278" s="59"/>
      <c r="EI278" s="59"/>
      <c r="EJ278" s="59"/>
      <c r="EK278" s="59"/>
      <c r="EL278" s="59"/>
      <c r="EM278" s="59"/>
      <c r="EN278" s="59"/>
      <c r="EO278" s="59"/>
      <c r="EP278" s="59"/>
      <c r="EQ278" s="59"/>
      <c r="ER278" s="59"/>
    </row>
    <row r="279" spans="2:148" ht="15">
      <c r="B279" s="75"/>
      <c r="C279" s="106"/>
      <c r="D279" s="115"/>
      <c r="E279" s="76"/>
      <c r="F279" s="306"/>
      <c r="G279" s="90"/>
      <c r="H279" s="88"/>
      <c r="I279" s="87"/>
      <c r="J279" s="87"/>
      <c r="K279" s="82"/>
      <c r="L279" s="61"/>
      <c r="M279" s="82"/>
      <c r="N279" s="59"/>
      <c r="O279" s="59"/>
      <c r="P279" s="59"/>
      <c r="Q279" s="59"/>
      <c r="R279" s="59"/>
      <c r="S279" s="59"/>
      <c r="T279" s="82"/>
      <c r="U279" s="142"/>
      <c r="V279" s="63"/>
      <c r="W279" s="63"/>
      <c r="X279" s="63"/>
      <c r="Y279" s="63"/>
      <c r="Z279" s="63"/>
      <c r="AA279" s="63"/>
      <c r="AB279" s="63"/>
      <c r="AC279" s="82"/>
      <c r="AD279" s="59"/>
      <c r="AE279" s="59"/>
      <c r="AF279" s="59"/>
      <c r="AG279" s="59"/>
      <c r="AH279" s="59"/>
      <c r="AI279" s="82"/>
      <c r="AJ279" s="59"/>
      <c r="AK279" s="59"/>
      <c r="AL279" s="59"/>
      <c r="AM279" s="59"/>
      <c r="AN279" s="82"/>
      <c r="AO279" s="59"/>
      <c r="AP279" s="59"/>
      <c r="AQ279" s="59"/>
      <c r="AR279" s="59"/>
      <c r="AS279" s="59"/>
      <c r="AT279" s="59"/>
      <c r="AU279" s="59"/>
      <c r="AV279" s="59"/>
      <c r="AW279" s="59"/>
      <c r="AX279" s="82"/>
      <c r="AY279" s="59"/>
      <c r="AZ279" s="59"/>
      <c r="BA279" s="59"/>
      <c r="BB279" s="59"/>
      <c r="BC279" s="59"/>
      <c r="BD279" s="59"/>
      <c r="BE279" s="59"/>
      <c r="BF279" s="59"/>
      <c r="BG279" s="59"/>
      <c r="BH279" s="59"/>
      <c r="BI279" s="82"/>
      <c r="BJ279" s="60"/>
      <c r="BK279" s="59"/>
      <c r="BL279" s="59"/>
      <c r="BM279" s="59"/>
      <c r="BN279" s="59"/>
      <c r="BO279" s="59"/>
      <c r="BP279" s="59"/>
      <c r="BQ279" s="59"/>
      <c r="BR279" s="59"/>
      <c r="BS279" s="59"/>
      <c r="BT279" s="59"/>
      <c r="BU279" s="59"/>
      <c r="BV279" s="59"/>
      <c r="BW279" s="59"/>
      <c r="BX279" s="59"/>
      <c r="BY279" s="59"/>
      <c r="BZ279" s="59"/>
      <c r="CA279" s="59"/>
      <c r="CB279" s="82"/>
      <c r="CC279" s="59"/>
      <c r="CD279" s="59"/>
      <c r="CE279" s="59"/>
      <c r="CF279" s="59"/>
      <c r="CG279" s="59"/>
      <c r="CH279" s="59"/>
      <c r="CI279" s="59"/>
      <c r="CJ279" s="59"/>
      <c r="CK279" s="59"/>
      <c r="CL279" s="59"/>
      <c r="CM279" s="82"/>
      <c r="CN279" s="59"/>
      <c r="CO279" s="59"/>
      <c r="CP279" s="59"/>
      <c r="CQ279" s="59"/>
      <c r="CR279" s="59"/>
      <c r="CS279" s="59"/>
      <c r="CT279" s="59"/>
      <c r="CU279" s="59"/>
      <c r="CV279" s="59"/>
      <c r="CW279" s="59"/>
      <c r="CX279" s="59"/>
      <c r="CY279" s="59"/>
      <c r="CZ279" s="82"/>
      <c r="DA279" s="59"/>
      <c r="DB279" s="59"/>
      <c r="DC279" s="59"/>
      <c r="DD279" s="59"/>
      <c r="DE279" s="59"/>
      <c r="DF279" s="59"/>
      <c r="DG279" s="59"/>
      <c r="DH279" s="59"/>
      <c r="DI279" s="82"/>
      <c r="DJ279" s="59"/>
      <c r="DK279" s="59"/>
      <c r="DL279" s="59"/>
      <c r="DM279" s="59"/>
      <c r="DN279" s="59"/>
      <c r="DO279" s="59"/>
      <c r="DP279" s="59"/>
      <c r="DQ279" s="82"/>
      <c r="DR279" s="59"/>
      <c r="DS279" s="59"/>
      <c r="DT279" s="59"/>
      <c r="DU279" s="59"/>
      <c r="DV279" s="59"/>
      <c r="DW279" s="59"/>
      <c r="DX279" s="59"/>
      <c r="DY279" s="59"/>
      <c r="DZ279" s="59"/>
      <c r="EA279" s="59"/>
      <c r="EB279" s="59"/>
      <c r="EC279" s="59"/>
      <c r="ED279" s="59"/>
      <c r="EE279" s="59"/>
      <c r="EF279" s="59"/>
      <c r="EG279" s="59"/>
      <c r="EH279" s="59"/>
      <c r="EI279" s="59"/>
      <c r="EJ279" s="59"/>
      <c r="EK279" s="59"/>
      <c r="EL279" s="59"/>
      <c r="EM279" s="59"/>
      <c r="EN279" s="59"/>
      <c r="EO279" s="59"/>
      <c r="EP279" s="59"/>
      <c r="EQ279" s="59"/>
      <c r="ER279" s="59"/>
    </row>
    <row r="280" spans="2:148" ht="15">
      <c r="B280" s="75">
        <v>35</v>
      </c>
      <c r="C280" s="106" t="s">
        <v>418</v>
      </c>
      <c r="D280" s="115" t="s">
        <v>185</v>
      </c>
      <c r="E280" s="76">
        <v>80</v>
      </c>
      <c r="F280" s="306">
        <v>80</v>
      </c>
      <c r="G280" s="90">
        <f t="shared" si="83"/>
        <v>0.68678000000000006</v>
      </c>
      <c r="H280" s="88">
        <f t="shared" si="81"/>
        <v>54.942400000000006</v>
      </c>
      <c r="I280" s="87">
        <f t="shared" si="82"/>
        <v>11.200000000000001</v>
      </c>
      <c r="J280" s="87">
        <f>SUMPRODUCT(N280:ES280,$N$6:$ES$6)</f>
        <v>43.742400000000004</v>
      </c>
      <c r="K280" s="82"/>
      <c r="L280" s="61"/>
      <c r="M280" s="82"/>
      <c r="N280" s="59"/>
      <c r="O280" s="59"/>
      <c r="P280" s="59"/>
      <c r="Q280" s="59"/>
      <c r="R280" s="59">
        <v>1</v>
      </c>
      <c r="S280" s="59"/>
      <c r="T280" s="82"/>
      <c r="U280" s="63">
        <f>150/1000</f>
        <v>0.15</v>
      </c>
      <c r="V280" s="63">
        <f>14/1000</f>
        <v>1.4E-2</v>
      </c>
      <c r="W280" s="63"/>
      <c r="X280" s="63"/>
      <c r="Y280" s="63"/>
      <c r="Z280" s="63"/>
      <c r="AA280" s="63"/>
      <c r="AB280" s="63"/>
      <c r="AC280" s="82"/>
      <c r="AD280" s="59"/>
      <c r="AE280" s="59"/>
      <c r="AF280" s="59"/>
      <c r="AG280" s="59"/>
      <c r="AH280" s="59"/>
      <c r="AI280" s="82"/>
      <c r="AJ280" s="59"/>
      <c r="AK280" s="59"/>
      <c r="AL280" s="59"/>
      <c r="AM280" s="59"/>
      <c r="AN280" s="82"/>
      <c r="AO280" s="59"/>
      <c r="AP280" s="59"/>
      <c r="AQ280" s="59"/>
      <c r="AR280" s="59"/>
      <c r="AS280" s="59"/>
      <c r="AT280" s="59"/>
      <c r="AU280" s="59"/>
      <c r="AV280" s="59"/>
      <c r="AW280" s="59"/>
      <c r="AX280" s="82"/>
      <c r="AY280" s="59"/>
      <c r="AZ280" s="59"/>
      <c r="BA280" s="59"/>
      <c r="BB280" s="59"/>
      <c r="BC280" s="59"/>
      <c r="BD280" s="59"/>
      <c r="BE280" s="59"/>
      <c r="BF280" s="59"/>
      <c r="BG280" s="59"/>
      <c r="BH280" s="59"/>
      <c r="BI280" s="82"/>
      <c r="BJ280" s="60"/>
      <c r="BK280" s="59"/>
      <c r="BL280" s="59"/>
      <c r="BM280" s="59"/>
      <c r="BN280" s="59"/>
      <c r="BO280" s="59"/>
      <c r="BP280" s="59"/>
      <c r="BQ280" s="59"/>
      <c r="BR280" s="59"/>
      <c r="BS280" s="59"/>
      <c r="BT280" s="59"/>
      <c r="BU280" s="59"/>
      <c r="BV280" s="59"/>
      <c r="BW280" s="59"/>
      <c r="BX280" s="59"/>
      <c r="BY280" s="59"/>
      <c r="BZ280" s="59"/>
      <c r="CA280" s="59"/>
      <c r="CB280" s="82"/>
      <c r="CC280" s="59"/>
      <c r="CD280" s="59"/>
      <c r="CE280" s="59"/>
      <c r="CF280" s="59"/>
      <c r="CG280" s="59"/>
      <c r="CH280" s="59"/>
      <c r="CI280" s="59"/>
      <c r="CJ280" s="59"/>
      <c r="CK280" s="59"/>
      <c r="CL280" s="59"/>
      <c r="CM280" s="82"/>
      <c r="CN280" s="59"/>
      <c r="CO280" s="59"/>
      <c r="CP280" s="59"/>
      <c r="CQ280" s="59"/>
      <c r="CR280" s="59"/>
      <c r="CS280" s="59"/>
      <c r="CT280" s="59"/>
      <c r="CU280" s="59"/>
      <c r="CV280" s="59"/>
      <c r="CW280" s="59"/>
      <c r="CX280" s="59"/>
      <c r="CY280" s="59"/>
      <c r="CZ280" s="82"/>
      <c r="DA280" s="59">
        <v>2</v>
      </c>
      <c r="DB280" s="59"/>
      <c r="DC280" s="59"/>
      <c r="DD280" s="59"/>
      <c r="DE280" s="59"/>
      <c r="DF280" s="59"/>
      <c r="DG280" s="59"/>
      <c r="DH280" s="59"/>
      <c r="DI280" s="82"/>
      <c r="DJ280" s="59"/>
      <c r="DK280" s="59"/>
      <c r="DL280" s="59"/>
      <c r="DM280" s="59"/>
      <c r="DN280" s="59"/>
      <c r="DO280" s="59"/>
      <c r="DP280" s="59"/>
      <c r="DQ280" s="82"/>
      <c r="DR280" s="59">
        <v>1</v>
      </c>
      <c r="DS280" s="59"/>
      <c r="DT280" s="59"/>
      <c r="DU280" s="59"/>
      <c r="DV280" s="59"/>
      <c r="DW280" s="59"/>
      <c r="DX280" s="59"/>
      <c r="DY280" s="59"/>
      <c r="DZ280" s="59"/>
      <c r="EA280" s="59"/>
      <c r="EB280" s="59"/>
      <c r="EC280" s="59"/>
      <c r="ED280" s="59"/>
      <c r="EE280" s="59"/>
      <c r="EF280" s="59"/>
      <c r="EG280" s="59"/>
      <c r="EH280" s="59"/>
      <c r="EI280" s="59"/>
      <c r="EJ280" s="59"/>
      <c r="EK280" s="59"/>
      <c r="EL280" s="59"/>
      <c r="EM280" s="59"/>
      <c r="EN280" s="59"/>
      <c r="EO280" s="59"/>
      <c r="EP280" s="59"/>
      <c r="EQ280" s="59"/>
      <c r="ER280" s="59"/>
    </row>
    <row r="281" spans="2:148" ht="15">
      <c r="B281" s="75">
        <v>36</v>
      </c>
      <c r="C281" s="106" t="s">
        <v>418</v>
      </c>
      <c r="D281" s="115" t="s">
        <v>186</v>
      </c>
      <c r="E281" s="76">
        <v>80</v>
      </c>
      <c r="F281" s="306">
        <v>80</v>
      </c>
      <c r="G281" s="90">
        <f t="shared" si="83"/>
        <v>0.65875000000000006</v>
      </c>
      <c r="H281" s="88">
        <f t="shared" si="81"/>
        <v>52.7</v>
      </c>
      <c r="I281" s="87">
        <f t="shared" si="82"/>
        <v>11.200000000000001</v>
      </c>
      <c r="J281" s="87">
        <f>SUMPRODUCT(N281:ES281,$N$6:$ES$6)</f>
        <v>41.5</v>
      </c>
      <c r="K281" s="82"/>
      <c r="L281" s="61"/>
      <c r="M281" s="82"/>
      <c r="N281" s="59"/>
      <c r="O281" s="59"/>
      <c r="P281" s="59"/>
      <c r="Q281" s="59"/>
      <c r="R281" s="59"/>
      <c r="S281" s="59"/>
      <c r="T281" s="82"/>
      <c r="U281" s="63">
        <f>150/1000</f>
        <v>0.15</v>
      </c>
      <c r="V281" s="63">
        <f>14/1000</f>
        <v>1.4E-2</v>
      </c>
      <c r="W281" s="63"/>
      <c r="X281" s="63"/>
      <c r="Y281" s="63"/>
      <c r="Z281" s="63"/>
      <c r="AA281" s="63"/>
      <c r="AB281" s="63"/>
      <c r="AC281" s="82"/>
      <c r="AD281" s="59"/>
      <c r="AE281" s="59"/>
      <c r="AF281" s="59"/>
      <c r="AG281" s="59"/>
      <c r="AH281" s="59"/>
      <c r="AI281" s="82"/>
      <c r="AJ281" s="59"/>
      <c r="AK281" s="59"/>
      <c r="AL281" s="59"/>
      <c r="AM281" s="59"/>
      <c r="AN281" s="82"/>
      <c r="AO281" s="59"/>
      <c r="AP281" s="59"/>
      <c r="AQ281" s="59"/>
      <c r="AR281" s="59"/>
      <c r="AS281" s="59"/>
      <c r="AT281" s="59"/>
      <c r="AU281" s="59"/>
      <c r="AV281" s="59"/>
      <c r="AW281" s="59"/>
      <c r="AX281" s="82"/>
      <c r="AY281" s="59"/>
      <c r="AZ281" s="59"/>
      <c r="BA281" s="59"/>
      <c r="BB281" s="59"/>
      <c r="BC281" s="59"/>
      <c r="BD281" s="59"/>
      <c r="BE281" s="59"/>
      <c r="BF281" s="59"/>
      <c r="BG281" s="59"/>
      <c r="BH281" s="59"/>
      <c r="BI281" s="82"/>
      <c r="BJ281" s="60"/>
      <c r="BK281" s="59"/>
      <c r="BL281" s="59"/>
      <c r="BM281" s="59"/>
      <c r="BN281" s="59"/>
      <c r="BO281" s="59"/>
      <c r="BP281" s="59"/>
      <c r="BQ281" s="59"/>
      <c r="BR281" s="59"/>
      <c r="BS281" s="59"/>
      <c r="BT281" s="59"/>
      <c r="BU281" s="59"/>
      <c r="BV281" s="59"/>
      <c r="BW281" s="59"/>
      <c r="BX281" s="59"/>
      <c r="BY281" s="59"/>
      <c r="BZ281" s="59"/>
      <c r="CA281" s="59"/>
      <c r="CB281" s="82"/>
      <c r="CC281" s="59"/>
      <c r="CD281" s="59"/>
      <c r="CE281" s="59"/>
      <c r="CF281" s="59"/>
      <c r="CG281" s="59"/>
      <c r="CH281" s="59"/>
      <c r="CI281" s="59"/>
      <c r="CJ281" s="59"/>
      <c r="CK281" s="59"/>
      <c r="CL281" s="59"/>
      <c r="CM281" s="82"/>
      <c r="CN281" s="59"/>
      <c r="CO281" s="59"/>
      <c r="CP281" s="59"/>
      <c r="CQ281" s="59"/>
      <c r="CR281" s="59"/>
      <c r="CS281" s="59"/>
      <c r="CT281" s="59"/>
      <c r="CU281" s="59"/>
      <c r="CV281" s="59"/>
      <c r="CW281" s="59"/>
      <c r="CX281" s="59"/>
      <c r="CY281" s="59"/>
      <c r="CZ281" s="82"/>
      <c r="DA281" s="59"/>
      <c r="DB281" s="59"/>
      <c r="DC281" s="59"/>
      <c r="DD281" s="59"/>
      <c r="DE281" s="59"/>
      <c r="DF281" s="59"/>
      <c r="DG281" s="59"/>
      <c r="DH281" s="59"/>
      <c r="DI281" s="82"/>
      <c r="DJ281" s="59"/>
      <c r="DK281" s="59"/>
      <c r="DL281" s="59"/>
      <c r="DM281" s="59"/>
      <c r="DN281" s="59"/>
      <c r="DO281" s="59"/>
      <c r="DP281" s="59"/>
      <c r="DQ281" s="82"/>
      <c r="DR281" s="59">
        <v>1</v>
      </c>
      <c r="DS281" s="59"/>
      <c r="DT281" s="59"/>
      <c r="DU281" s="59"/>
      <c r="DV281" s="59"/>
      <c r="DW281" s="59"/>
      <c r="DX281" s="59"/>
      <c r="DY281" s="59"/>
      <c r="DZ281" s="59"/>
      <c r="EA281" s="59"/>
      <c r="EB281" s="59"/>
      <c r="EC281" s="59"/>
      <c r="ED281" s="59"/>
      <c r="EE281" s="59"/>
      <c r="EF281" s="59"/>
      <c r="EG281" s="59"/>
      <c r="EH281" s="59"/>
      <c r="EI281" s="59"/>
      <c r="EJ281" s="59"/>
      <c r="EK281" s="59"/>
      <c r="EL281" s="59"/>
      <c r="EM281" s="59"/>
      <c r="EN281" s="59"/>
      <c r="EO281" s="59"/>
      <c r="EP281" s="59"/>
      <c r="EQ281" s="59"/>
      <c r="ER281" s="59"/>
    </row>
    <row r="282" spans="2:148" ht="15">
      <c r="B282" s="75">
        <v>37</v>
      </c>
      <c r="C282" s="106" t="s">
        <v>418</v>
      </c>
      <c r="D282" s="115" t="s">
        <v>187</v>
      </c>
      <c r="E282" s="76">
        <v>80</v>
      </c>
      <c r="F282" s="306">
        <v>80</v>
      </c>
      <c r="G282" s="90">
        <f t="shared" si="83"/>
        <v>0.69005031250000004</v>
      </c>
      <c r="H282" s="88">
        <f t="shared" si="81"/>
        <v>55.204025000000001</v>
      </c>
      <c r="I282" s="87">
        <f t="shared" si="82"/>
        <v>11.200000000000001</v>
      </c>
      <c r="J282" s="87">
        <f>SUMPRODUCT(N282:ES282,$N$6:$ES$6)</f>
        <v>44.004024999999999</v>
      </c>
      <c r="K282" s="82"/>
      <c r="L282" s="61"/>
      <c r="M282" s="82"/>
      <c r="N282" s="59"/>
      <c r="O282" s="59"/>
      <c r="P282" s="59"/>
      <c r="Q282" s="59"/>
      <c r="R282" s="59">
        <v>1</v>
      </c>
      <c r="S282" s="59"/>
      <c r="T282" s="82"/>
      <c r="U282" s="63">
        <f>150/1000</f>
        <v>0.15</v>
      </c>
      <c r="V282" s="63">
        <f>7/1000</f>
        <v>7.0000000000000001E-3</v>
      </c>
      <c r="W282" s="63"/>
      <c r="X282" s="63"/>
      <c r="Y282" s="63"/>
      <c r="Z282" s="63">
        <f>35/1000</f>
        <v>3.5000000000000003E-2</v>
      </c>
      <c r="AA282" s="63"/>
      <c r="AB282" s="63"/>
      <c r="AC282" s="82"/>
      <c r="AD282" s="59"/>
      <c r="AE282" s="59"/>
      <c r="AF282" s="59"/>
      <c r="AG282" s="59"/>
      <c r="AH282" s="59"/>
      <c r="AI282" s="82"/>
      <c r="AJ282" s="59"/>
      <c r="AK282" s="59"/>
      <c r="AL282" s="59"/>
      <c r="AM282" s="59"/>
      <c r="AN282" s="82"/>
      <c r="AO282" s="59"/>
      <c r="AP282" s="59"/>
      <c r="AQ282" s="59"/>
      <c r="AR282" s="59"/>
      <c r="AS282" s="59"/>
      <c r="AT282" s="59"/>
      <c r="AU282" s="59"/>
      <c r="AV282" s="59"/>
      <c r="AW282" s="59"/>
      <c r="AX282" s="82"/>
      <c r="AY282" s="59"/>
      <c r="AZ282" s="59"/>
      <c r="BA282" s="59"/>
      <c r="BB282" s="59"/>
      <c r="BC282" s="59"/>
      <c r="BD282" s="59"/>
      <c r="BE282" s="59"/>
      <c r="BF282" s="59"/>
      <c r="BG282" s="59"/>
      <c r="BH282" s="59"/>
      <c r="BI282" s="82"/>
      <c r="BJ282" s="60"/>
      <c r="BK282" s="59"/>
      <c r="BL282" s="59"/>
      <c r="BM282" s="59"/>
      <c r="BN282" s="59"/>
      <c r="BO282" s="59"/>
      <c r="BP282" s="59"/>
      <c r="BQ282" s="59"/>
      <c r="BR282" s="59"/>
      <c r="BS282" s="59"/>
      <c r="BT282" s="59"/>
      <c r="BU282" s="59"/>
      <c r="BV282" s="59"/>
      <c r="BW282" s="59"/>
      <c r="BX282" s="59"/>
      <c r="BY282" s="59"/>
      <c r="BZ282" s="59"/>
      <c r="CA282" s="59"/>
      <c r="CB282" s="82"/>
      <c r="CC282" s="59"/>
      <c r="CD282" s="59"/>
      <c r="CE282" s="59"/>
      <c r="CF282" s="59"/>
      <c r="CG282" s="59"/>
      <c r="CH282" s="59"/>
      <c r="CI282" s="59"/>
      <c r="CJ282" s="59"/>
      <c r="CK282" s="59"/>
      <c r="CL282" s="59"/>
      <c r="CM282" s="82"/>
      <c r="CN282" s="59"/>
      <c r="CO282" s="59"/>
      <c r="CP282" s="59"/>
      <c r="CQ282" s="59"/>
      <c r="CR282" s="59"/>
      <c r="CS282" s="59"/>
      <c r="CT282" s="59"/>
      <c r="CU282" s="59"/>
      <c r="CV282" s="59"/>
      <c r="CW282" s="59"/>
      <c r="CX282" s="59"/>
      <c r="CY282" s="59"/>
      <c r="CZ282" s="82"/>
      <c r="DA282" s="59">
        <v>2</v>
      </c>
      <c r="DB282" s="59"/>
      <c r="DC282" s="59"/>
      <c r="DD282" s="59"/>
      <c r="DE282" s="59"/>
      <c r="DF282" s="59"/>
      <c r="DG282" s="59"/>
      <c r="DH282" s="59"/>
      <c r="DI282" s="82"/>
      <c r="DJ282" s="59"/>
      <c r="DK282" s="59"/>
      <c r="DL282" s="59"/>
      <c r="DM282" s="59"/>
      <c r="DN282" s="59"/>
      <c r="DO282" s="59"/>
      <c r="DP282" s="59"/>
      <c r="DQ282" s="82"/>
      <c r="DR282" s="59">
        <v>1</v>
      </c>
      <c r="DS282" s="59"/>
      <c r="DT282" s="59"/>
      <c r="DU282" s="59"/>
      <c r="DV282" s="59"/>
      <c r="DW282" s="59"/>
      <c r="DX282" s="59"/>
      <c r="DY282" s="59"/>
      <c r="DZ282" s="59"/>
      <c r="EA282" s="59"/>
      <c r="EB282" s="59"/>
      <c r="EC282" s="59"/>
      <c r="ED282" s="59"/>
      <c r="EE282" s="59"/>
      <c r="EF282" s="59"/>
      <c r="EG282" s="59"/>
      <c r="EH282" s="59"/>
      <c r="EI282" s="59"/>
      <c r="EJ282" s="59"/>
      <c r="EK282" s="59"/>
      <c r="EL282" s="59"/>
      <c r="EM282" s="59"/>
      <c r="EN282" s="59"/>
      <c r="EO282" s="59"/>
      <c r="EP282" s="59"/>
      <c r="EQ282" s="59"/>
      <c r="ER282" s="59"/>
    </row>
    <row r="283" spans="2:148" ht="15">
      <c r="B283" s="75"/>
      <c r="C283" s="106"/>
      <c r="D283" s="115"/>
      <c r="E283" s="76"/>
      <c r="F283" s="306"/>
      <c r="G283" s="90"/>
      <c r="H283" s="88"/>
      <c r="I283" s="87"/>
      <c r="J283" s="87"/>
      <c r="K283" s="82"/>
      <c r="L283" s="61"/>
      <c r="M283" s="82"/>
      <c r="N283" s="59"/>
      <c r="O283" s="59"/>
      <c r="P283" s="59"/>
      <c r="Q283" s="59"/>
      <c r="R283" s="59"/>
      <c r="S283" s="59"/>
      <c r="T283" s="82"/>
      <c r="U283" s="142"/>
      <c r="V283" s="63"/>
      <c r="W283" s="63"/>
      <c r="X283" s="63"/>
      <c r="Y283" s="63"/>
      <c r="Z283" s="63"/>
      <c r="AA283" s="63"/>
      <c r="AB283" s="63"/>
      <c r="AC283" s="82"/>
      <c r="AD283" s="59"/>
      <c r="AE283" s="59"/>
      <c r="AF283" s="59"/>
      <c r="AG283" s="59"/>
      <c r="AH283" s="59"/>
      <c r="AI283" s="82"/>
      <c r="AJ283" s="59"/>
      <c r="AK283" s="59"/>
      <c r="AL283" s="59"/>
      <c r="AM283" s="59"/>
      <c r="AN283" s="82"/>
      <c r="AO283" s="59"/>
      <c r="AP283" s="59"/>
      <c r="AQ283" s="59"/>
      <c r="AR283" s="59"/>
      <c r="AS283" s="59"/>
      <c r="AT283" s="59"/>
      <c r="AU283" s="59"/>
      <c r="AV283" s="59"/>
      <c r="AW283" s="59"/>
      <c r="AX283" s="82"/>
      <c r="AY283" s="59"/>
      <c r="AZ283" s="59"/>
      <c r="BA283" s="59"/>
      <c r="BB283" s="59"/>
      <c r="BC283" s="59"/>
      <c r="BD283" s="59"/>
      <c r="BE283" s="59"/>
      <c r="BF283" s="59"/>
      <c r="BG283" s="59"/>
      <c r="BH283" s="59"/>
      <c r="BI283" s="82"/>
      <c r="BJ283" s="60"/>
      <c r="BK283" s="59"/>
      <c r="BL283" s="59"/>
      <c r="BM283" s="59"/>
      <c r="BN283" s="59"/>
      <c r="BO283" s="59"/>
      <c r="BP283" s="59"/>
      <c r="BQ283" s="59"/>
      <c r="BR283" s="59"/>
      <c r="BS283" s="59"/>
      <c r="BT283" s="59"/>
      <c r="BU283" s="59"/>
      <c r="BV283" s="59"/>
      <c r="BW283" s="59"/>
      <c r="BX283" s="59"/>
      <c r="BY283" s="59"/>
      <c r="BZ283" s="59"/>
      <c r="CA283" s="59"/>
      <c r="CB283" s="82"/>
      <c r="CC283" s="59"/>
      <c r="CD283" s="59"/>
      <c r="CE283" s="59"/>
      <c r="CF283" s="59"/>
      <c r="CG283" s="59"/>
      <c r="CH283" s="59"/>
      <c r="CI283" s="59"/>
      <c r="CJ283" s="59"/>
      <c r="CK283" s="59"/>
      <c r="CL283" s="59"/>
      <c r="CM283" s="82"/>
      <c r="CN283" s="59"/>
      <c r="CO283" s="59"/>
      <c r="CP283" s="59"/>
      <c r="CQ283" s="59"/>
      <c r="CR283" s="59"/>
      <c r="CS283" s="59"/>
      <c r="CT283" s="59"/>
      <c r="CU283" s="59"/>
      <c r="CV283" s="59"/>
      <c r="CW283" s="59"/>
      <c r="CX283" s="59"/>
      <c r="CY283" s="59"/>
      <c r="CZ283" s="82"/>
      <c r="DA283" s="59"/>
      <c r="DB283" s="59"/>
      <c r="DC283" s="59"/>
      <c r="DD283" s="59"/>
      <c r="DE283" s="59"/>
      <c r="DF283" s="59"/>
      <c r="DG283" s="59"/>
      <c r="DH283" s="59"/>
      <c r="DI283" s="82"/>
      <c r="DJ283" s="59"/>
      <c r="DK283" s="59"/>
      <c r="DL283" s="59"/>
      <c r="DM283" s="59"/>
      <c r="DN283" s="59"/>
      <c r="DO283" s="59"/>
      <c r="DP283" s="59"/>
      <c r="DQ283" s="82"/>
      <c r="DR283" s="59"/>
      <c r="DS283" s="59"/>
      <c r="DT283" s="59"/>
      <c r="DU283" s="59"/>
      <c r="DV283" s="59"/>
      <c r="DW283" s="59"/>
      <c r="DX283" s="59"/>
      <c r="DY283" s="59"/>
      <c r="DZ283" s="59"/>
      <c r="EA283" s="59"/>
      <c r="EB283" s="59"/>
      <c r="EC283" s="59"/>
      <c r="ED283" s="59"/>
      <c r="EE283" s="59"/>
      <c r="EF283" s="59"/>
      <c r="EG283" s="59"/>
      <c r="EH283" s="59"/>
      <c r="EI283" s="59"/>
      <c r="EJ283" s="59"/>
      <c r="EK283" s="59"/>
      <c r="EL283" s="59"/>
      <c r="EM283" s="59"/>
      <c r="EN283" s="59"/>
      <c r="EO283" s="59"/>
      <c r="EP283" s="59"/>
      <c r="EQ283" s="59"/>
      <c r="ER283" s="59"/>
    </row>
    <row r="284" spans="2:148" ht="15">
      <c r="B284" s="75">
        <v>38</v>
      </c>
      <c r="C284" s="106" t="s">
        <v>418</v>
      </c>
      <c r="D284" s="115" t="s">
        <v>164</v>
      </c>
      <c r="E284" s="76">
        <v>83</v>
      </c>
      <c r="F284" s="306">
        <v>83</v>
      </c>
      <c r="G284" s="90">
        <f t="shared" si="83"/>
        <v>0.60677590361445788</v>
      </c>
      <c r="H284" s="88">
        <f t="shared" si="81"/>
        <v>50.362400000000008</v>
      </c>
      <c r="I284" s="87">
        <f t="shared" si="82"/>
        <v>11.620000000000001</v>
      </c>
      <c r="J284" s="87">
        <f>SUMPRODUCT(N284:ES284,$N$6:$ES$6)</f>
        <v>38.742400000000004</v>
      </c>
      <c r="K284" s="82"/>
      <c r="L284" s="61"/>
      <c r="M284" s="82"/>
      <c r="N284" s="59"/>
      <c r="O284" s="59"/>
      <c r="P284" s="59"/>
      <c r="Q284" s="59"/>
      <c r="R284" s="59">
        <v>1</v>
      </c>
      <c r="S284" s="59"/>
      <c r="T284" s="82"/>
      <c r="U284" s="63">
        <f t="shared" ref="U284:U291" si="85">150/1000</f>
        <v>0.15</v>
      </c>
      <c r="V284" s="63">
        <f>14/1000</f>
        <v>1.4E-2</v>
      </c>
      <c r="W284" s="63"/>
      <c r="X284" s="63"/>
      <c r="Y284" s="63"/>
      <c r="Z284" s="63"/>
      <c r="AA284" s="63"/>
      <c r="AB284" s="63"/>
      <c r="AC284" s="82"/>
      <c r="AD284" s="59"/>
      <c r="AE284" s="59"/>
      <c r="AF284" s="59"/>
      <c r="AG284" s="59"/>
      <c r="AH284" s="59"/>
      <c r="AI284" s="82"/>
      <c r="AJ284" s="59"/>
      <c r="AK284" s="59"/>
      <c r="AL284" s="59"/>
      <c r="AM284" s="59"/>
      <c r="AN284" s="82"/>
      <c r="AO284" s="59"/>
      <c r="AP284" s="59"/>
      <c r="AQ284" s="59"/>
      <c r="AR284" s="59"/>
      <c r="AS284" s="59"/>
      <c r="AT284" s="59"/>
      <c r="AU284" s="59"/>
      <c r="AV284" s="59"/>
      <c r="AW284" s="59"/>
      <c r="AX284" s="82"/>
      <c r="AY284" s="59"/>
      <c r="AZ284" s="59"/>
      <c r="BA284" s="59"/>
      <c r="BB284" s="59"/>
      <c r="BC284" s="59"/>
      <c r="BD284" s="59"/>
      <c r="BE284" s="59"/>
      <c r="BF284" s="59"/>
      <c r="BG284" s="59"/>
      <c r="BH284" s="59"/>
      <c r="BI284" s="82"/>
      <c r="BJ284" s="60"/>
      <c r="BK284" s="59"/>
      <c r="BL284" s="59"/>
      <c r="BM284" s="59"/>
      <c r="BN284" s="59"/>
      <c r="BO284" s="59"/>
      <c r="BP284" s="59"/>
      <c r="BQ284" s="59"/>
      <c r="BR284" s="59"/>
      <c r="BS284" s="59"/>
      <c r="BT284" s="59"/>
      <c r="BU284" s="59"/>
      <c r="BV284" s="59"/>
      <c r="BW284" s="59"/>
      <c r="BX284" s="59"/>
      <c r="BY284" s="59"/>
      <c r="BZ284" s="59"/>
      <c r="CA284" s="59"/>
      <c r="CB284" s="82"/>
      <c r="CC284" s="59"/>
      <c r="CD284" s="59"/>
      <c r="CE284" s="59"/>
      <c r="CF284" s="59"/>
      <c r="CG284" s="59"/>
      <c r="CH284" s="59"/>
      <c r="CI284" s="59"/>
      <c r="CJ284" s="59"/>
      <c r="CK284" s="59"/>
      <c r="CL284" s="59"/>
      <c r="CM284" s="82"/>
      <c r="CN284" s="59"/>
      <c r="CO284" s="59"/>
      <c r="CP284" s="59"/>
      <c r="CQ284" s="59"/>
      <c r="CR284" s="59"/>
      <c r="CS284" s="59"/>
      <c r="CT284" s="59"/>
      <c r="CU284" s="59"/>
      <c r="CV284" s="59"/>
      <c r="CW284" s="59"/>
      <c r="CX284" s="59"/>
      <c r="CY284" s="59"/>
      <c r="CZ284" s="82"/>
      <c r="DA284" s="59">
        <v>2</v>
      </c>
      <c r="DB284" s="59"/>
      <c r="DC284" s="59"/>
      <c r="DD284" s="59"/>
      <c r="DE284" s="59"/>
      <c r="DF284" s="59"/>
      <c r="DG284" s="59"/>
      <c r="DH284" s="59"/>
      <c r="DI284" s="82"/>
      <c r="DJ284" s="59"/>
      <c r="DK284" s="59"/>
      <c r="DL284" s="59"/>
      <c r="DM284" s="59"/>
      <c r="DN284" s="59"/>
      <c r="DO284" s="59"/>
      <c r="DP284" s="59"/>
      <c r="DQ284" s="82"/>
      <c r="DR284" s="59"/>
      <c r="DS284" s="59"/>
      <c r="DT284" s="59"/>
      <c r="DU284" s="59">
        <v>1</v>
      </c>
      <c r="DV284" s="59"/>
      <c r="DW284" s="59"/>
      <c r="DX284" s="59"/>
      <c r="DY284" s="59"/>
      <c r="DZ284" s="59"/>
      <c r="EA284" s="59"/>
      <c r="EB284" s="59"/>
      <c r="EC284" s="59"/>
      <c r="ED284" s="59"/>
      <c r="EE284" s="59"/>
      <c r="EF284" s="59"/>
      <c r="EG284" s="59"/>
      <c r="EH284" s="59"/>
      <c r="EI284" s="59"/>
      <c r="EJ284" s="59"/>
      <c r="EK284" s="59"/>
      <c r="EL284" s="59"/>
      <c r="EM284" s="59"/>
      <c r="EN284" s="59"/>
      <c r="EO284" s="59"/>
      <c r="EP284" s="59"/>
      <c r="EQ284" s="59"/>
      <c r="ER284" s="59"/>
    </row>
    <row r="285" spans="2:148" ht="15">
      <c r="B285" s="75">
        <v>39</v>
      </c>
      <c r="C285" s="106" t="s">
        <v>418</v>
      </c>
      <c r="D285" s="115" t="s">
        <v>165</v>
      </c>
      <c r="E285" s="76">
        <v>83</v>
      </c>
      <c r="F285" s="306">
        <v>83</v>
      </c>
      <c r="G285" s="90">
        <f t="shared" si="83"/>
        <v>0.57975903614457835</v>
      </c>
      <c r="H285" s="88">
        <f t="shared" si="81"/>
        <v>48.120000000000005</v>
      </c>
      <c r="I285" s="87">
        <f t="shared" si="82"/>
        <v>11.620000000000001</v>
      </c>
      <c r="J285" s="87">
        <f>SUMPRODUCT(N285:ES285,$N$6:$ES$6)</f>
        <v>36.5</v>
      </c>
      <c r="K285" s="82"/>
      <c r="L285" s="61"/>
      <c r="M285" s="82"/>
      <c r="N285" s="59"/>
      <c r="O285" s="59"/>
      <c r="P285" s="59"/>
      <c r="Q285" s="59"/>
      <c r="R285" s="59"/>
      <c r="S285" s="59"/>
      <c r="T285" s="82"/>
      <c r="U285" s="63">
        <f t="shared" si="85"/>
        <v>0.15</v>
      </c>
      <c r="V285" s="63">
        <f>14/1000</f>
        <v>1.4E-2</v>
      </c>
      <c r="W285" s="63"/>
      <c r="X285" s="63"/>
      <c r="Y285" s="63"/>
      <c r="Z285" s="63"/>
      <c r="AA285" s="63"/>
      <c r="AB285" s="63"/>
      <c r="AC285" s="82"/>
      <c r="AD285" s="59"/>
      <c r="AE285" s="59"/>
      <c r="AF285" s="59"/>
      <c r="AG285" s="59"/>
      <c r="AH285" s="59"/>
      <c r="AI285" s="82"/>
      <c r="AJ285" s="59"/>
      <c r="AK285" s="59"/>
      <c r="AL285" s="59"/>
      <c r="AM285" s="59"/>
      <c r="AN285" s="82"/>
      <c r="AO285" s="59"/>
      <c r="AP285" s="59"/>
      <c r="AQ285" s="59"/>
      <c r="AR285" s="59"/>
      <c r="AS285" s="59"/>
      <c r="AT285" s="59"/>
      <c r="AU285" s="59"/>
      <c r="AV285" s="59"/>
      <c r="AW285" s="59"/>
      <c r="AX285" s="82"/>
      <c r="AY285" s="59"/>
      <c r="AZ285" s="59"/>
      <c r="BA285" s="59"/>
      <c r="BB285" s="59"/>
      <c r="BC285" s="59"/>
      <c r="BD285" s="59"/>
      <c r="BE285" s="59"/>
      <c r="BF285" s="59"/>
      <c r="BG285" s="59"/>
      <c r="BH285" s="59"/>
      <c r="BI285" s="82"/>
      <c r="BJ285" s="60"/>
      <c r="BK285" s="59"/>
      <c r="BL285" s="59"/>
      <c r="BM285" s="59"/>
      <c r="BN285" s="59"/>
      <c r="BO285" s="59"/>
      <c r="BP285" s="59"/>
      <c r="BQ285" s="59"/>
      <c r="BR285" s="59"/>
      <c r="BS285" s="59"/>
      <c r="BT285" s="59"/>
      <c r="BU285" s="59"/>
      <c r="BV285" s="59"/>
      <c r="BW285" s="59"/>
      <c r="BX285" s="59"/>
      <c r="BY285" s="59"/>
      <c r="BZ285" s="59"/>
      <c r="CA285" s="59"/>
      <c r="CB285" s="82"/>
      <c r="CC285" s="59"/>
      <c r="CD285" s="59"/>
      <c r="CE285" s="59"/>
      <c r="CF285" s="59"/>
      <c r="CG285" s="59"/>
      <c r="CH285" s="59"/>
      <c r="CI285" s="59"/>
      <c r="CJ285" s="59"/>
      <c r="CK285" s="59"/>
      <c r="CL285" s="59"/>
      <c r="CM285" s="82"/>
      <c r="CN285" s="59"/>
      <c r="CO285" s="59"/>
      <c r="CP285" s="59"/>
      <c r="CQ285" s="59"/>
      <c r="CR285" s="59"/>
      <c r="CS285" s="59"/>
      <c r="CT285" s="59"/>
      <c r="CU285" s="59"/>
      <c r="CV285" s="59"/>
      <c r="CW285" s="59"/>
      <c r="CX285" s="59"/>
      <c r="CY285" s="59"/>
      <c r="CZ285" s="82"/>
      <c r="DA285" s="59"/>
      <c r="DB285" s="59"/>
      <c r="DC285" s="59"/>
      <c r="DD285" s="59"/>
      <c r="DE285" s="59"/>
      <c r="DF285" s="59"/>
      <c r="DG285" s="59"/>
      <c r="DH285" s="59"/>
      <c r="DI285" s="82"/>
      <c r="DJ285" s="59"/>
      <c r="DK285" s="59"/>
      <c r="DL285" s="59"/>
      <c r="DM285" s="59"/>
      <c r="DN285" s="59"/>
      <c r="DO285" s="59"/>
      <c r="DP285" s="59"/>
      <c r="DQ285" s="82"/>
      <c r="DR285" s="59"/>
      <c r="DS285" s="59"/>
      <c r="DT285" s="59"/>
      <c r="DU285" s="59">
        <v>1</v>
      </c>
      <c r="DV285" s="59"/>
      <c r="DW285" s="59"/>
      <c r="DX285" s="59"/>
      <c r="DY285" s="59"/>
      <c r="DZ285" s="59"/>
      <c r="EA285" s="59"/>
      <c r="EB285" s="59"/>
      <c r="EC285" s="59"/>
      <c r="ED285" s="59"/>
      <c r="EE285" s="59"/>
      <c r="EF285" s="59"/>
      <c r="EG285" s="59"/>
      <c r="EH285" s="59"/>
      <c r="EI285" s="59"/>
      <c r="EJ285" s="59"/>
      <c r="EK285" s="59"/>
      <c r="EL285" s="59"/>
      <c r="EM285" s="59"/>
      <c r="EN285" s="59"/>
      <c r="EO285" s="59"/>
      <c r="EP285" s="59"/>
      <c r="EQ285" s="59"/>
      <c r="ER285" s="59"/>
    </row>
    <row r="286" spans="2:148" ht="15">
      <c r="B286" s="75">
        <v>40</v>
      </c>
      <c r="C286" s="106" t="s">
        <v>418</v>
      </c>
      <c r="D286" s="115" t="s">
        <v>166</v>
      </c>
      <c r="E286" s="76">
        <v>83</v>
      </c>
      <c r="F286" s="306">
        <v>83</v>
      </c>
      <c r="G286" s="90">
        <f t="shared" si="83"/>
        <v>0.6099280120481928</v>
      </c>
      <c r="H286" s="88">
        <f t="shared" si="81"/>
        <v>50.624025000000003</v>
      </c>
      <c r="I286" s="87">
        <f t="shared" si="82"/>
        <v>11.620000000000001</v>
      </c>
      <c r="J286" s="87">
        <f>SUMPRODUCT(N286:ES286,$N$6:$ES$6)</f>
        <v>39.004024999999999</v>
      </c>
      <c r="K286" s="82"/>
      <c r="L286" s="61"/>
      <c r="M286" s="82"/>
      <c r="N286" s="59"/>
      <c r="O286" s="59"/>
      <c r="P286" s="59"/>
      <c r="Q286" s="59"/>
      <c r="R286" s="59">
        <v>1</v>
      </c>
      <c r="S286" s="59"/>
      <c r="T286" s="82"/>
      <c r="U286" s="63">
        <f t="shared" si="85"/>
        <v>0.15</v>
      </c>
      <c r="V286" s="63">
        <f>7/1000</f>
        <v>7.0000000000000001E-3</v>
      </c>
      <c r="W286" s="63"/>
      <c r="X286" s="63"/>
      <c r="Y286" s="63"/>
      <c r="Z286" s="63">
        <f>35/1000</f>
        <v>3.5000000000000003E-2</v>
      </c>
      <c r="AA286" s="63"/>
      <c r="AB286" s="63"/>
      <c r="AC286" s="82"/>
      <c r="AD286" s="59"/>
      <c r="AE286" s="59"/>
      <c r="AF286" s="59"/>
      <c r="AG286" s="59"/>
      <c r="AH286" s="59"/>
      <c r="AI286" s="82"/>
      <c r="AJ286" s="59"/>
      <c r="AK286" s="59"/>
      <c r="AL286" s="59"/>
      <c r="AM286" s="59"/>
      <c r="AN286" s="82"/>
      <c r="AO286" s="59"/>
      <c r="AP286" s="59"/>
      <c r="AQ286" s="59"/>
      <c r="AR286" s="59"/>
      <c r="AS286" s="59"/>
      <c r="AT286" s="59"/>
      <c r="AU286" s="59"/>
      <c r="AV286" s="59"/>
      <c r="AW286" s="59"/>
      <c r="AX286" s="82"/>
      <c r="AY286" s="59"/>
      <c r="AZ286" s="59"/>
      <c r="BA286" s="59"/>
      <c r="BB286" s="59"/>
      <c r="BC286" s="59"/>
      <c r="BD286" s="59"/>
      <c r="BE286" s="59"/>
      <c r="BF286" s="59"/>
      <c r="BG286" s="59"/>
      <c r="BH286" s="59"/>
      <c r="BI286" s="82"/>
      <c r="BJ286" s="60"/>
      <c r="BK286" s="59"/>
      <c r="BL286" s="59"/>
      <c r="BM286" s="59"/>
      <c r="BN286" s="59"/>
      <c r="BO286" s="59"/>
      <c r="BP286" s="59"/>
      <c r="BQ286" s="59"/>
      <c r="BR286" s="59"/>
      <c r="BS286" s="59"/>
      <c r="BT286" s="59"/>
      <c r="BU286" s="59"/>
      <c r="BV286" s="59"/>
      <c r="BW286" s="59"/>
      <c r="BX286" s="59"/>
      <c r="BY286" s="59"/>
      <c r="BZ286" s="59"/>
      <c r="CA286" s="59"/>
      <c r="CB286" s="82"/>
      <c r="CC286" s="59"/>
      <c r="CD286" s="59"/>
      <c r="CE286" s="59"/>
      <c r="CF286" s="59"/>
      <c r="CG286" s="59"/>
      <c r="CH286" s="59"/>
      <c r="CI286" s="59"/>
      <c r="CJ286" s="59"/>
      <c r="CK286" s="59"/>
      <c r="CL286" s="59"/>
      <c r="CM286" s="82"/>
      <c r="CN286" s="59"/>
      <c r="CO286" s="59"/>
      <c r="CP286" s="59"/>
      <c r="CQ286" s="59"/>
      <c r="CR286" s="59"/>
      <c r="CS286" s="59"/>
      <c r="CT286" s="59"/>
      <c r="CU286" s="59"/>
      <c r="CV286" s="59"/>
      <c r="CW286" s="59"/>
      <c r="CX286" s="59"/>
      <c r="CY286" s="59"/>
      <c r="CZ286" s="82"/>
      <c r="DA286" s="59">
        <v>2</v>
      </c>
      <c r="DB286" s="59"/>
      <c r="DC286" s="59"/>
      <c r="DD286" s="59"/>
      <c r="DE286" s="59"/>
      <c r="DF286" s="59"/>
      <c r="DG286" s="59"/>
      <c r="DH286" s="59"/>
      <c r="DI286" s="82"/>
      <c r="DJ286" s="59"/>
      <c r="DK286" s="59"/>
      <c r="DL286" s="59"/>
      <c r="DM286" s="59"/>
      <c r="DN286" s="59"/>
      <c r="DO286" s="59"/>
      <c r="DP286" s="59"/>
      <c r="DQ286" s="82"/>
      <c r="DR286" s="59"/>
      <c r="DS286" s="59"/>
      <c r="DT286" s="59"/>
      <c r="DU286" s="59">
        <v>1</v>
      </c>
      <c r="DV286" s="59"/>
      <c r="DW286" s="59"/>
      <c r="DX286" s="59"/>
      <c r="DY286" s="59"/>
      <c r="DZ286" s="59"/>
      <c r="EA286" s="59"/>
      <c r="EB286" s="59"/>
      <c r="EC286" s="59"/>
      <c r="ED286" s="59"/>
      <c r="EE286" s="59"/>
      <c r="EF286" s="59"/>
      <c r="EG286" s="59"/>
      <c r="EH286" s="59"/>
      <c r="EI286" s="59"/>
      <c r="EJ286" s="59"/>
      <c r="EK286" s="59"/>
      <c r="EL286" s="59"/>
      <c r="EM286" s="59"/>
      <c r="EN286" s="59"/>
      <c r="EO286" s="59"/>
      <c r="EP286" s="59"/>
      <c r="EQ286" s="59"/>
      <c r="ER286" s="59"/>
    </row>
    <row r="287" spans="2:148" ht="15">
      <c r="B287" s="75"/>
      <c r="C287" s="186" t="s">
        <v>617</v>
      </c>
      <c r="D287" s="115"/>
      <c r="E287" s="76"/>
      <c r="F287" s="306"/>
      <c r="G287" s="90"/>
      <c r="H287" s="88"/>
      <c r="I287" s="87"/>
      <c r="J287" s="87"/>
      <c r="K287" s="82"/>
      <c r="L287" s="61"/>
      <c r="M287" s="82"/>
      <c r="N287" s="59"/>
      <c r="O287" s="59"/>
      <c r="P287" s="59"/>
      <c r="Q287" s="59"/>
      <c r="R287" s="59"/>
      <c r="S287" s="59"/>
      <c r="T287" s="82"/>
      <c r="U287" s="63"/>
      <c r="V287" s="63"/>
      <c r="W287" s="63"/>
      <c r="X287" s="63"/>
      <c r="Y287" s="63"/>
      <c r="Z287" s="63"/>
      <c r="AA287" s="63"/>
      <c r="AB287" s="63"/>
      <c r="AC287" s="82"/>
      <c r="AD287" s="59"/>
      <c r="AE287" s="59"/>
      <c r="AF287" s="59"/>
      <c r="AG287" s="59"/>
      <c r="AH287" s="59"/>
      <c r="AI287" s="82"/>
      <c r="AJ287" s="59"/>
      <c r="AK287" s="59"/>
      <c r="AL287" s="59"/>
      <c r="AM287" s="59"/>
      <c r="AN287" s="82"/>
      <c r="AO287" s="59"/>
      <c r="AP287" s="59"/>
      <c r="AQ287" s="59"/>
      <c r="AR287" s="59"/>
      <c r="AS287" s="59"/>
      <c r="AT287" s="59"/>
      <c r="AU287" s="59"/>
      <c r="AV287" s="59"/>
      <c r="AW287" s="59"/>
      <c r="AX287" s="82"/>
      <c r="AY287" s="59"/>
      <c r="AZ287" s="59"/>
      <c r="BA287" s="59"/>
      <c r="BB287" s="59"/>
      <c r="BC287" s="59"/>
      <c r="BD287" s="59"/>
      <c r="BE287" s="59"/>
      <c r="BF287" s="59"/>
      <c r="BG287" s="59"/>
      <c r="BH287" s="59"/>
      <c r="BI287" s="82"/>
      <c r="BJ287" s="60"/>
      <c r="BK287" s="59"/>
      <c r="BL287" s="59"/>
      <c r="BM287" s="59"/>
      <c r="BN287" s="59"/>
      <c r="BO287" s="59"/>
      <c r="BP287" s="59"/>
      <c r="BQ287" s="59"/>
      <c r="BR287" s="59"/>
      <c r="BS287" s="59"/>
      <c r="BT287" s="59"/>
      <c r="BU287" s="59"/>
      <c r="BV287" s="59"/>
      <c r="BW287" s="59"/>
      <c r="BX287" s="59"/>
      <c r="BY287" s="59"/>
      <c r="BZ287" s="59"/>
      <c r="CA287" s="59"/>
      <c r="CB287" s="82"/>
      <c r="CC287" s="59"/>
      <c r="CD287" s="59"/>
      <c r="CE287" s="59"/>
      <c r="CF287" s="59"/>
      <c r="CG287" s="59"/>
      <c r="CH287" s="59"/>
      <c r="CI287" s="59"/>
      <c r="CJ287" s="59"/>
      <c r="CK287" s="59"/>
      <c r="CL287" s="59"/>
      <c r="CM287" s="82"/>
      <c r="CN287" s="59"/>
      <c r="CO287" s="59"/>
      <c r="CP287" s="59"/>
      <c r="CQ287" s="59"/>
      <c r="CR287" s="59"/>
      <c r="CS287" s="59"/>
      <c r="CT287" s="59"/>
      <c r="CU287" s="59"/>
      <c r="CV287" s="59"/>
      <c r="CW287" s="59"/>
      <c r="CX287" s="59"/>
      <c r="CY287" s="59"/>
      <c r="CZ287" s="82"/>
      <c r="DA287" s="59"/>
      <c r="DB287" s="59"/>
      <c r="DC287" s="59"/>
      <c r="DD287" s="59"/>
      <c r="DE287" s="59"/>
      <c r="DF287" s="59"/>
      <c r="DG287" s="59"/>
      <c r="DH287" s="59"/>
      <c r="DI287" s="82"/>
      <c r="DJ287" s="59"/>
      <c r="DK287" s="59"/>
      <c r="DL287" s="59"/>
      <c r="DM287" s="59"/>
      <c r="DN287" s="59"/>
      <c r="DO287" s="59"/>
      <c r="DP287" s="59"/>
      <c r="DQ287" s="82"/>
      <c r="DR287" s="59"/>
      <c r="DS287" s="59"/>
      <c r="DT287" s="59"/>
      <c r="DU287" s="59"/>
      <c r="DV287" s="59"/>
      <c r="DW287" s="59"/>
      <c r="DX287" s="59"/>
      <c r="DY287" s="59"/>
      <c r="DZ287" s="59"/>
      <c r="EA287" s="59"/>
      <c r="EB287" s="59"/>
      <c r="EC287" s="59"/>
      <c r="ED287" s="59"/>
      <c r="EE287" s="59"/>
      <c r="EF287" s="59"/>
      <c r="EG287" s="59"/>
      <c r="EH287" s="59"/>
      <c r="EI287" s="59"/>
      <c r="EJ287" s="59"/>
      <c r="EK287" s="59"/>
      <c r="EL287" s="59"/>
      <c r="EM287" s="59"/>
      <c r="EN287" s="59"/>
      <c r="EO287" s="59"/>
      <c r="EP287" s="59"/>
      <c r="EQ287" s="59"/>
      <c r="ER287" s="59"/>
    </row>
    <row r="288" spans="2:148" ht="15">
      <c r="B288" s="73">
        <v>1</v>
      </c>
      <c r="C288" s="139" t="s">
        <v>418</v>
      </c>
      <c r="D288" s="140" t="s">
        <v>419</v>
      </c>
      <c r="E288" s="141">
        <v>80</v>
      </c>
      <c r="F288" s="308">
        <v>80</v>
      </c>
      <c r="G288" s="90">
        <f t="shared" ref="G288:G295" si="86">H288/E288</f>
        <v>0.65875000000000006</v>
      </c>
      <c r="H288" s="88">
        <f t="shared" ref="H288:H295" si="87">(I288+J288)*$H$5</f>
        <v>52.7</v>
      </c>
      <c r="I288" s="87">
        <f t="shared" ref="I288:I295" si="88">E288*$I$5</f>
        <v>11.200000000000001</v>
      </c>
      <c r="J288" s="87">
        <f t="shared" ref="J288:J295" si="89">SUMPRODUCT(N288:ES288,$N$6:$ES$6)</f>
        <v>41.5</v>
      </c>
      <c r="K288" s="82"/>
      <c r="L288" s="61"/>
      <c r="M288" s="82"/>
      <c r="N288" s="59"/>
      <c r="O288" s="59"/>
      <c r="P288" s="59"/>
      <c r="Q288" s="59"/>
      <c r="R288" s="59"/>
      <c r="S288" s="59"/>
      <c r="T288" s="82"/>
      <c r="U288" s="63">
        <f t="shared" si="85"/>
        <v>0.15</v>
      </c>
      <c r="V288" s="63">
        <f>14/1000</f>
        <v>1.4E-2</v>
      </c>
      <c r="W288" s="63"/>
      <c r="X288" s="63"/>
      <c r="Y288" s="63"/>
      <c r="Z288" s="63"/>
      <c r="AA288" s="63"/>
      <c r="AB288" s="63"/>
      <c r="AC288" s="82"/>
      <c r="AD288" s="59"/>
      <c r="AE288" s="59"/>
      <c r="AF288" s="59"/>
      <c r="AG288" s="59"/>
      <c r="AH288" s="59"/>
      <c r="AI288" s="82"/>
      <c r="AJ288" s="59"/>
      <c r="AK288" s="59"/>
      <c r="AL288" s="59"/>
      <c r="AM288" s="59"/>
      <c r="AN288" s="82"/>
      <c r="AO288" s="59"/>
      <c r="AP288" s="59"/>
      <c r="AQ288" s="59"/>
      <c r="AR288" s="59"/>
      <c r="AS288" s="59"/>
      <c r="AT288" s="59"/>
      <c r="AU288" s="59"/>
      <c r="AV288" s="59"/>
      <c r="AW288" s="59"/>
      <c r="AX288" s="82"/>
      <c r="AY288" s="59"/>
      <c r="AZ288" s="59"/>
      <c r="BA288" s="59"/>
      <c r="BB288" s="59"/>
      <c r="BC288" s="59"/>
      <c r="BD288" s="59"/>
      <c r="BE288" s="59"/>
      <c r="BF288" s="59"/>
      <c r="BG288" s="59"/>
      <c r="BH288" s="59"/>
      <c r="BI288" s="82"/>
      <c r="BJ288" s="60"/>
      <c r="BK288" s="59"/>
      <c r="BL288" s="59"/>
      <c r="BM288" s="59"/>
      <c r="BN288" s="59"/>
      <c r="BO288" s="59"/>
      <c r="BP288" s="59"/>
      <c r="BQ288" s="59"/>
      <c r="BR288" s="59"/>
      <c r="BS288" s="59"/>
      <c r="BT288" s="59"/>
      <c r="BU288" s="59"/>
      <c r="BV288" s="59"/>
      <c r="BW288" s="59"/>
      <c r="BX288" s="59"/>
      <c r="BY288" s="59"/>
      <c r="BZ288" s="59"/>
      <c r="CA288" s="59"/>
      <c r="CB288" s="82"/>
      <c r="CC288" s="59"/>
      <c r="CD288" s="59"/>
      <c r="CE288" s="59"/>
      <c r="CF288" s="59"/>
      <c r="CG288" s="59"/>
      <c r="CH288" s="59"/>
      <c r="CI288" s="59"/>
      <c r="CJ288" s="59"/>
      <c r="CK288" s="59"/>
      <c r="CL288" s="59"/>
      <c r="CM288" s="82"/>
      <c r="CN288" s="59"/>
      <c r="CO288" s="59"/>
      <c r="CP288" s="59"/>
      <c r="CQ288" s="59"/>
      <c r="CR288" s="59"/>
      <c r="CS288" s="59"/>
      <c r="CT288" s="59"/>
      <c r="CU288" s="59"/>
      <c r="CV288" s="59"/>
      <c r="CW288" s="59"/>
      <c r="CX288" s="59"/>
      <c r="CY288" s="59"/>
      <c r="CZ288" s="82"/>
      <c r="DA288" s="59"/>
      <c r="DB288" s="59"/>
      <c r="DC288" s="59"/>
      <c r="DD288" s="59"/>
      <c r="DE288" s="59"/>
      <c r="DF288" s="59"/>
      <c r="DG288" s="59"/>
      <c r="DH288" s="59"/>
      <c r="DI288" s="82"/>
      <c r="DJ288" s="59"/>
      <c r="DK288" s="59"/>
      <c r="DL288" s="59"/>
      <c r="DM288" s="59"/>
      <c r="DN288" s="59"/>
      <c r="DO288" s="59"/>
      <c r="DP288" s="59"/>
      <c r="DQ288" s="82"/>
      <c r="DR288" s="59">
        <v>1</v>
      </c>
      <c r="DS288" s="59"/>
      <c r="DT288" s="59"/>
      <c r="DU288" s="59"/>
      <c r="DV288" s="59"/>
      <c r="DW288" s="59"/>
      <c r="DX288" s="59"/>
      <c r="DY288" s="59"/>
      <c r="DZ288" s="59"/>
      <c r="EA288" s="59"/>
      <c r="EB288" s="59"/>
      <c r="EC288" s="59"/>
      <c r="ED288" s="59"/>
      <c r="EE288" s="59"/>
      <c r="EF288" s="59"/>
      <c r="EG288" s="59"/>
      <c r="EH288" s="59"/>
      <c r="EI288" s="59"/>
      <c r="EJ288" s="59"/>
      <c r="EK288" s="59"/>
      <c r="EL288" s="59"/>
      <c r="EM288" s="59"/>
      <c r="EN288" s="59"/>
      <c r="EO288" s="59"/>
      <c r="EP288" s="59"/>
      <c r="EQ288" s="59"/>
      <c r="ER288" s="59"/>
    </row>
    <row r="289" spans="2:149" ht="15">
      <c r="B289" s="73">
        <v>2</v>
      </c>
      <c r="C289" s="139" t="s">
        <v>418</v>
      </c>
      <c r="D289" s="140" t="s">
        <v>420</v>
      </c>
      <c r="E289" s="141">
        <v>83</v>
      </c>
      <c r="F289" s="308">
        <v>83</v>
      </c>
      <c r="G289" s="90">
        <f t="shared" si="86"/>
        <v>0.57975903614457835</v>
      </c>
      <c r="H289" s="88">
        <f t="shared" si="87"/>
        <v>48.120000000000005</v>
      </c>
      <c r="I289" s="87">
        <f t="shared" si="88"/>
        <v>11.620000000000001</v>
      </c>
      <c r="J289" s="87">
        <f t="shared" si="89"/>
        <v>36.5</v>
      </c>
      <c r="K289" s="82"/>
      <c r="L289" s="61"/>
      <c r="M289" s="82"/>
      <c r="N289" s="59"/>
      <c r="O289" s="59"/>
      <c r="P289" s="59"/>
      <c r="Q289" s="59"/>
      <c r="R289" s="59"/>
      <c r="S289" s="59"/>
      <c r="T289" s="82"/>
      <c r="U289" s="63">
        <f t="shared" si="85"/>
        <v>0.15</v>
      </c>
      <c r="V289" s="63">
        <f>14/1000</f>
        <v>1.4E-2</v>
      </c>
      <c r="W289" s="63"/>
      <c r="X289" s="63"/>
      <c r="Y289" s="63"/>
      <c r="Z289" s="63"/>
      <c r="AA289" s="63"/>
      <c r="AB289" s="63"/>
      <c r="AC289" s="82"/>
      <c r="AD289" s="59"/>
      <c r="AE289" s="59"/>
      <c r="AF289" s="59"/>
      <c r="AG289" s="59"/>
      <c r="AH289" s="59"/>
      <c r="AI289" s="82"/>
      <c r="AJ289" s="59"/>
      <c r="AK289" s="59"/>
      <c r="AL289" s="59"/>
      <c r="AM289" s="59"/>
      <c r="AN289" s="82"/>
      <c r="AO289" s="59"/>
      <c r="AP289" s="59"/>
      <c r="AQ289" s="59"/>
      <c r="AR289" s="59"/>
      <c r="AS289" s="59"/>
      <c r="AT289" s="59"/>
      <c r="AU289" s="59"/>
      <c r="AV289" s="59"/>
      <c r="AW289" s="59"/>
      <c r="AX289" s="82"/>
      <c r="AY289" s="59"/>
      <c r="AZ289" s="59"/>
      <c r="BA289" s="59"/>
      <c r="BB289" s="59"/>
      <c r="BC289" s="59"/>
      <c r="BD289" s="59"/>
      <c r="BE289" s="59"/>
      <c r="BF289" s="59"/>
      <c r="BG289" s="59"/>
      <c r="BH289" s="59"/>
      <c r="BI289" s="82"/>
      <c r="BJ289" s="60"/>
      <c r="BK289" s="59"/>
      <c r="BL289" s="59"/>
      <c r="BM289" s="59"/>
      <c r="BN289" s="59"/>
      <c r="BO289" s="59"/>
      <c r="BP289" s="59"/>
      <c r="BQ289" s="59"/>
      <c r="BR289" s="59"/>
      <c r="BS289" s="59"/>
      <c r="BT289" s="59"/>
      <c r="BU289" s="59"/>
      <c r="BV289" s="59"/>
      <c r="BW289" s="59"/>
      <c r="BX289" s="59"/>
      <c r="BY289" s="59"/>
      <c r="BZ289" s="59"/>
      <c r="CA289" s="59"/>
      <c r="CB289" s="82"/>
      <c r="CC289" s="59"/>
      <c r="CD289" s="59"/>
      <c r="CE289" s="59"/>
      <c r="CF289" s="59"/>
      <c r="CG289" s="59"/>
      <c r="CH289" s="59"/>
      <c r="CI289" s="59"/>
      <c r="CJ289" s="59"/>
      <c r="CK289" s="59"/>
      <c r="CL289" s="59"/>
      <c r="CM289" s="82"/>
      <c r="CN289" s="59"/>
      <c r="CO289" s="59"/>
      <c r="CP289" s="59"/>
      <c r="CQ289" s="59"/>
      <c r="CR289" s="59"/>
      <c r="CS289" s="59"/>
      <c r="CT289" s="59"/>
      <c r="CU289" s="59"/>
      <c r="CV289" s="59"/>
      <c r="CW289" s="59"/>
      <c r="CX289" s="59"/>
      <c r="CY289" s="59"/>
      <c r="CZ289" s="82"/>
      <c r="DA289" s="59"/>
      <c r="DB289" s="59"/>
      <c r="DC289" s="59"/>
      <c r="DD289" s="59"/>
      <c r="DE289" s="59"/>
      <c r="DF289" s="59"/>
      <c r="DG289" s="59"/>
      <c r="DH289" s="59"/>
      <c r="DI289" s="82"/>
      <c r="DJ289" s="59"/>
      <c r="DK289" s="59"/>
      <c r="DL289" s="59"/>
      <c r="DM289" s="59"/>
      <c r="DN289" s="59"/>
      <c r="DO289" s="59"/>
      <c r="DP289" s="59"/>
      <c r="DQ289" s="82"/>
      <c r="DR289" s="59"/>
      <c r="DS289" s="59"/>
      <c r="DT289" s="59"/>
      <c r="DU289" s="59">
        <v>1</v>
      </c>
      <c r="DV289" s="59"/>
      <c r="DW289" s="59"/>
      <c r="DX289" s="59"/>
      <c r="DY289" s="59"/>
      <c r="DZ289" s="59"/>
      <c r="EA289" s="59"/>
      <c r="EB289" s="59"/>
      <c r="EC289" s="59"/>
      <c r="ED289" s="59"/>
      <c r="EE289" s="59"/>
      <c r="EF289" s="59"/>
      <c r="EG289" s="59"/>
      <c r="EH289" s="59"/>
      <c r="EI289" s="59"/>
      <c r="EJ289" s="59"/>
      <c r="EK289" s="59"/>
      <c r="EL289" s="59"/>
      <c r="EM289" s="59"/>
      <c r="EN289" s="59"/>
      <c r="EO289" s="59"/>
      <c r="EP289" s="59"/>
      <c r="EQ289" s="59"/>
      <c r="ER289" s="59"/>
    </row>
    <row r="290" spans="2:149" ht="15">
      <c r="B290" s="73">
        <v>3</v>
      </c>
      <c r="C290" s="139" t="s">
        <v>418</v>
      </c>
      <c r="D290" s="140" t="s">
        <v>421</v>
      </c>
      <c r="E290" s="141">
        <v>78</v>
      </c>
      <c r="F290" s="308">
        <v>78</v>
      </c>
      <c r="G290" s="90">
        <f t="shared" si="86"/>
        <v>0.60794871794871796</v>
      </c>
      <c r="H290" s="88">
        <f t="shared" si="87"/>
        <v>47.42</v>
      </c>
      <c r="I290" s="87">
        <f t="shared" si="88"/>
        <v>10.920000000000002</v>
      </c>
      <c r="J290" s="87">
        <f t="shared" si="89"/>
        <v>36.5</v>
      </c>
      <c r="K290" s="82"/>
      <c r="L290" s="61"/>
      <c r="M290" s="82"/>
      <c r="N290" s="59"/>
      <c r="O290" s="59"/>
      <c r="P290" s="59"/>
      <c r="Q290" s="59"/>
      <c r="R290" s="59"/>
      <c r="S290" s="59"/>
      <c r="T290" s="82"/>
      <c r="U290" s="63">
        <f t="shared" si="85"/>
        <v>0.15</v>
      </c>
      <c r="V290" s="63">
        <f>14/1000</f>
        <v>1.4E-2</v>
      </c>
      <c r="W290" s="63"/>
      <c r="X290" s="63"/>
      <c r="Y290" s="63"/>
      <c r="Z290" s="63"/>
      <c r="AA290" s="63"/>
      <c r="AB290" s="63"/>
      <c r="AC290" s="82"/>
      <c r="AD290" s="59"/>
      <c r="AE290" s="59"/>
      <c r="AF290" s="59"/>
      <c r="AG290" s="59"/>
      <c r="AH290" s="59"/>
      <c r="AI290" s="82"/>
      <c r="AJ290" s="59"/>
      <c r="AK290" s="59"/>
      <c r="AL290" s="59"/>
      <c r="AM290" s="59"/>
      <c r="AN290" s="82"/>
      <c r="AO290" s="59"/>
      <c r="AP290" s="59"/>
      <c r="AQ290" s="59"/>
      <c r="AR290" s="59"/>
      <c r="AS290" s="59"/>
      <c r="AT290" s="59"/>
      <c r="AU290" s="59"/>
      <c r="AV290" s="59"/>
      <c r="AW290" s="59"/>
      <c r="AX290" s="82"/>
      <c r="AY290" s="59"/>
      <c r="AZ290" s="59"/>
      <c r="BA290" s="59"/>
      <c r="BB290" s="59"/>
      <c r="BC290" s="59"/>
      <c r="BD290" s="59"/>
      <c r="BE290" s="59"/>
      <c r="BF290" s="59"/>
      <c r="BG290" s="59"/>
      <c r="BH290" s="59"/>
      <c r="BI290" s="82"/>
      <c r="BJ290" s="60"/>
      <c r="BK290" s="59"/>
      <c r="BL290" s="59"/>
      <c r="BM290" s="59"/>
      <c r="BN290" s="59"/>
      <c r="BO290" s="59"/>
      <c r="BP290" s="59"/>
      <c r="BQ290" s="59"/>
      <c r="BR290" s="59"/>
      <c r="BS290" s="59"/>
      <c r="BT290" s="59"/>
      <c r="BU290" s="59"/>
      <c r="BV290" s="59"/>
      <c r="BW290" s="59"/>
      <c r="BX290" s="59"/>
      <c r="BY290" s="59"/>
      <c r="BZ290" s="59"/>
      <c r="CA290" s="59"/>
      <c r="CB290" s="82"/>
      <c r="CC290" s="59"/>
      <c r="CD290" s="59"/>
      <c r="CE290" s="59"/>
      <c r="CF290" s="59"/>
      <c r="CG290" s="59"/>
      <c r="CH290" s="59"/>
      <c r="CI290" s="59"/>
      <c r="CJ290" s="59"/>
      <c r="CK290" s="59"/>
      <c r="CL290" s="59"/>
      <c r="CM290" s="82"/>
      <c r="CN290" s="59"/>
      <c r="CO290" s="59"/>
      <c r="CP290" s="59"/>
      <c r="CQ290" s="59"/>
      <c r="CR290" s="59"/>
      <c r="CS290" s="59"/>
      <c r="CT290" s="59"/>
      <c r="CU290" s="59"/>
      <c r="CV290" s="59"/>
      <c r="CW290" s="59"/>
      <c r="CX290" s="59"/>
      <c r="CY290" s="59"/>
      <c r="CZ290" s="82"/>
      <c r="DA290" s="59"/>
      <c r="DB290" s="59"/>
      <c r="DC290" s="59"/>
      <c r="DD290" s="59"/>
      <c r="DE290" s="59"/>
      <c r="DF290" s="59"/>
      <c r="DG290" s="59"/>
      <c r="DH290" s="59"/>
      <c r="DI290" s="82"/>
      <c r="DJ290" s="59"/>
      <c r="DK290" s="59"/>
      <c r="DL290" s="59"/>
      <c r="DM290" s="59"/>
      <c r="DN290" s="59"/>
      <c r="DO290" s="59"/>
      <c r="DP290" s="59"/>
      <c r="DQ290" s="82"/>
      <c r="DR290" s="59"/>
      <c r="DS290" s="59"/>
      <c r="DT290" s="59"/>
      <c r="DU290" s="59"/>
      <c r="DV290" s="59"/>
      <c r="DW290" s="59"/>
      <c r="DX290" s="59"/>
      <c r="DY290" s="59">
        <v>1</v>
      </c>
      <c r="DZ290" s="59"/>
      <c r="EA290" s="59"/>
      <c r="EB290" s="59"/>
      <c r="EC290" s="59"/>
      <c r="ED290" s="59"/>
      <c r="EE290" s="59"/>
      <c r="EF290" s="59"/>
      <c r="EG290" s="59"/>
      <c r="EH290" s="59"/>
      <c r="EI290" s="59"/>
      <c r="EJ290" s="59"/>
      <c r="EK290" s="59"/>
      <c r="EL290" s="59"/>
      <c r="EM290" s="59"/>
      <c r="EN290" s="59"/>
      <c r="EO290" s="59"/>
      <c r="EP290" s="59"/>
      <c r="EQ290" s="59"/>
      <c r="ER290" s="59"/>
    </row>
    <row r="291" spans="2:149" ht="15">
      <c r="B291" s="73">
        <v>4</v>
      </c>
      <c r="C291" s="139" t="s">
        <v>418</v>
      </c>
      <c r="D291" s="140" t="s">
        <v>422</v>
      </c>
      <c r="E291" s="141">
        <v>70</v>
      </c>
      <c r="F291" s="308">
        <v>70</v>
      </c>
      <c r="G291" s="90">
        <f t="shared" si="86"/>
        <v>0.59</v>
      </c>
      <c r="H291" s="88">
        <f t="shared" si="87"/>
        <v>41.3</v>
      </c>
      <c r="I291" s="87">
        <f t="shared" si="88"/>
        <v>9.8000000000000007</v>
      </c>
      <c r="J291" s="87">
        <f t="shared" si="89"/>
        <v>31.5</v>
      </c>
      <c r="K291" s="82"/>
      <c r="L291" s="61"/>
      <c r="M291" s="82"/>
      <c r="N291" s="59"/>
      <c r="O291" s="59"/>
      <c r="P291" s="59"/>
      <c r="Q291" s="59"/>
      <c r="R291" s="59"/>
      <c r="S291" s="59"/>
      <c r="T291" s="82"/>
      <c r="U291" s="63">
        <f t="shared" si="85"/>
        <v>0.15</v>
      </c>
      <c r="V291" s="63">
        <f>14/1000</f>
        <v>1.4E-2</v>
      </c>
      <c r="W291" s="63"/>
      <c r="X291" s="63"/>
      <c r="Y291" s="63"/>
      <c r="Z291" s="63"/>
      <c r="AA291" s="63"/>
      <c r="AB291" s="63"/>
      <c r="AC291" s="82"/>
      <c r="AD291" s="59"/>
      <c r="AE291" s="59"/>
      <c r="AF291" s="59"/>
      <c r="AG291" s="59"/>
      <c r="AH291" s="59"/>
      <c r="AI291" s="82"/>
      <c r="AJ291" s="59"/>
      <c r="AK291" s="59"/>
      <c r="AL291" s="59"/>
      <c r="AM291" s="59"/>
      <c r="AN291" s="82"/>
      <c r="AO291" s="59"/>
      <c r="AP291" s="59"/>
      <c r="AQ291" s="59"/>
      <c r="AR291" s="59"/>
      <c r="AS291" s="59"/>
      <c r="AT291" s="59"/>
      <c r="AU291" s="59"/>
      <c r="AV291" s="59"/>
      <c r="AW291" s="59"/>
      <c r="AX291" s="82"/>
      <c r="AY291" s="59"/>
      <c r="AZ291" s="59"/>
      <c r="BA291" s="59"/>
      <c r="BB291" s="59"/>
      <c r="BC291" s="59"/>
      <c r="BD291" s="59"/>
      <c r="BE291" s="59"/>
      <c r="BF291" s="59"/>
      <c r="BG291" s="59"/>
      <c r="BH291" s="59"/>
      <c r="BI291" s="82"/>
      <c r="BJ291" s="60"/>
      <c r="BK291" s="59"/>
      <c r="BL291" s="59"/>
      <c r="BM291" s="59"/>
      <c r="BN291" s="59"/>
      <c r="BO291" s="59"/>
      <c r="BP291" s="59"/>
      <c r="BQ291" s="59"/>
      <c r="BR291" s="59"/>
      <c r="BS291" s="59"/>
      <c r="BT291" s="59"/>
      <c r="BU291" s="59"/>
      <c r="BV291" s="59"/>
      <c r="BW291" s="59"/>
      <c r="BX291" s="59"/>
      <c r="BY291" s="59"/>
      <c r="BZ291" s="59"/>
      <c r="CA291" s="59"/>
      <c r="CB291" s="82"/>
      <c r="CC291" s="59"/>
      <c r="CD291" s="59"/>
      <c r="CE291" s="59"/>
      <c r="CF291" s="59"/>
      <c r="CG291" s="59"/>
      <c r="CH291" s="59"/>
      <c r="CI291" s="59"/>
      <c r="CJ291" s="59"/>
      <c r="CK291" s="59"/>
      <c r="CL291" s="59"/>
      <c r="CM291" s="82"/>
      <c r="CN291" s="59"/>
      <c r="CO291" s="59"/>
      <c r="CP291" s="59"/>
      <c r="CQ291" s="59"/>
      <c r="CR291" s="59"/>
      <c r="CS291" s="59"/>
      <c r="CT291" s="59"/>
      <c r="CU291" s="59"/>
      <c r="CV291" s="59"/>
      <c r="CW291" s="59"/>
      <c r="CX291" s="59"/>
      <c r="CY291" s="59"/>
      <c r="CZ291" s="82"/>
      <c r="DA291" s="59"/>
      <c r="DB291" s="59"/>
      <c r="DC291" s="59"/>
      <c r="DD291" s="59"/>
      <c r="DE291" s="59"/>
      <c r="DF291" s="59"/>
      <c r="DG291" s="59"/>
      <c r="DH291" s="59"/>
      <c r="DI291" s="82"/>
      <c r="DJ291" s="59"/>
      <c r="DK291" s="59"/>
      <c r="DL291" s="59"/>
      <c r="DM291" s="59"/>
      <c r="DN291" s="59"/>
      <c r="DO291" s="59"/>
      <c r="DP291" s="59"/>
      <c r="DQ291" s="82"/>
      <c r="DR291" s="59"/>
      <c r="DS291" s="59"/>
      <c r="DT291" s="59"/>
      <c r="DU291" s="59"/>
      <c r="DV291" s="59"/>
      <c r="DW291" s="59"/>
      <c r="DX291" s="59"/>
      <c r="DY291" s="59"/>
      <c r="DZ291" s="59"/>
      <c r="EA291" s="59">
        <v>1</v>
      </c>
      <c r="EB291" s="59"/>
      <c r="EC291" s="59"/>
      <c r="ED291" s="59"/>
      <c r="EE291" s="59"/>
      <c r="EF291" s="59"/>
      <c r="EG291" s="59"/>
      <c r="EH291" s="59"/>
      <c r="EI291" s="59"/>
      <c r="EJ291" s="59"/>
      <c r="EK291" s="59"/>
      <c r="EL291" s="59"/>
      <c r="EM291" s="59"/>
      <c r="EN291" s="59"/>
      <c r="EO291" s="59"/>
      <c r="EP291" s="59"/>
      <c r="EQ291" s="59"/>
      <c r="ER291" s="59"/>
    </row>
    <row r="292" spans="2:149" ht="15">
      <c r="B292" s="73">
        <v>6</v>
      </c>
      <c r="C292" s="139" t="s">
        <v>418</v>
      </c>
      <c r="D292" s="140" t="s">
        <v>423</v>
      </c>
      <c r="E292" s="141">
        <v>80</v>
      </c>
      <c r="F292" s="308">
        <v>80</v>
      </c>
      <c r="G292" s="90">
        <f t="shared" si="86"/>
        <v>0.64375000000000004</v>
      </c>
      <c r="H292" s="88">
        <f t="shared" si="87"/>
        <v>51.5</v>
      </c>
      <c r="I292" s="87">
        <f t="shared" si="88"/>
        <v>11.200000000000001</v>
      </c>
      <c r="J292" s="87">
        <f t="shared" si="89"/>
        <v>40.299999999999997</v>
      </c>
      <c r="K292" s="82"/>
      <c r="L292" s="61"/>
      <c r="M292" s="82"/>
      <c r="N292" s="59"/>
      <c r="O292" s="59"/>
      <c r="P292" s="59"/>
      <c r="Q292" s="59"/>
      <c r="R292" s="59"/>
      <c r="S292" s="59"/>
      <c r="T292" s="82"/>
      <c r="U292" s="142"/>
      <c r="V292" s="63"/>
      <c r="W292" s="63"/>
      <c r="X292" s="63"/>
      <c r="Y292" s="63"/>
      <c r="Z292" s="63"/>
      <c r="AA292" s="63"/>
      <c r="AB292" s="63">
        <f t="shared" ref="AB292:AB295" si="90">10/1000</f>
        <v>0.01</v>
      </c>
      <c r="AC292" s="82"/>
      <c r="AD292" s="59"/>
      <c r="AE292" s="59"/>
      <c r="AF292" s="59"/>
      <c r="AG292" s="59"/>
      <c r="AH292" s="59"/>
      <c r="AI292" s="82"/>
      <c r="AJ292" s="59"/>
      <c r="AK292" s="59"/>
      <c r="AL292" s="59"/>
      <c r="AM292" s="59"/>
      <c r="AN292" s="82"/>
      <c r="AO292" s="59"/>
      <c r="AP292" s="59"/>
      <c r="AQ292" s="59"/>
      <c r="AR292" s="59"/>
      <c r="AS292" s="59"/>
      <c r="AT292" s="59"/>
      <c r="AU292" s="59"/>
      <c r="AV292" s="59"/>
      <c r="AW292" s="59"/>
      <c r="AX292" s="82"/>
      <c r="AY292" s="59"/>
      <c r="AZ292" s="59"/>
      <c r="BA292" s="59"/>
      <c r="BB292" s="59"/>
      <c r="BC292" s="59"/>
      <c r="BD292" s="59"/>
      <c r="BE292" s="59"/>
      <c r="BF292" s="59"/>
      <c r="BG292" s="59"/>
      <c r="BH292" s="59"/>
      <c r="BI292" s="82"/>
      <c r="BJ292" s="60"/>
      <c r="BK292" s="59"/>
      <c r="BL292" s="59"/>
      <c r="BM292" s="59"/>
      <c r="BN292" s="59"/>
      <c r="BO292" s="59"/>
      <c r="BP292" s="59"/>
      <c r="BQ292" s="59"/>
      <c r="BR292" s="59"/>
      <c r="BS292" s="59"/>
      <c r="BT292" s="59"/>
      <c r="BU292" s="59"/>
      <c r="BV292" s="59"/>
      <c r="BW292" s="59"/>
      <c r="BX292" s="59"/>
      <c r="BY292" s="59"/>
      <c r="BZ292" s="59"/>
      <c r="CA292" s="59"/>
      <c r="CB292" s="82"/>
      <c r="CC292" s="59">
        <v>1</v>
      </c>
      <c r="CD292" s="59"/>
      <c r="CE292" s="59"/>
      <c r="CF292" s="59"/>
      <c r="CG292" s="59"/>
      <c r="CH292" s="59"/>
      <c r="CI292" s="59"/>
      <c r="CJ292" s="59"/>
      <c r="CK292" s="59"/>
      <c r="CL292" s="59"/>
      <c r="CM292" s="82"/>
      <c r="CN292" s="59"/>
      <c r="CO292" s="59"/>
      <c r="CP292" s="59"/>
      <c r="CQ292" s="59"/>
      <c r="CR292" s="59"/>
      <c r="CS292" s="59"/>
      <c r="CT292" s="59"/>
      <c r="CU292" s="59"/>
      <c r="CV292" s="59"/>
      <c r="CW292" s="59"/>
      <c r="CX292" s="59"/>
      <c r="CY292" s="59"/>
      <c r="CZ292" s="82"/>
      <c r="DA292" s="59"/>
      <c r="DB292" s="59"/>
      <c r="DC292" s="59"/>
      <c r="DD292" s="59"/>
      <c r="DE292" s="59"/>
      <c r="DF292" s="59"/>
      <c r="DG292" s="59"/>
      <c r="DH292" s="59"/>
      <c r="DI292" s="82"/>
      <c r="DJ292" s="59"/>
      <c r="DK292" s="59"/>
      <c r="DL292" s="59"/>
      <c r="DM292" s="59"/>
      <c r="DN292" s="59"/>
      <c r="DO292" s="59"/>
      <c r="DP292" s="59"/>
      <c r="DQ292" s="82"/>
      <c r="DR292" s="59">
        <v>1</v>
      </c>
      <c r="DS292" s="59"/>
      <c r="DT292" s="59"/>
      <c r="DU292" s="59"/>
      <c r="DV292" s="59"/>
      <c r="DW292" s="59"/>
      <c r="DX292" s="59"/>
      <c r="DY292" s="59"/>
      <c r="DZ292" s="59"/>
      <c r="EA292" s="59"/>
      <c r="EB292" s="59"/>
      <c r="EC292" s="59"/>
      <c r="ED292" s="59"/>
      <c r="EE292" s="59"/>
      <c r="EF292" s="59"/>
      <c r="EG292" s="59"/>
      <c r="EH292" s="59"/>
      <c r="EI292" s="59"/>
      <c r="EJ292" s="59"/>
      <c r="EK292" s="59"/>
      <c r="EL292" s="59"/>
      <c r="EM292" s="59"/>
      <c r="EN292" s="59"/>
      <c r="EO292" s="59"/>
      <c r="EP292" s="59"/>
      <c r="EQ292" s="59"/>
      <c r="ER292" s="59"/>
    </row>
    <row r="293" spans="2:149" ht="15">
      <c r="B293" s="73">
        <v>7</v>
      </c>
      <c r="C293" s="139" t="s">
        <v>418</v>
      </c>
      <c r="D293" s="140" t="s">
        <v>424</v>
      </c>
      <c r="E293" s="141">
        <v>83</v>
      </c>
      <c r="F293" s="308">
        <v>83</v>
      </c>
      <c r="G293" s="90">
        <f t="shared" si="86"/>
        <v>0.56530120481927715</v>
      </c>
      <c r="H293" s="88">
        <f t="shared" si="87"/>
        <v>46.92</v>
      </c>
      <c r="I293" s="87">
        <f t="shared" si="88"/>
        <v>11.620000000000001</v>
      </c>
      <c r="J293" s="87">
        <f t="shared" si="89"/>
        <v>35.299999999999997</v>
      </c>
      <c r="K293" s="82"/>
      <c r="L293" s="61"/>
      <c r="M293" s="82"/>
      <c r="N293" s="59"/>
      <c r="O293" s="59"/>
      <c r="P293" s="59"/>
      <c r="Q293" s="59"/>
      <c r="R293" s="59"/>
      <c r="S293" s="59"/>
      <c r="T293" s="82"/>
      <c r="U293" s="63"/>
      <c r="V293" s="63"/>
      <c r="W293" s="63"/>
      <c r="X293" s="63"/>
      <c r="Y293" s="63"/>
      <c r="Z293" s="63"/>
      <c r="AA293" s="63"/>
      <c r="AB293" s="63">
        <f t="shared" si="90"/>
        <v>0.01</v>
      </c>
      <c r="AC293" s="82"/>
      <c r="AD293" s="59"/>
      <c r="AE293" s="59"/>
      <c r="AF293" s="59"/>
      <c r="AG293" s="59"/>
      <c r="AH293" s="59"/>
      <c r="AI293" s="82"/>
      <c r="AJ293" s="59"/>
      <c r="AK293" s="59"/>
      <c r="AL293" s="59"/>
      <c r="AM293" s="59"/>
      <c r="AN293" s="82"/>
      <c r="AO293" s="59"/>
      <c r="AP293" s="59"/>
      <c r="AQ293" s="59"/>
      <c r="AR293" s="59"/>
      <c r="AS293" s="59"/>
      <c r="AT293" s="59"/>
      <c r="AU293" s="59"/>
      <c r="AV293" s="59"/>
      <c r="AW293" s="59"/>
      <c r="AX293" s="82"/>
      <c r="AY293" s="59"/>
      <c r="AZ293" s="59"/>
      <c r="BA293" s="59"/>
      <c r="BB293" s="59"/>
      <c r="BC293" s="59"/>
      <c r="BD293" s="59"/>
      <c r="BE293" s="59"/>
      <c r="BF293" s="59"/>
      <c r="BG293" s="59"/>
      <c r="BH293" s="59"/>
      <c r="BI293" s="82"/>
      <c r="BJ293" s="60"/>
      <c r="BK293" s="59"/>
      <c r="BL293" s="59"/>
      <c r="BM293" s="59"/>
      <c r="BN293" s="59"/>
      <c r="BO293" s="59"/>
      <c r="BP293" s="59"/>
      <c r="BQ293" s="59"/>
      <c r="BR293" s="59"/>
      <c r="BS293" s="59"/>
      <c r="BT293" s="59"/>
      <c r="BU293" s="59"/>
      <c r="BV293" s="59"/>
      <c r="BW293" s="59"/>
      <c r="BX293" s="59"/>
      <c r="BY293" s="59"/>
      <c r="BZ293" s="59"/>
      <c r="CA293" s="59"/>
      <c r="CB293" s="82"/>
      <c r="CC293" s="59">
        <v>1</v>
      </c>
      <c r="CD293" s="59"/>
      <c r="CE293" s="59"/>
      <c r="CF293" s="59"/>
      <c r="CG293" s="59"/>
      <c r="CH293" s="59"/>
      <c r="CI293" s="59"/>
      <c r="CJ293" s="59"/>
      <c r="CK293" s="59"/>
      <c r="CL293" s="59"/>
      <c r="CM293" s="82"/>
      <c r="CN293" s="59"/>
      <c r="CO293" s="59"/>
      <c r="CP293" s="59"/>
      <c r="CQ293" s="59"/>
      <c r="CR293" s="59"/>
      <c r="CS293" s="59"/>
      <c r="CT293" s="59"/>
      <c r="CU293" s="59"/>
      <c r="CV293" s="59"/>
      <c r="CW293" s="59"/>
      <c r="CX293" s="59"/>
      <c r="CY293" s="59"/>
      <c r="CZ293" s="82"/>
      <c r="DA293" s="59"/>
      <c r="DB293" s="59"/>
      <c r="DC293" s="59"/>
      <c r="DD293" s="59"/>
      <c r="DE293" s="59"/>
      <c r="DF293" s="59"/>
      <c r="DG293" s="59"/>
      <c r="DH293" s="59"/>
      <c r="DI293" s="82"/>
      <c r="DJ293" s="59"/>
      <c r="DK293" s="59"/>
      <c r="DL293" s="59"/>
      <c r="DM293" s="59"/>
      <c r="DN293" s="59"/>
      <c r="DO293" s="59"/>
      <c r="DP293" s="59"/>
      <c r="DQ293" s="82"/>
      <c r="DR293" s="59"/>
      <c r="DS293" s="59"/>
      <c r="DT293" s="59"/>
      <c r="DU293" s="59">
        <v>1</v>
      </c>
      <c r="DV293" s="59"/>
      <c r="DW293" s="59"/>
      <c r="DX293" s="59"/>
      <c r="DY293" s="59"/>
      <c r="DZ293" s="59"/>
      <c r="EA293" s="59"/>
      <c r="EB293" s="59"/>
      <c r="EC293" s="59"/>
      <c r="ED293" s="59"/>
      <c r="EE293" s="59"/>
      <c r="EF293" s="59"/>
      <c r="EG293" s="59"/>
      <c r="EH293" s="59"/>
      <c r="EI293" s="59"/>
      <c r="EJ293" s="59"/>
      <c r="EK293" s="59"/>
      <c r="EL293" s="59"/>
      <c r="EM293" s="59"/>
      <c r="EN293" s="59"/>
      <c r="EO293" s="59"/>
      <c r="EP293" s="59"/>
      <c r="EQ293" s="59"/>
      <c r="ER293" s="59"/>
    </row>
    <row r="294" spans="2:149" ht="15">
      <c r="B294" s="73">
        <v>8</v>
      </c>
      <c r="C294" s="139" t="s">
        <v>418</v>
      </c>
      <c r="D294" s="140" t="s">
        <v>425</v>
      </c>
      <c r="E294" s="141">
        <v>78</v>
      </c>
      <c r="F294" s="308">
        <v>78</v>
      </c>
      <c r="G294" s="90">
        <f t="shared" si="86"/>
        <v>0.59256410256410252</v>
      </c>
      <c r="H294" s="88">
        <f t="shared" si="87"/>
        <v>46.22</v>
      </c>
      <c r="I294" s="87">
        <f t="shared" si="88"/>
        <v>10.920000000000002</v>
      </c>
      <c r="J294" s="87">
        <f t="shared" si="89"/>
        <v>35.299999999999997</v>
      </c>
      <c r="K294" s="82"/>
      <c r="L294" s="61"/>
      <c r="M294" s="82"/>
      <c r="N294" s="59"/>
      <c r="O294" s="59"/>
      <c r="P294" s="59"/>
      <c r="Q294" s="59"/>
      <c r="R294" s="59"/>
      <c r="S294" s="59"/>
      <c r="T294" s="82"/>
      <c r="U294" s="142"/>
      <c r="V294" s="63"/>
      <c r="W294" s="63"/>
      <c r="X294" s="63"/>
      <c r="Y294" s="63"/>
      <c r="Z294" s="63"/>
      <c r="AA294" s="63"/>
      <c r="AB294" s="63">
        <f t="shared" si="90"/>
        <v>0.01</v>
      </c>
      <c r="AC294" s="82"/>
      <c r="AD294" s="59"/>
      <c r="AE294" s="59"/>
      <c r="AF294" s="59"/>
      <c r="AG294" s="59"/>
      <c r="AH294" s="59"/>
      <c r="AI294" s="82"/>
      <c r="AJ294" s="59"/>
      <c r="AK294" s="59"/>
      <c r="AL294" s="59"/>
      <c r="AM294" s="59"/>
      <c r="AN294" s="82"/>
      <c r="AO294" s="59"/>
      <c r="AP294" s="59"/>
      <c r="AQ294" s="59"/>
      <c r="AR294" s="59"/>
      <c r="AS294" s="59"/>
      <c r="AT294" s="59"/>
      <c r="AU294" s="59"/>
      <c r="AV294" s="59"/>
      <c r="AW294" s="59"/>
      <c r="AX294" s="82"/>
      <c r="AY294" s="59"/>
      <c r="AZ294" s="59"/>
      <c r="BA294" s="59"/>
      <c r="BB294" s="59"/>
      <c r="BC294" s="59"/>
      <c r="BD294" s="59"/>
      <c r="BE294" s="59"/>
      <c r="BF294" s="59"/>
      <c r="BG294" s="59"/>
      <c r="BH294" s="59"/>
      <c r="BI294" s="82"/>
      <c r="BJ294" s="60"/>
      <c r="BK294" s="59"/>
      <c r="BL294" s="59"/>
      <c r="BM294" s="59"/>
      <c r="BN294" s="59"/>
      <c r="BO294" s="59"/>
      <c r="BP294" s="59"/>
      <c r="BQ294" s="59"/>
      <c r="BR294" s="59"/>
      <c r="BS294" s="59"/>
      <c r="BT294" s="59"/>
      <c r="BU294" s="59"/>
      <c r="BV294" s="59"/>
      <c r="BW294" s="59"/>
      <c r="BX294" s="59"/>
      <c r="BY294" s="59"/>
      <c r="BZ294" s="59"/>
      <c r="CA294" s="59"/>
      <c r="CB294" s="82"/>
      <c r="CC294" s="59">
        <v>1</v>
      </c>
      <c r="CD294" s="59"/>
      <c r="CE294" s="59"/>
      <c r="CF294" s="59"/>
      <c r="CG294" s="59"/>
      <c r="CH294" s="59"/>
      <c r="CI294" s="59"/>
      <c r="CJ294" s="59"/>
      <c r="CK294" s="59"/>
      <c r="CL294" s="59"/>
      <c r="CM294" s="82"/>
      <c r="CN294" s="59"/>
      <c r="CO294" s="59"/>
      <c r="CP294" s="59"/>
      <c r="CQ294" s="59"/>
      <c r="CR294" s="59"/>
      <c r="CS294" s="59"/>
      <c r="CT294" s="59"/>
      <c r="CU294" s="59"/>
      <c r="CV294" s="59"/>
      <c r="CW294" s="59"/>
      <c r="CX294" s="59"/>
      <c r="CY294" s="59"/>
      <c r="CZ294" s="82"/>
      <c r="DA294" s="59"/>
      <c r="DB294" s="59"/>
      <c r="DC294" s="59"/>
      <c r="DD294" s="59"/>
      <c r="DE294" s="59"/>
      <c r="DF294" s="59"/>
      <c r="DG294" s="59"/>
      <c r="DH294" s="59"/>
      <c r="DI294" s="82"/>
      <c r="DJ294" s="59"/>
      <c r="DK294" s="59"/>
      <c r="DL294" s="59"/>
      <c r="DM294" s="59"/>
      <c r="DN294" s="59"/>
      <c r="DO294" s="59"/>
      <c r="DP294" s="59"/>
      <c r="DQ294" s="82"/>
      <c r="DR294" s="59"/>
      <c r="DS294" s="59"/>
      <c r="DT294" s="59"/>
      <c r="DU294" s="59"/>
      <c r="DV294" s="59"/>
      <c r="DW294" s="59"/>
      <c r="DX294" s="59"/>
      <c r="DY294" s="59">
        <v>1</v>
      </c>
      <c r="DZ294" s="59"/>
      <c r="EA294" s="59"/>
      <c r="EB294" s="59"/>
      <c r="EC294" s="59"/>
      <c r="ED294" s="59"/>
      <c r="EE294" s="59"/>
      <c r="EF294" s="59"/>
      <c r="EG294" s="59"/>
      <c r="EH294" s="59"/>
      <c r="EI294" s="59"/>
      <c r="EJ294" s="59"/>
      <c r="EK294" s="59"/>
      <c r="EL294" s="59"/>
      <c r="EM294" s="59"/>
      <c r="EN294" s="59"/>
      <c r="EO294" s="59"/>
      <c r="EP294" s="59"/>
      <c r="EQ294" s="59"/>
      <c r="ER294" s="59"/>
    </row>
    <row r="295" spans="2:149" ht="15">
      <c r="B295" s="73">
        <v>9</v>
      </c>
      <c r="C295" s="139" t="s">
        <v>418</v>
      </c>
      <c r="D295" s="140" t="s">
        <v>426</v>
      </c>
      <c r="E295" s="141">
        <v>70</v>
      </c>
      <c r="F295" s="308">
        <v>70</v>
      </c>
      <c r="G295" s="90">
        <f t="shared" si="86"/>
        <v>0.57285714285714284</v>
      </c>
      <c r="H295" s="88">
        <f t="shared" si="87"/>
        <v>40.1</v>
      </c>
      <c r="I295" s="87">
        <f t="shared" si="88"/>
        <v>9.8000000000000007</v>
      </c>
      <c r="J295" s="87">
        <f t="shared" si="89"/>
        <v>30.3</v>
      </c>
      <c r="K295" s="82"/>
      <c r="L295" s="61"/>
      <c r="M295" s="82"/>
      <c r="N295" s="59"/>
      <c r="O295" s="59"/>
      <c r="P295" s="59"/>
      <c r="Q295" s="59"/>
      <c r="R295" s="59"/>
      <c r="S295" s="59"/>
      <c r="T295" s="82"/>
      <c r="U295" s="63"/>
      <c r="V295" s="63"/>
      <c r="W295" s="63"/>
      <c r="X295" s="63"/>
      <c r="Y295" s="63"/>
      <c r="Z295" s="63"/>
      <c r="AA295" s="63"/>
      <c r="AB295" s="63">
        <f t="shared" si="90"/>
        <v>0.01</v>
      </c>
      <c r="AC295" s="82"/>
      <c r="AD295" s="59"/>
      <c r="AE295" s="59"/>
      <c r="AF295" s="59"/>
      <c r="AG295" s="59"/>
      <c r="AH295" s="59"/>
      <c r="AI295" s="82"/>
      <c r="AJ295" s="59"/>
      <c r="AK295" s="59"/>
      <c r="AL295" s="59"/>
      <c r="AM295" s="59"/>
      <c r="AN295" s="82"/>
      <c r="AO295" s="59"/>
      <c r="AP295" s="59"/>
      <c r="AQ295" s="59"/>
      <c r="AR295" s="59"/>
      <c r="AS295" s="59"/>
      <c r="AT295" s="59"/>
      <c r="AU295" s="59"/>
      <c r="AV295" s="59"/>
      <c r="AW295" s="59"/>
      <c r="AX295" s="82"/>
      <c r="AY295" s="59"/>
      <c r="AZ295" s="59"/>
      <c r="BA295" s="59"/>
      <c r="BB295" s="59"/>
      <c r="BC295" s="59"/>
      <c r="BD295" s="59"/>
      <c r="BE295" s="59"/>
      <c r="BF295" s="59"/>
      <c r="BG295" s="59"/>
      <c r="BH295" s="59"/>
      <c r="BI295" s="82"/>
      <c r="BJ295" s="60"/>
      <c r="BK295" s="59"/>
      <c r="BL295" s="59"/>
      <c r="BM295" s="59"/>
      <c r="BN295" s="59"/>
      <c r="BO295" s="59"/>
      <c r="BP295" s="59"/>
      <c r="BQ295" s="59"/>
      <c r="BR295" s="59"/>
      <c r="BS295" s="59"/>
      <c r="BT295" s="59"/>
      <c r="BU295" s="59"/>
      <c r="BV295" s="59"/>
      <c r="BW295" s="59"/>
      <c r="BX295" s="59"/>
      <c r="BY295" s="59"/>
      <c r="BZ295" s="59"/>
      <c r="CA295" s="59"/>
      <c r="CB295" s="82"/>
      <c r="CC295" s="59">
        <v>1</v>
      </c>
      <c r="CD295" s="59"/>
      <c r="CE295" s="59"/>
      <c r="CF295" s="59"/>
      <c r="CG295" s="59"/>
      <c r="CH295" s="59"/>
      <c r="CI295" s="59"/>
      <c r="CJ295" s="59"/>
      <c r="CK295" s="59"/>
      <c r="CL295" s="59"/>
      <c r="CM295" s="82"/>
      <c r="CN295" s="59"/>
      <c r="CO295" s="59"/>
      <c r="CP295" s="59"/>
      <c r="CQ295" s="59"/>
      <c r="CR295" s="59"/>
      <c r="CS295" s="59"/>
      <c r="CT295" s="59"/>
      <c r="CU295" s="59"/>
      <c r="CV295" s="59"/>
      <c r="CW295" s="59"/>
      <c r="CX295" s="59"/>
      <c r="CY295" s="59"/>
      <c r="CZ295" s="82"/>
      <c r="DA295" s="59"/>
      <c r="DB295" s="59"/>
      <c r="DC295" s="59"/>
      <c r="DD295" s="59"/>
      <c r="DE295" s="59"/>
      <c r="DF295" s="59"/>
      <c r="DG295" s="59"/>
      <c r="DH295" s="59"/>
      <c r="DI295" s="82"/>
      <c r="DJ295" s="59"/>
      <c r="DK295" s="59"/>
      <c r="DL295" s="59"/>
      <c r="DM295" s="59"/>
      <c r="DN295" s="59"/>
      <c r="DO295" s="59"/>
      <c r="DP295" s="59"/>
      <c r="DQ295" s="82"/>
      <c r="DR295" s="59"/>
      <c r="DS295" s="59"/>
      <c r="DT295" s="59"/>
      <c r="DU295" s="59"/>
      <c r="DV295" s="59"/>
      <c r="DW295" s="59"/>
      <c r="DX295" s="59"/>
      <c r="DY295" s="59"/>
      <c r="DZ295" s="59"/>
      <c r="EA295" s="59">
        <v>1</v>
      </c>
      <c r="EB295" s="59"/>
      <c r="EC295" s="59"/>
      <c r="ED295" s="59"/>
      <c r="EE295" s="59"/>
      <c r="EF295" s="59"/>
      <c r="EG295" s="59"/>
      <c r="EH295" s="59"/>
      <c r="EI295" s="59"/>
      <c r="EJ295" s="59"/>
      <c r="EK295" s="59"/>
      <c r="EL295" s="59"/>
      <c r="EM295" s="59"/>
      <c r="EN295" s="59"/>
      <c r="EO295" s="59"/>
      <c r="EP295" s="59"/>
      <c r="EQ295" s="59"/>
      <c r="ER295" s="59"/>
    </row>
    <row r="296" spans="2:149" ht="15">
      <c r="B296" s="67"/>
      <c r="C296" s="100"/>
      <c r="D296" s="109"/>
      <c r="E296" s="67"/>
      <c r="F296" s="67"/>
      <c r="G296" s="117"/>
      <c r="H296" s="118"/>
      <c r="I296" s="119"/>
      <c r="J296" s="119"/>
      <c r="K296" s="82"/>
      <c r="L296" s="120"/>
      <c r="M296" s="82"/>
      <c r="N296" s="59"/>
      <c r="O296" s="59"/>
      <c r="P296" s="59"/>
      <c r="Q296" s="59"/>
      <c r="R296" s="59"/>
      <c r="S296" s="59"/>
      <c r="T296" s="82"/>
      <c r="U296" s="63"/>
      <c r="V296" s="63"/>
      <c r="W296" s="63"/>
      <c r="X296" s="63"/>
      <c r="Y296" s="63"/>
      <c r="Z296" s="63"/>
      <c r="AA296" s="63"/>
      <c r="AB296" s="63"/>
      <c r="AC296" s="82"/>
      <c r="AD296" s="59"/>
      <c r="AE296" s="59"/>
      <c r="AF296" s="59"/>
      <c r="AG296" s="59"/>
      <c r="AH296" s="59"/>
      <c r="AI296" s="82"/>
      <c r="AJ296" s="59"/>
      <c r="AK296" s="59"/>
      <c r="AL296" s="59"/>
      <c r="AM296" s="59"/>
      <c r="AN296" s="82"/>
      <c r="AO296" s="59"/>
      <c r="AP296" s="59"/>
      <c r="AQ296" s="59"/>
      <c r="AR296" s="59"/>
      <c r="AS296" s="59"/>
      <c r="AT296" s="59"/>
      <c r="AU296" s="59"/>
      <c r="AV296" s="59"/>
      <c r="AW296" s="59"/>
      <c r="AX296" s="82"/>
      <c r="AY296" s="59"/>
      <c r="AZ296" s="59"/>
      <c r="BA296" s="59"/>
      <c r="BB296" s="59"/>
      <c r="BC296" s="59"/>
      <c r="BD296" s="59"/>
      <c r="BE296" s="59"/>
      <c r="BF296" s="59"/>
      <c r="BG296" s="59"/>
      <c r="BH296" s="59"/>
      <c r="BI296" s="82"/>
      <c r="BJ296" s="60"/>
      <c r="BK296" s="59"/>
      <c r="BL296" s="59"/>
      <c r="BM296" s="59"/>
      <c r="BN296" s="59"/>
      <c r="BO296" s="59"/>
      <c r="BP296" s="59"/>
      <c r="BQ296" s="59"/>
      <c r="BR296" s="59"/>
      <c r="BS296" s="59"/>
      <c r="BT296" s="59"/>
      <c r="BU296" s="59"/>
      <c r="BV296" s="59"/>
      <c r="BW296" s="59"/>
      <c r="BX296" s="59"/>
      <c r="BY296" s="59"/>
      <c r="BZ296" s="59"/>
      <c r="CA296" s="59"/>
      <c r="CB296" s="82"/>
      <c r="CC296" s="59"/>
      <c r="CD296" s="59"/>
      <c r="CE296" s="59"/>
      <c r="CF296" s="59"/>
      <c r="CG296" s="59"/>
      <c r="CH296" s="59"/>
      <c r="CI296" s="59"/>
      <c r="CJ296" s="59"/>
      <c r="CK296" s="59"/>
      <c r="CL296" s="59"/>
      <c r="CM296" s="82"/>
      <c r="CN296" s="59"/>
      <c r="CO296" s="59"/>
      <c r="CP296" s="59"/>
      <c r="CQ296" s="59"/>
      <c r="CR296" s="59"/>
      <c r="CS296" s="59"/>
      <c r="CT296" s="59"/>
      <c r="CU296" s="59"/>
      <c r="CV296" s="59"/>
      <c r="CW296" s="59"/>
      <c r="CX296" s="59"/>
      <c r="CY296" s="59"/>
      <c r="CZ296" s="82"/>
      <c r="DA296" s="59"/>
      <c r="DB296" s="59"/>
      <c r="DC296" s="59"/>
      <c r="DD296" s="59"/>
      <c r="DE296" s="59"/>
      <c r="DF296" s="59"/>
      <c r="DG296" s="59"/>
      <c r="DH296" s="59"/>
      <c r="DI296" s="82"/>
      <c r="DJ296" s="59"/>
      <c r="DK296" s="59"/>
      <c r="DL296" s="59"/>
      <c r="DM296" s="59"/>
      <c r="DN296" s="59"/>
      <c r="DO296" s="59"/>
      <c r="DP296" s="59"/>
      <c r="DQ296" s="82"/>
      <c r="DR296" s="59"/>
      <c r="DS296" s="59"/>
      <c r="DT296" s="59"/>
      <c r="DU296" s="59"/>
      <c r="DV296" s="59"/>
      <c r="DW296" s="59"/>
      <c r="DX296" s="59"/>
      <c r="DY296" s="59"/>
      <c r="DZ296" s="59"/>
      <c r="EA296" s="59"/>
      <c r="EB296" s="59"/>
      <c r="EC296" s="59"/>
      <c r="ED296" s="59"/>
      <c r="EE296" s="59"/>
      <c r="EF296" s="59"/>
      <c r="EG296" s="59"/>
      <c r="EH296" s="59"/>
      <c r="EI296" s="59"/>
      <c r="EJ296" s="59"/>
      <c r="EK296" s="59"/>
      <c r="EL296" s="59"/>
      <c r="EM296" s="59"/>
      <c r="EN296" s="59"/>
      <c r="EO296" s="59"/>
      <c r="EP296" s="59"/>
      <c r="EQ296" s="59"/>
      <c r="ER296" s="59"/>
    </row>
    <row r="297" spans="2:149" ht="15">
      <c r="B297" s="187" t="s">
        <v>618</v>
      </c>
      <c r="C297" s="100"/>
      <c r="D297" s="109"/>
      <c r="E297" s="67"/>
      <c r="F297" s="67"/>
      <c r="G297" s="90"/>
      <c r="H297" s="88"/>
      <c r="I297" s="87"/>
      <c r="J297" s="87"/>
      <c r="K297" s="82"/>
      <c r="L297" s="61"/>
      <c r="M297" s="82"/>
      <c r="N297" s="59"/>
      <c r="O297" s="59"/>
      <c r="P297" s="59"/>
      <c r="Q297" s="59"/>
      <c r="R297" s="59"/>
      <c r="S297" s="59"/>
      <c r="T297" s="82"/>
      <c r="U297" s="63"/>
      <c r="V297" s="63"/>
      <c r="W297" s="63"/>
      <c r="X297" s="63"/>
      <c r="Y297" s="63"/>
      <c r="Z297" s="63"/>
      <c r="AA297" s="63"/>
      <c r="AB297" s="63"/>
      <c r="AC297" s="82"/>
      <c r="AD297" s="59"/>
      <c r="AE297" s="59"/>
      <c r="AF297" s="59"/>
      <c r="AG297" s="59"/>
      <c r="AH297" s="59"/>
      <c r="AI297" s="82"/>
      <c r="AJ297" s="59"/>
      <c r="AK297" s="59"/>
      <c r="AL297" s="59"/>
      <c r="AM297" s="59"/>
      <c r="AN297" s="82"/>
      <c r="AO297" s="59"/>
      <c r="AP297" s="59"/>
      <c r="AQ297" s="59"/>
      <c r="AR297" s="59"/>
      <c r="AS297" s="59"/>
      <c r="AT297" s="59"/>
      <c r="AU297" s="59"/>
      <c r="AV297" s="59"/>
      <c r="AW297" s="59"/>
      <c r="AX297" s="82"/>
      <c r="AY297" s="59"/>
      <c r="AZ297" s="59"/>
      <c r="BA297" s="59"/>
      <c r="BB297" s="59"/>
      <c r="BC297" s="59"/>
      <c r="BD297" s="59"/>
      <c r="BE297" s="59"/>
      <c r="BF297" s="59"/>
      <c r="BG297" s="59"/>
      <c r="BH297" s="59"/>
      <c r="BI297" s="82"/>
      <c r="BJ297" s="60"/>
      <c r="BK297" s="59"/>
      <c r="BL297" s="59"/>
      <c r="BM297" s="59"/>
      <c r="BN297" s="59"/>
      <c r="BO297" s="59"/>
      <c r="BP297" s="59"/>
      <c r="BQ297" s="59"/>
      <c r="BR297" s="59"/>
      <c r="BS297" s="59"/>
      <c r="BT297" s="59"/>
      <c r="BU297" s="59"/>
      <c r="BV297" s="59"/>
      <c r="BW297" s="59"/>
      <c r="BX297" s="59"/>
      <c r="BY297" s="59"/>
      <c r="BZ297" s="59"/>
      <c r="CA297" s="59"/>
      <c r="CB297" s="82"/>
      <c r="CC297" s="59"/>
      <c r="CD297" s="59"/>
      <c r="CE297" s="59"/>
      <c r="CF297" s="59"/>
      <c r="CG297" s="59"/>
      <c r="CH297" s="59"/>
      <c r="CI297" s="59"/>
      <c r="CJ297" s="59"/>
      <c r="CK297" s="59"/>
      <c r="CL297" s="59"/>
      <c r="CM297" s="82"/>
      <c r="CN297" s="59"/>
      <c r="CO297" s="59"/>
      <c r="CP297" s="59"/>
      <c r="CQ297" s="59"/>
      <c r="CR297" s="59"/>
      <c r="CS297" s="59"/>
      <c r="CT297" s="59"/>
      <c r="CU297" s="59"/>
      <c r="CV297" s="59"/>
      <c r="CW297" s="59"/>
      <c r="CX297" s="59"/>
      <c r="CY297" s="59"/>
      <c r="CZ297" s="82"/>
      <c r="DA297" s="59"/>
      <c r="DB297" s="59"/>
      <c r="DC297" s="59"/>
      <c r="DD297" s="59"/>
      <c r="DE297" s="59"/>
      <c r="DF297" s="59"/>
      <c r="DG297" s="59"/>
      <c r="DH297" s="59"/>
      <c r="DI297" s="82"/>
      <c r="DJ297" s="59"/>
      <c r="DK297" s="59"/>
      <c r="DL297" s="59"/>
      <c r="DM297" s="59"/>
      <c r="DN297" s="59"/>
      <c r="DO297" s="59"/>
      <c r="DP297" s="59"/>
      <c r="DQ297" s="82"/>
      <c r="DR297" s="59"/>
      <c r="DS297" s="59"/>
      <c r="DT297" s="59"/>
      <c r="DU297" s="59"/>
      <c r="DV297" s="59"/>
      <c r="DW297" s="59"/>
      <c r="DX297" s="59"/>
      <c r="DY297" s="59"/>
      <c r="DZ297" s="59"/>
      <c r="EA297" s="59"/>
      <c r="EB297" s="59"/>
      <c r="EC297" s="59"/>
      <c r="ED297" s="59"/>
      <c r="EE297" s="59"/>
      <c r="EF297" s="59"/>
      <c r="EG297" s="59"/>
      <c r="EH297" s="59"/>
      <c r="EI297" s="59"/>
      <c r="EJ297" s="59"/>
      <c r="EK297" s="59"/>
      <c r="EL297" s="59"/>
      <c r="EM297" s="59"/>
      <c r="EN297" s="59"/>
      <c r="EO297" s="59"/>
      <c r="EP297" s="59"/>
      <c r="EQ297" s="59"/>
      <c r="ER297" s="59"/>
    </row>
    <row r="298" spans="2:149" ht="15">
      <c r="B298" s="67"/>
      <c r="C298" s="100"/>
      <c r="D298" s="109"/>
      <c r="E298" s="67"/>
      <c r="F298" s="67"/>
      <c r="G298" s="117"/>
      <c r="H298" s="118"/>
      <c r="I298" s="119"/>
      <c r="J298" s="119"/>
      <c r="K298" s="82"/>
      <c r="L298" s="120"/>
      <c r="M298" s="82"/>
      <c r="N298" s="59"/>
      <c r="O298" s="59"/>
      <c r="P298" s="59"/>
      <c r="Q298" s="59"/>
      <c r="R298" s="59"/>
      <c r="S298" s="59"/>
      <c r="T298" s="82"/>
      <c r="U298" s="142"/>
      <c r="V298" s="63"/>
      <c r="W298" s="63"/>
      <c r="X298" s="63"/>
      <c r="Y298" s="63"/>
      <c r="Z298" s="63"/>
      <c r="AA298" s="63"/>
      <c r="AB298" s="63"/>
      <c r="AC298" s="82"/>
      <c r="AD298" s="59"/>
      <c r="AE298" s="59"/>
      <c r="AF298" s="59"/>
      <c r="AG298" s="59"/>
      <c r="AH298" s="59"/>
      <c r="AI298" s="82"/>
      <c r="AJ298" s="59"/>
      <c r="AK298" s="59"/>
      <c r="AL298" s="59"/>
      <c r="AM298" s="59"/>
      <c r="AN298" s="82"/>
      <c r="AO298" s="59"/>
      <c r="AP298" s="59"/>
      <c r="AQ298" s="59"/>
      <c r="AR298" s="59"/>
      <c r="AS298" s="59"/>
      <c r="AT298" s="59"/>
      <c r="AU298" s="59"/>
      <c r="AV298" s="59"/>
      <c r="AW298" s="59"/>
      <c r="AX298" s="82"/>
      <c r="AY298" s="59"/>
      <c r="AZ298" s="59"/>
      <c r="BA298" s="59"/>
      <c r="BB298" s="59"/>
      <c r="BC298" s="59"/>
      <c r="BD298" s="59"/>
      <c r="BE298" s="59"/>
      <c r="BF298" s="59"/>
      <c r="BG298" s="59"/>
      <c r="BH298" s="59"/>
      <c r="BI298" s="82"/>
      <c r="BJ298" s="60"/>
      <c r="BK298" s="59"/>
      <c r="BL298" s="59"/>
      <c r="BM298" s="59"/>
      <c r="BN298" s="59"/>
      <c r="BO298" s="59"/>
      <c r="BP298" s="59"/>
      <c r="BQ298" s="59"/>
      <c r="BR298" s="59"/>
      <c r="BS298" s="59"/>
      <c r="BT298" s="59"/>
      <c r="BU298" s="59"/>
      <c r="BV298" s="59"/>
      <c r="BW298" s="59"/>
      <c r="BX298" s="59"/>
      <c r="BY298" s="59"/>
      <c r="BZ298" s="59"/>
      <c r="CA298" s="59"/>
      <c r="CB298" s="82"/>
      <c r="CC298" s="59"/>
      <c r="CD298" s="59"/>
      <c r="CE298" s="59"/>
      <c r="CF298" s="59"/>
      <c r="CG298" s="59"/>
      <c r="CH298" s="59"/>
      <c r="CI298" s="59"/>
      <c r="CJ298" s="59"/>
      <c r="CK298" s="59"/>
      <c r="CL298" s="59"/>
      <c r="CM298" s="82"/>
      <c r="CN298" s="59"/>
      <c r="CO298" s="59"/>
      <c r="CP298" s="59"/>
      <c r="CQ298" s="59"/>
      <c r="CR298" s="59"/>
      <c r="CS298" s="59"/>
      <c r="CT298" s="59"/>
      <c r="CU298" s="59"/>
      <c r="CV298" s="59"/>
      <c r="CW298" s="59"/>
      <c r="CX298" s="59"/>
      <c r="CY298" s="59"/>
      <c r="CZ298" s="82"/>
      <c r="DA298" s="59"/>
      <c r="DB298" s="59"/>
      <c r="DC298" s="59"/>
      <c r="DD298" s="59"/>
      <c r="DE298" s="59"/>
      <c r="DF298" s="59"/>
      <c r="DG298" s="59"/>
      <c r="DH298" s="59"/>
      <c r="DI298" s="82"/>
      <c r="DJ298" s="59"/>
      <c r="DK298" s="59"/>
      <c r="DL298" s="59"/>
      <c r="DM298" s="59"/>
      <c r="DN298" s="59"/>
      <c r="DO298" s="59"/>
      <c r="DP298" s="59"/>
      <c r="DQ298" s="82"/>
      <c r="DR298" s="59"/>
      <c r="DS298" s="59"/>
      <c r="DT298" s="59"/>
      <c r="DU298" s="59"/>
      <c r="DV298" s="59"/>
      <c r="DW298" s="59"/>
      <c r="DX298" s="59"/>
      <c r="DY298" s="59"/>
      <c r="DZ298" s="59"/>
      <c r="EA298" s="59"/>
      <c r="EB298" s="59"/>
      <c r="EC298" s="59"/>
      <c r="ED298" s="59"/>
      <c r="EE298" s="59"/>
      <c r="EF298" s="59"/>
      <c r="EG298" s="59"/>
      <c r="EH298" s="59"/>
      <c r="EI298" s="59"/>
      <c r="EJ298" s="59"/>
      <c r="EK298" s="59"/>
      <c r="EL298" s="59"/>
      <c r="EM298" s="59"/>
      <c r="EN298" s="59"/>
      <c r="EO298" s="59"/>
      <c r="EP298" s="59"/>
      <c r="EQ298" s="59"/>
      <c r="ER298" s="59"/>
    </row>
    <row r="299" spans="2:149" ht="15" outlineLevel="1">
      <c r="B299" s="65">
        <v>1</v>
      </c>
      <c r="C299" s="99" t="s">
        <v>261</v>
      </c>
      <c r="D299" s="102" t="s">
        <v>262</v>
      </c>
      <c r="E299" s="66">
        <v>25</v>
      </c>
      <c r="F299" s="298">
        <v>25</v>
      </c>
      <c r="G299" s="90">
        <f t="shared" ref="G299:G304" si="91">H299/E299</f>
        <v>0.53424000000000005</v>
      </c>
      <c r="H299" s="88">
        <f t="shared" ref="H299:H304" si="92">(I299+J299)*$H$5</f>
        <v>13.356000000000002</v>
      </c>
      <c r="I299" s="87">
        <f t="shared" ref="I299:I304" si="93">E299*$I$5</f>
        <v>3.5000000000000004</v>
      </c>
      <c r="J299" s="87">
        <f>SUMPRODUCT(N299:ES299,$N$6:$ES$6)</f>
        <v>9.8560000000000016</v>
      </c>
      <c r="K299" s="82"/>
      <c r="L299" s="61"/>
      <c r="M299" s="82"/>
      <c r="N299" s="59"/>
      <c r="O299" s="59"/>
      <c r="P299" s="59"/>
      <c r="Q299" s="59"/>
      <c r="R299" s="59"/>
      <c r="S299" s="59">
        <v>1</v>
      </c>
      <c r="T299" s="82"/>
      <c r="U299" s="63"/>
      <c r="V299" s="63"/>
      <c r="W299" s="63"/>
      <c r="X299" s="63"/>
      <c r="Y299" s="63"/>
      <c r="Z299" s="63"/>
      <c r="AA299" s="63"/>
      <c r="AB299" s="63"/>
      <c r="AC299" s="82"/>
      <c r="AD299" s="59">
        <v>1</v>
      </c>
      <c r="AE299" s="59"/>
      <c r="AF299" s="59"/>
      <c r="AG299" s="59"/>
      <c r="AH299" s="59"/>
      <c r="AI299" s="82"/>
      <c r="AJ299" s="59"/>
      <c r="AK299" s="59"/>
      <c r="AL299" s="59"/>
      <c r="AM299" s="59"/>
      <c r="AN299" s="82"/>
      <c r="AO299" s="59"/>
      <c r="AP299" s="59"/>
      <c r="AQ299" s="59"/>
      <c r="AR299" s="59"/>
      <c r="AS299" s="59"/>
      <c r="AT299" s="59"/>
      <c r="AU299" s="59"/>
      <c r="AV299" s="59"/>
      <c r="AW299" s="59"/>
      <c r="AX299" s="82"/>
      <c r="AY299" s="59"/>
      <c r="AZ299" s="59"/>
      <c r="BA299" s="59"/>
      <c r="BB299" s="59"/>
      <c r="BC299" s="59"/>
      <c r="BD299" s="59"/>
      <c r="BE299" s="59"/>
      <c r="BF299" s="59"/>
      <c r="BG299" s="59"/>
      <c r="BH299" s="59"/>
      <c r="BI299" s="82"/>
      <c r="BJ299" s="60"/>
      <c r="BK299" s="59"/>
      <c r="BL299" s="59"/>
      <c r="BM299" s="59"/>
      <c r="BN299" s="59"/>
      <c r="BO299" s="59"/>
      <c r="BP299" s="59"/>
      <c r="BQ299" s="59"/>
      <c r="BR299" s="59"/>
      <c r="BS299" s="59"/>
      <c r="BT299" s="59"/>
      <c r="BU299" s="59"/>
      <c r="BV299" s="59"/>
      <c r="BW299" s="59"/>
      <c r="BX299" s="59"/>
      <c r="BY299" s="59"/>
      <c r="BZ299" s="59"/>
      <c r="CA299" s="59"/>
      <c r="CB299" s="82"/>
      <c r="CC299" s="59"/>
      <c r="CD299" s="59"/>
      <c r="CE299" s="59"/>
      <c r="CF299" s="59"/>
      <c r="CG299" s="59"/>
      <c r="CH299" s="59"/>
      <c r="CI299" s="59"/>
      <c r="CJ299" s="59"/>
      <c r="CK299" s="59"/>
      <c r="CL299" s="59"/>
      <c r="CM299" s="82"/>
      <c r="CN299" s="59"/>
      <c r="CO299" s="59"/>
      <c r="CP299" s="59"/>
      <c r="CQ299" s="59"/>
      <c r="CR299" s="59"/>
      <c r="CS299" s="59"/>
      <c r="CT299" s="59"/>
      <c r="CU299" s="59"/>
      <c r="CV299" s="59"/>
      <c r="CW299" s="59"/>
      <c r="CX299" s="59"/>
      <c r="CY299" s="59"/>
      <c r="CZ299" s="82"/>
      <c r="DA299" s="59"/>
      <c r="DB299" s="59"/>
      <c r="DC299" s="59"/>
      <c r="DD299" s="59"/>
      <c r="DE299" s="59"/>
      <c r="DF299" s="59"/>
      <c r="DG299" s="59"/>
      <c r="DH299" s="59"/>
      <c r="DI299" s="82"/>
      <c r="DJ299" s="59"/>
      <c r="DK299" s="59"/>
      <c r="DL299" s="59"/>
      <c r="DM299" s="59"/>
      <c r="DN299" s="59"/>
      <c r="DO299" s="59"/>
      <c r="DP299" s="59"/>
      <c r="DQ299" s="82"/>
      <c r="DR299" s="59"/>
      <c r="DS299" s="59"/>
      <c r="DT299" s="59"/>
      <c r="DU299" s="59"/>
      <c r="DV299" s="59"/>
      <c r="DW299" s="59"/>
      <c r="DX299" s="59"/>
      <c r="DY299" s="59"/>
      <c r="DZ299" s="59"/>
      <c r="EA299" s="59"/>
      <c r="EB299" s="59"/>
      <c r="EC299" s="59"/>
      <c r="ED299" s="59"/>
      <c r="EE299" s="59"/>
      <c r="EF299" s="59"/>
      <c r="EG299" s="59"/>
      <c r="EH299" s="59"/>
      <c r="EI299" s="59"/>
      <c r="EJ299" s="59"/>
      <c r="EK299" s="59"/>
      <c r="EL299" s="59"/>
      <c r="EM299" s="59"/>
      <c r="EN299" s="59"/>
      <c r="EO299" s="59"/>
      <c r="EP299" s="59"/>
      <c r="EQ299" s="59"/>
      <c r="ER299" s="59"/>
    </row>
    <row r="300" spans="2:149" ht="15" outlineLevel="1">
      <c r="B300" s="65">
        <v>2</v>
      </c>
      <c r="C300" s="99" t="s">
        <v>261</v>
      </c>
      <c r="D300" s="102" t="s">
        <v>318</v>
      </c>
      <c r="E300" s="66">
        <v>25</v>
      </c>
      <c r="F300" s="298">
        <v>25</v>
      </c>
      <c r="G300" s="90">
        <f t="shared" si="91"/>
        <v>0.40840000000000004</v>
      </c>
      <c r="H300" s="88">
        <f t="shared" si="92"/>
        <v>10.210000000000001</v>
      </c>
      <c r="I300" s="87">
        <f t="shared" si="93"/>
        <v>3.5000000000000004</v>
      </c>
      <c r="J300" s="87">
        <f>SUMPRODUCT(N300:ES300,$N$6:$ES$6)</f>
        <v>6.71</v>
      </c>
      <c r="K300" s="82"/>
      <c r="L300" s="61"/>
      <c r="M300" s="82"/>
      <c r="N300" s="59"/>
      <c r="O300" s="59"/>
      <c r="P300" s="59"/>
      <c r="Q300" s="59"/>
      <c r="R300" s="59"/>
      <c r="S300" s="59">
        <v>1</v>
      </c>
      <c r="T300" s="82"/>
      <c r="U300" s="142"/>
      <c r="V300" s="63"/>
      <c r="W300" s="63"/>
      <c r="X300" s="63"/>
      <c r="Y300" s="63"/>
      <c r="Z300" s="63"/>
      <c r="AA300" s="63"/>
      <c r="AB300" s="63"/>
      <c r="AC300" s="82"/>
      <c r="AD300" s="59"/>
      <c r="AE300" s="59">
        <v>1</v>
      </c>
      <c r="AF300" s="59"/>
      <c r="AG300" s="59"/>
      <c r="AH300" s="59"/>
      <c r="AI300" s="82"/>
      <c r="AJ300" s="59"/>
      <c r="AK300" s="59"/>
      <c r="AL300" s="59"/>
      <c r="AM300" s="59"/>
      <c r="AN300" s="82"/>
      <c r="AO300" s="59"/>
      <c r="AP300" s="59"/>
      <c r="AQ300" s="59"/>
      <c r="AR300" s="59"/>
      <c r="AS300" s="59"/>
      <c r="AT300" s="59"/>
      <c r="AU300" s="59"/>
      <c r="AV300" s="59"/>
      <c r="AW300" s="59"/>
      <c r="AX300" s="82"/>
      <c r="AY300" s="59"/>
      <c r="AZ300" s="59"/>
      <c r="BA300" s="59"/>
      <c r="BB300" s="59"/>
      <c r="BC300" s="59"/>
      <c r="BD300" s="59"/>
      <c r="BE300" s="59"/>
      <c r="BF300" s="59"/>
      <c r="BG300" s="59"/>
      <c r="BH300" s="59"/>
      <c r="BI300" s="82"/>
      <c r="BJ300" s="60"/>
      <c r="BK300" s="59"/>
      <c r="BL300" s="59"/>
      <c r="BM300" s="59"/>
      <c r="BN300" s="59"/>
      <c r="BO300" s="59"/>
      <c r="BP300" s="59"/>
      <c r="BQ300" s="59"/>
      <c r="BR300" s="59"/>
      <c r="BS300" s="59"/>
      <c r="BT300" s="59"/>
      <c r="BU300" s="59"/>
      <c r="BV300" s="59"/>
      <c r="BW300" s="59"/>
      <c r="BX300" s="59"/>
      <c r="BY300" s="59"/>
      <c r="BZ300" s="59"/>
      <c r="CA300" s="59"/>
      <c r="CB300" s="82"/>
      <c r="CC300" s="59"/>
      <c r="CD300" s="59"/>
      <c r="CE300" s="59"/>
      <c r="CF300" s="59"/>
      <c r="CG300" s="59"/>
      <c r="CH300" s="59"/>
      <c r="CI300" s="59"/>
      <c r="CJ300" s="59"/>
      <c r="CK300" s="59"/>
      <c r="CL300" s="59"/>
      <c r="CM300" s="82"/>
      <c r="CN300" s="59"/>
      <c r="CO300" s="59"/>
      <c r="CP300" s="59"/>
      <c r="CQ300" s="59"/>
      <c r="CR300" s="59"/>
      <c r="CS300" s="59"/>
      <c r="CT300" s="59"/>
      <c r="CU300" s="59"/>
      <c r="CV300" s="59"/>
      <c r="CW300" s="59"/>
      <c r="CX300" s="59"/>
      <c r="CY300" s="59"/>
      <c r="CZ300" s="82"/>
      <c r="DA300" s="59"/>
      <c r="DB300" s="59"/>
      <c r="DC300" s="59"/>
      <c r="DD300" s="59"/>
      <c r="DE300" s="59"/>
      <c r="DF300" s="59"/>
      <c r="DG300" s="59"/>
      <c r="DH300" s="59"/>
      <c r="DI300" s="82"/>
      <c r="DJ300" s="59"/>
      <c r="DK300" s="59"/>
      <c r="DL300" s="59"/>
      <c r="DM300" s="59"/>
      <c r="DN300" s="59"/>
      <c r="DO300" s="59"/>
      <c r="DP300" s="59"/>
      <c r="DQ300" s="82"/>
      <c r="DR300" s="59"/>
      <c r="DS300" s="59"/>
      <c r="DT300" s="59"/>
      <c r="DU300" s="59"/>
      <c r="DV300" s="59"/>
      <c r="DW300" s="59"/>
      <c r="DX300" s="59"/>
      <c r="DY300" s="59"/>
      <c r="DZ300" s="59"/>
      <c r="EA300" s="59"/>
      <c r="EB300" s="59"/>
      <c r="EC300" s="59"/>
      <c r="ED300" s="59"/>
      <c r="EE300" s="59"/>
      <c r="EF300" s="59"/>
      <c r="EG300" s="59"/>
      <c r="EH300" s="59"/>
      <c r="EI300" s="59"/>
      <c r="EJ300" s="59"/>
      <c r="EK300" s="59"/>
      <c r="EL300" s="59"/>
      <c r="EM300" s="59"/>
      <c r="EN300" s="59"/>
      <c r="EO300" s="59"/>
      <c r="EP300" s="59"/>
      <c r="EQ300" s="59"/>
      <c r="ER300" s="59"/>
    </row>
    <row r="301" spans="2:149" ht="15" outlineLevel="1">
      <c r="B301" s="65">
        <v>3</v>
      </c>
      <c r="C301" s="99" t="s">
        <v>261</v>
      </c>
      <c r="D301" s="102" t="s">
        <v>907</v>
      </c>
      <c r="E301" s="66">
        <v>25</v>
      </c>
      <c r="F301" s="298">
        <v>25</v>
      </c>
      <c r="G301" s="90"/>
      <c r="H301" s="88"/>
      <c r="I301" s="87"/>
      <c r="J301" s="87"/>
      <c r="K301" s="82"/>
      <c r="L301" s="61"/>
      <c r="M301" s="82"/>
      <c r="N301" s="59"/>
      <c r="O301" s="59"/>
      <c r="P301" s="59"/>
      <c r="Q301" s="59"/>
      <c r="R301" s="59"/>
      <c r="S301" s="59"/>
      <c r="T301" s="82"/>
      <c r="U301" s="142"/>
      <c r="V301" s="63"/>
      <c r="W301" s="63"/>
      <c r="X301" s="63"/>
      <c r="Y301" s="63"/>
      <c r="Z301" s="63"/>
      <c r="AA301" s="63"/>
      <c r="AB301" s="63"/>
      <c r="AC301" s="82"/>
      <c r="AD301" s="59"/>
      <c r="AE301" s="59"/>
      <c r="AF301" s="59"/>
      <c r="AG301" s="59"/>
      <c r="AH301" s="59"/>
      <c r="AI301" s="82"/>
      <c r="AJ301" s="59"/>
      <c r="AK301" s="59"/>
      <c r="AL301" s="59"/>
      <c r="AM301" s="59"/>
      <c r="AN301" s="82"/>
      <c r="AO301" s="59"/>
      <c r="AP301" s="59"/>
      <c r="AQ301" s="59"/>
      <c r="AR301" s="59"/>
      <c r="AS301" s="59"/>
      <c r="AT301" s="59"/>
      <c r="AU301" s="59"/>
      <c r="AV301" s="59"/>
      <c r="AW301" s="59"/>
      <c r="AX301" s="82"/>
      <c r="AY301" s="59"/>
      <c r="AZ301" s="59"/>
      <c r="BA301" s="59"/>
      <c r="BB301" s="59"/>
      <c r="BC301" s="59"/>
      <c r="BD301" s="59"/>
      <c r="BE301" s="59"/>
      <c r="BF301" s="59"/>
      <c r="BG301" s="59"/>
      <c r="BH301" s="59"/>
      <c r="BI301" s="82"/>
      <c r="BJ301" s="60"/>
      <c r="BK301" s="59"/>
      <c r="BL301" s="59"/>
      <c r="BM301" s="59"/>
      <c r="BN301" s="59"/>
      <c r="BO301" s="59"/>
      <c r="BP301" s="59"/>
      <c r="BQ301" s="59"/>
      <c r="BR301" s="59"/>
      <c r="BS301" s="59"/>
      <c r="BT301" s="59"/>
      <c r="BU301" s="59"/>
      <c r="BV301" s="59"/>
      <c r="BW301" s="59"/>
      <c r="BX301" s="59"/>
      <c r="BY301" s="59"/>
      <c r="BZ301" s="59"/>
      <c r="CA301" s="59"/>
      <c r="CB301" s="82"/>
      <c r="CC301" s="59"/>
      <c r="CD301" s="59"/>
      <c r="CE301" s="59"/>
      <c r="CF301" s="59"/>
      <c r="CG301" s="59"/>
      <c r="CH301" s="59"/>
      <c r="CI301" s="59"/>
      <c r="CJ301" s="59"/>
      <c r="CK301" s="59"/>
      <c r="CL301" s="59"/>
      <c r="CM301" s="82"/>
      <c r="CN301" s="59"/>
      <c r="CO301" s="59"/>
      <c r="CP301" s="59"/>
      <c r="CQ301" s="59"/>
      <c r="CR301" s="59"/>
      <c r="CS301" s="59"/>
      <c r="CT301" s="59"/>
      <c r="CU301" s="59"/>
      <c r="CV301" s="59"/>
      <c r="CW301" s="59"/>
      <c r="CX301" s="59"/>
      <c r="CY301" s="59"/>
      <c r="CZ301" s="82"/>
      <c r="DA301" s="59"/>
      <c r="DB301" s="59"/>
      <c r="DC301" s="59"/>
      <c r="DD301" s="59"/>
      <c r="DE301" s="59"/>
      <c r="DF301" s="59"/>
      <c r="DG301" s="59"/>
      <c r="DH301" s="59"/>
      <c r="DI301" s="82"/>
      <c r="DJ301" s="59"/>
      <c r="DK301" s="59"/>
      <c r="DL301" s="59"/>
      <c r="DM301" s="59"/>
      <c r="DN301" s="59"/>
      <c r="DO301" s="59"/>
      <c r="DP301" s="59"/>
      <c r="DQ301" s="82"/>
      <c r="DR301" s="59"/>
      <c r="DS301" s="59"/>
      <c r="DT301" s="59"/>
      <c r="DU301" s="59"/>
      <c r="DV301" s="59"/>
      <c r="DW301" s="59"/>
      <c r="DX301" s="59"/>
      <c r="DY301" s="59"/>
      <c r="DZ301" s="59"/>
      <c r="EA301" s="59"/>
      <c r="EB301" s="59"/>
      <c r="EC301" s="59"/>
      <c r="ED301" s="59"/>
      <c r="EE301" s="59"/>
      <c r="EF301" s="59"/>
      <c r="EG301" s="59"/>
      <c r="EH301" s="59"/>
      <c r="EI301" s="59"/>
      <c r="EJ301" s="59"/>
      <c r="EK301" s="59"/>
      <c r="EL301" s="59"/>
      <c r="EM301" s="59"/>
      <c r="EN301" s="59"/>
      <c r="EO301" s="59"/>
      <c r="EP301" s="59"/>
      <c r="EQ301" s="59"/>
      <c r="ER301" s="59"/>
    </row>
    <row r="302" spans="2:149" ht="15" outlineLevel="1">
      <c r="B302" s="65">
        <v>4</v>
      </c>
      <c r="C302" s="99" t="s">
        <v>261</v>
      </c>
      <c r="D302" s="102" t="s">
        <v>264</v>
      </c>
      <c r="E302" s="66">
        <v>45</v>
      </c>
      <c r="F302" s="298">
        <v>45</v>
      </c>
      <c r="G302" s="90">
        <f t="shared" si="91"/>
        <v>0.71782222222222236</v>
      </c>
      <c r="H302" s="88">
        <f t="shared" si="92"/>
        <v>32.302000000000007</v>
      </c>
      <c r="I302" s="87">
        <f t="shared" si="93"/>
        <v>6.3000000000000007</v>
      </c>
      <c r="J302" s="87">
        <f>SUMPRODUCT(N302:ES302,$N$6:$ES$6)</f>
        <v>26.002000000000002</v>
      </c>
      <c r="K302" s="82"/>
      <c r="L302" s="61"/>
      <c r="M302" s="82"/>
      <c r="N302" s="59"/>
      <c r="O302" s="59"/>
      <c r="P302" s="59"/>
      <c r="Q302" s="59"/>
      <c r="R302" s="59"/>
      <c r="S302" s="59">
        <v>1</v>
      </c>
      <c r="T302" s="82"/>
      <c r="U302" s="63"/>
      <c r="V302" s="63"/>
      <c r="W302" s="63"/>
      <c r="X302" s="63"/>
      <c r="Y302" s="63"/>
      <c r="Z302" s="63"/>
      <c r="AA302" s="63"/>
      <c r="AB302" s="63"/>
      <c r="AC302" s="82"/>
      <c r="AD302" s="59"/>
      <c r="AE302" s="59"/>
      <c r="AF302" s="59">
        <v>1</v>
      </c>
      <c r="AG302" s="59"/>
      <c r="AH302" s="59"/>
      <c r="AI302" s="82"/>
      <c r="AJ302" s="59"/>
      <c r="AK302" s="59"/>
      <c r="AL302" s="59"/>
      <c r="AM302" s="59"/>
      <c r="AN302" s="82"/>
      <c r="AO302" s="59"/>
      <c r="AP302" s="59"/>
      <c r="AQ302" s="59"/>
      <c r="AR302" s="59"/>
      <c r="AS302" s="59"/>
      <c r="AT302" s="59"/>
      <c r="AU302" s="59"/>
      <c r="AV302" s="59"/>
      <c r="AW302" s="59"/>
      <c r="AX302" s="82"/>
      <c r="AY302" s="59"/>
      <c r="AZ302" s="59"/>
      <c r="BA302" s="59"/>
      <c r="BB302" s="59"/>
      <c r="BC302" s="59"/>
      <c r="BD302" s="59"/>
      <c r="BE302" s="59"/>
      <c r="BF302" s="59"/>
      <c r="BG302" s="59"/>
      <c r="BH302" s="59"/>
      <c r="BI302" s="82"/>
      <c r="BJ302" s="60"/>
      <c r="BK302" s="59"/>
      <c r="BL302" s="59"/>
      <c r="BM302" s="59"/>
      <c r="BN302" s="59"/>
      <c r="BO302" s="59"/>
      <c r="BP302" s="59"/>
      <c r="BQ302" s="59"/>
      <c r="BR302" s="59"/>
      <c r="BS302" s="59"/>
      <c r="BT302" s="59"/>
      <c r="BU302" s="59"/>
      <c r="BV302" s="59"/>
      <c r="BW302" s="59"/>
      <c r="BX302" s="59"/>
      <c r="BY302" s="59"/>
      <c r="BZ302" s="59"/>
      <c r="CA302" s="59"/>
      <c r="CB302" s="82"/>
      <c r="CC302" s="59"/>
      <c r="CD302" s="59"/>
      <c r="CE302" s="59"/>
      <c r="CF302" s="59"/>
      <c r="CG302" s="59"/>
      <c r="CH302" s="59"/>
      <c r="CI302" s="59"/>
      <c r="CJ302" s="59"/>
      <c r="CK302" s="59"/>
      <c r="CL302" s="59"/>
      <c r="CM302" s="82"/>
      <c r="CN302" s="59"/>
      <c r="CO302" s="59"/>
      <c r="CP302" s="59"/>
      <c r="CQ302" s="59"/>
      <c r="CR302" s="59"/>
      <c r="CS302" s="59"/>
      <c r="CT302" s="59"/>
      <c r="CU302" s="59"/>
      <c r="CV302" s="59"/>
      <c r="CW302" s="59"/>
      <c r="CX302" s="59"/>
      <c r="CY302" s="59"/>
      <c r="CZ302" s="82"/>
      <c r="DA302" s="59"/>
      <c r="DB302" s="59"/>
      <c r="DC302" s="59"/>
      <c r="DD302" s="59"/>
      <c r="DE302" s="59"/>
      <c r="DF302" s="59"/>
      <c r="DG302" s="59"/>
      <c r="DH302" s="59"/>
      <c r="DI302" s="82"/>
      <c r="DJ302" s="59"/>
      <c r="DK302" s="59"/>
      <c r="DL302" s="59"/>
      <c r="DM302" s="59"/>
      <c r="DN302" s="59"/>
      <c r="DO302" s="59"/>
      <c r="DP302" s="59"/>
      <c r="DQ302" s="82"/>
      <c r="DR302" s="59"/>
      <c r="DS302" s="59"/>
      <c r="DT302" s="59"/>
      <c r="DU302" s="59"/>
      <c r="DV302" s="59"/>
      <c r="DW302" s="59"/>
      <c r="DX302" s="59"/>
      <c r="DY302" s="59"/>
      <c r="DZ302" s="59"/>
      <c r="EA302" s="59"/>
      <c r="EB302" s="59"/>
      <c r="EC302" s="59"/>
      <c r="ED302" s="59"/>
      <c r="EE302" s="59"/>
      <c r="EF302" s="59"/>
      <c r="EG302" s="59"/>
      <c r="EH302" s="59"/>
      <c r="EI302" s="59"/>
      <c r="EJ302" s="59"/>
      <c r="EK302" s="59"/>
      <c r="EL302" s="59"/>
      <c r="EM302" s="59"/>
      <c r="EN302" s="59"/>
      <c r="EO302" s="59"/>
      <c r="EP302" s="59"/>
      <c r="EQ302" s="59"/>
      <c r="ER302" s="59"/>
      <c r="ES302" s="44"/>
    </row>
    <row r="303" spans="2:149" s="48" customFormat="1" ht="15" outlineLevel="1">
      <c r="B303" s="65">
        <v>5</v>
      </c>
      <c r="C303" s="99" t="s">
        <v>261</v>
      </c>
      <c r="D303" s="102" t="s">
        <v>319</v>
      </c>
      <c r="E303" s="66">
        <v>15</v>
      </c>
      <c r="F303" s="298">
        <v>15</v>
      </c>
      <c r="G303" s="90">
        <f t="shared" si="91"/>
        <v>0.56786666666666674</v>
      </c>
      <c r="H303" s="88">
        <f t="shared" si="92"/>
        <v>8.5180000000000007</v>
      </c>
      <c r="I303" s="87">
        <f t="shared" si="93"/>
        <v>2.1</v>
      </c>
      <c r="J303" s="87">
        <f>SUMPRODUCT(N303:ES303,$N$6:$ES$6)</f>
        <v>6.4180000000000001</v>
      </c>
      <c r="K303" s="82"/>
      <c r="L303" s="61"/>
      <c r="M303" s="82"/>
      <c r="N303" s="59"/>
      <c r="O303" s="59"/>
      <c r="P303" s="59"/>
      <c r="Q303" s="59"/>
      <c r="R303" s="59"/>
      <c r="S303" s="59">
        <v>1</v>
      </c>
      <c r="T303" s="82"/>
      <c r="U303" s="142"/>
      <c r="V303" s="63"/>
      <c r="W303" s="63"/>
      <c r="X303" s="63"/>
      <c r="Y303" s="63"/>
      <c r="Z303" s="63"/>
      <c r="AA303" s="63"/>
      <c r="AB303" s="63"/>
      <c r="AC303" s="82"/>
      <c r="AD303" s="59"/>
      <c r="AE303" s="59"/>
      <c r="AF303" s="59"/>
      <c r="AG303" s="59"/>
      <c r="AH303" s="59">
        <v>1</v>
      </c>
      <c r="AI303" s="82"/>
      <c r="AJ303" s="59"/>
      <c r="AK303" s="59"/>
      <c r="AL303" s="59"/>
      <c r="AM303" s="59"/>
      <c r="AN303" s="82"/>
      <c r="AO303" s="59"/>
      <c r="AP303" s="59"/>
      <c r="AQ303" s="59"/>
      <c r="AR303" s="59"/>
      <c r="AS303" s="59"/>
      <c r="AT303" s="59"/>
      <c r="AU303" s="59"/>
      <c r="AV303" s="59"/>
      <c r="AW303" s="59"/>
      <c r="AX303" s="82"/>
      <c r="AY303" s="59"/>
      <c r="AZ303" s="59"/>
      <c r="BA303" s="59"/>
      <c r="BB303" s="59"/>
      <c r="BC303" s="59"/>
      <c r="BD303" s="59"/>
      <c r="BE303" s="59"/>
      <c r="BF303" s="59"/>
      <c r="BG303" s="59"/>
      <c r="BH303" s="59"/>
      <c r="BI303" s="82"/>
      <c r="BJ303" s="60"/>
      <c r="BK303" s="59"/>
      <c r="BL303" s="59"/>
      <c r="BM303" s="59"/>
      <c r="BN303" s="59"/>
      <c r="BO303" s="59"/>
      <c r="BP303" s="59"/>
      <c r="BQ303" s="59"/>
      <c r="BR303" s="59"/>
      <c r="BS303" s="59"/>
      <c r="BT303" s="59"/>
      <c r="BU303" s="59"/>
      <c r="BV303" s="59"/>
      <c r="BW303" s="59"/>
      <c r="BX303" s="59"/>
      <c r="BY303" s="59"/>
      <c r="BZ303" s="59"/>
      <c r="CA303" s="59"/>
      <c r="CB303" s="82"/>
      <c r="CC303" s="59"/>
      <c r="CD303" s="59"/>
      <c r="CE303" s="59"/>
      <c r="CF303" s="59"/>
      <c r="CG303" s="59"/>
      <c r="CH303" s="59"/>
      <c r="CI303" s="59"/>
      <c r="CJ303" s="59"/>
      <c r="CK303" s="59"/>
      <c r="CL303" s="59"/>
      <c r="CM303" s="82"/>
      <c r="CN303" s="59"/>
      <c r="CO303" s="59"/>
      <c r="CP303" s="59"/>
      <c r="CQ303" s="59"/>
      <c r="CR303" s="59"/>
      <c r="CS303" s="59"/>
      <c r="CT303" s="59"/>
      <c r="CU303" s="59"/>
      <c r="CV303" s="59"/>
      <c r="CW303" s="59"/>
      <c r="CX303" s="59"/>
      <c r="CY303" s="59"/>
      <c r="CZ303" s="82"/>
      <c r="DA303" s="59"/>
      <c r="DB303" s="59"/>
      <c r="DC303" s="59"/>
      <c r="DD303" s="59"/>
      <c r="DE303" s="59"/>
      <c r="DF303" s="59"/>
      <c r="DG303" s="59"/>
      <c r="DH303" s="59"/>
      <c r="DI303" s="82"/>
      <c r="DJ303" s="59"/>
      <c r="DK303" s="59"/>
      <c r="DL303" s="59"/>
      <c r="DM303" s="59"/>
      <c r="DN303" s="59"/>
      <c r="DO303" s="59"/>
      <c r="DP303" s="59"/>
      <c r="DQ303" s="82"/>
      <c r="DR303" s="59"/>
      <c r="DS303" s="59"/>
      <c r="DT303" s="59"/>
      <c r="DU303" s="59"/>
      <c r="DV303" s="59"/>
      <c r="DW303" s="59"/>
      <c r="DX303" s="59"/>
      <c r="DY303" s="59"/>
      <c r="DZ303" s="59"/>
      <c r="EA303" s="59"/>
      <c r="EB303" s="59"/>
      <c r="EC303" s="59"/>
      <c r="ED303" s="59"/>
      <c r="EE303" s="59"/>
      <c r="EF303" s="59"/>
      <c r="EG303" s="59"/>
      <c r="EH303" s="59"/>
      <c r="EI303" s="59"/>
      <c r="EJ303" s="59"/>
      <c r="EK303" s="59"/>
      <c r="EL303" s="59"/>
      <c r="EM303" s="59"/>
      <c r="EN303" s="59"/>
      <c r="EO303" s="59"/>
      <c r="EP303" s="59"/>
      <c r="EQ303" s="59"/>
      <c r="ER303" s="59"/>
      <c r="ES303" s="44"/>
    </row>
    <row r="304" spans="2:149" ht="15" outlineLevel="1">
      <c r="B304" s="65">
        <v>6</v>
      </c>
      <c r="C304" s="99" t="s">
        <v>261</v>
      </c>
      <c r="D304" s="102" t="s">
        <v>266</v>
      </c>
      <c r="E304" s="66">
        <v>10</v>
      </c>
      <c r="F304" s="298">
        <v>10</v>
      </c>
      <c r="G304" s="90">
        <f t="shared" si="91"/>
        <v>0.57100000000000006</v>
      </c>
      <c r="H304" s="88">
        <f t="shared" si="92"/>
        <v>5.7100000000000009</v>
      </c>
      <c r="I304" s="87">
        <f t="shared" si="93"/>
        <v>1.4000000000000001</v>
      </c>
      <c r="J304" s="87">
        <f>SUMPRODUCT(N304:ES304,$N$6:$ES$6)</f>
        <v>4.3100000000000005</v>
      </c>
      <c r="K304" s="82"/>
      <c r="L304" s="61"/>
      <c r="M304" s="82"/>
      <c r="N304" s="59"/>
      <c r="O304" s="59"/>
      <c r="P304" s="59"/>
      <c r="Q304" s="59"/>
      <c r="R304" s="59"/>
      <c r="S304" s="59">
        <v>1</v>
      </c>
      <c r="T304" s="82"/>
      <c r="U304" s="63"/>
      <c r="V304" s="63"/>
      <c r="W304" s="63"/>
      <c r="X304" s="63"/>
      <c r="Y304" s="63"/>
      <c r="Z304" s="63"/>
      <c r="AA304" s="63"/>
      <c r="AB304" s="63"/>
      <c r="AC304" s="82"/>
      <c r="AD304" s="59"/>
      <c r="AE304" s="59"/>
      <c r="AF304" s="59"/>
      <c r="AG304" s="59">
        <v>1</v>
      </c>
      <c r="AH304" s="59"/>
      <c r="AI304" s="82"/>
      <c r="AJ304" s="59"/>
      <c r="AK304" s="59"/>
      <c r="AL304" s="59"/>
      <c r="AM304" s="59"/>
      <c r="AN304" s="82"/>
      <c r="AO304" s="59"/>
      <c r="AP304" s="59"/>
      <c r="AQ304" s="59"/>
      <c r="AR304" s="59"/>
      <c r="AS304" s="59"/>
      <c r="AT304" s="59"/>
      <c r="AU304" s="59"/>
      <c r="AV304" s="59"/>
      <c r="AW304" s="59"/>
      <c r="AX304" s="82"/>
      <c r="AY304" s="59"/>
      <c r="AZ304" s="59"/>
      <c r="BA304" s="59"/>
      <c r="BB304" s="59"/>
      <c r="BC304" s="59"/>
      <c r="BD304" s="59"/>
      <c r="BE304" s="59"/>
      <c r="BF304" s="59"/>
      <c r="BG304" s="59"/>
      <c r="BH304" s="59"/>
      <c r="BI304" s="82"/>
      <c r="BJ304" s="60"/>
      <c r="BK304" s="59"/>
      <c r="BL304" s="59"/>
      <c r="BM304" s="59"/>
      <c r="BN304" s="59"/>
      <c r="BO304" s="59"/>
      <c r="BP304" s="59"/>
      <c r="BQ304" s="59"/>
      <c r="BR304" s="59"/>
      <c r="BS304" s="59"/>
      <c r="BT304" s="59"/>
      <c r="BU304" s="59"/>
      <c r="BV304" s="59"/>
      <c r="BW304" s="59"/>
      <c r="BX304" s="59"/>
      <c r="BY304" s="59"/>
      <c r="BZ304" s="59"/>
      <c r="CA304" s="59"/>
      <c r="CB304" s="82"/>
      <c r="CC304" s="59"/>
      <c r="CD304" s="59"/>
      <c r="CE304" s="59"/>
      <c r="CF304" s="59"/>
      <c r="CG304" s="59"/>
      <c r="CH304" s="59"/>
      <c r="CI304" s="59"/>
      <c r="CJ304" s="59"/>
      <c r="CK304" s="59"/>
      <c r="CL304" s="59"/>
      <c r="CM304" s="82"/>
      <c r="CN304" s="59"/>
      <c r="CO304" s="59"/>
      <c r="CP304" s="59"/>
      <c r="CQ304" s="59"/>
      <c r="CR304" s="59"/>
      <c r="CS304" s="59"/>
      <c r="CT304" s="59"/>
      <c r="CU304" s="59"/>
      <c r="CV304" s="59"/>
      <c r="CW304" s="59"/>
      <c r="CX304" s="59"/>
      <c r="CY304" s="59"/>
      <c r="CZ304" s="82"/>
      <c r="DA304" s="59"/>
      <c r="DB304" s="59"/>
      <c r="DC304" s="59"/>
      <c r="DD304" s="59"/>
      <c r="DE304" s="59"/>
      <c r="DF304" s="59"/>
      <c r="DG304" s="59"/>
      <c r="DH304" s="59"/>
      <c r="DI304" s="82"/>
      <c r="DJ304" s="59"/>
      <c r="DK304" s="59"/>
      <c r="DL304" s="59"/>
      <c r="DM304" s="59"/>
      <c r="DN304" s="59"/>
      <c r="DO304" s="59"/>
      <c r="DP304" s="59"/>
      <c r="DQ304" s="82"/>
      <c r="DR304" s="59"/>
      <c r="DS304" s="59"/>
      <c r="DT304" s="59"/>
      <c r="DU304" s="59"/>
      <c r="DV304" s="59"/>
      <c r="DW304" s="59"/>
      <c r="DX304" s="59"/>
      <c r="DY304" s="59"/>
      <c r="DZ304" s="59"/>
      <c r="EA304" s="59"/>
      <c r="EB304" s="59"/>
      <c r="EC304" s="59"/>
      <c r="ED304" s="59"/>
      <c r="EE304" s="59"/>
      <c r="EF304" s="59"/>
      <c r="EG304" s="59"/>
      <c r="EH304" s="59"/>
      <c r="EI304" s="59"/>
      <c r="EJ304" s="59"/>
      <c r="EK304" s="59"/>
      <c r="EL304" s="59"/>
      <c r="EM304" s="59"/>
      <c r="EN304" s="59"/>
      <c r="EO304" s="59"/>
      <c r="EP304" s="59"/>
      <c r="EQ304" s="59"/>
      <c r="ER304" s="59"/>
    </row>
    <row r="305" spans="2:148" ht="15" outlineLevel="1">
      <c r="B305" s="67"/>
      <c r="C305" s="100"/>
      <c r="D305" s="109"/>
      <c r="E305" s="67"/>
      <c r="F305" s="67"/>
      <c r="G305" s="117"/>
      <c r="H305" s="118"/>
      <c r="I305" s="119"/>
      <c r="J305" s="119"/>
      <c r="K305" s="82"/>
      <c r="L305" s="120"/>
      <c r="M305" s="82"/>
      <c r="N305" s="59"/>
      <c r="O305" s="59"/>
      <c r="P305" s="59"/>
      <c r="Q305" s="59"/>
      <c r="R305" s="59"/>
      <c r="S305" s="59"/>
      <c r="T305" s="82"/>
      <c r="U305" s="63"/>
      <c r="V305" s="63"/>
      <c r="W305" s="63"/>
      <c r="X305" s="63"/>
      <c r="Y305" s="63"/>
      <c r="Z305" s="63"/>
      <c r="AA305" s="63"/>
      <c r="AB305" s="63"/>
      <c r="AC305" s="82"/>
      <c r="AD305" s="59"/>
      <c r="AE305" s="59"/>
      <c r="AF305" s="59"/>
      <c r="AG305" s="59"/>
      <c r="AH305" s="59"/>
      <c r="AI305" s="82"/>
      <c r="AJ305" s="59"/>
      <c r="AK305" s="59"/>
      <c r="AL305" s="59"/>
      <c r="AM305" s="59"/>
      <c r="AN305" s="82"/>
      <c r="AO305" s="59"/>
      <c r="AP305" s="59"/>
      <c r="AQ305" s="59"/>
      <c r="AR305" s="59"/>
      <c r="AS305" s="59"/>
      <c r="AT305" s="59"/>
      <c r="AU305" s="59"/>
      <c r="AV305" s="59"/>
      <c r="AW305" s="59"/>
      <c r="AX305" s="82"/>
      <c r="AY305" s="59"/>
      <c r="AZ305" s="59"/>
      <c r="BA305" s="59"/>
      <c r="BB305" s="59"/>
      <c r="BC305" s="59"/>
      <c r="BD305" s="59"/>
      <c r="BE305" s="59"/>
      <c r="BF305" s="59"/>
      <c r="BG305" s="59"/>
      <c r="BH305" s="59"/>
      <c r="BI305" s="82"/>
      <c r="BJ305" s="60"/>
      <c r="BK305" s="59"/>
      <c r="BL305" s="59"/>
      <c r="BM305" s="59"/>
      <c r="BN305" s="59"/>
      <c r="BO305" s="59"/>
      <c r="BP305" s="59"/>
      <c r="BQ305" s="59"/>
      <c r="BR305" s="59"/>
      <c r="BS305" s="59"/>
      <c r="BT305" s="59"/>
      <c r="BU305" s="59"/>
      <c r="BV305" s="59"/>
      <c r="BW305" s="59"/>
      <c r="BX305" s="59"/>
      <c r="BY305" s="59"/>
      <c r="BZ305" s="59"/>
      <c r="CA305" s="59"/>
      <c r="CB305" s="82"/>
      <c r="CC305" s="59"/>
      <c r="CD305" s="59"/>
      <c r="CE305" s="59"/>
      <c r="CF305" s="59"/>
      <c r="CG305" s="59"/>
      <c r="CH305" s="59"/>
      <c r="CI305" s="59"/>
      <c r="CJ305" s="59"/>
      <c r="CK305" s="59"/>
      <c r="CL305" s="59"/>
      <c r="CM305" s="82"/>
      <c r="CN305" s="59"/>
      <c r="CO305" s="59"/>
      <c r="CP305" s="59"/>
      <c r="CQ305" s="59"/>
      <c r="CR305" s="59"/>
      <c r="CS305" s="59"/>
      <c r="CT305" s="59"/>
      <c r="CU305" s="59"/>
      <c r="CV305" s="59"/>
      <c r="CW305" s="59"/>
      <c r="CX305" s="59"/>
      <c r="CY305" s="59"/>
      <c r="CZ305" s="82"/>
      <c r="DA305" s="59"/>
      <c r="DB305" s="59"/>
      <c r="DC305" s="59"/>
      <c r="DD305" s="59"/>
      <c r="DE305" s="59"/>
      <c r="DF305" s="59"/>
      <c r="DG305" s="59"/>
      <c r="DH305" s="59"/>
      <c r="DI305" s="82"/>
      <c r="DJ305" s="59"/>
      <c r="DK305" s="59"/>
      <c r="DL305" s="59"/>
      <c r="DM305" s="59"/>
      <c r="DN305" s="59"/>
      <c r="DO305" s="59"/>
      <c r="DP305" s="59"/>
      <c r="DQ305" s="82"/>
      <c r="DR305" s="59"/>
      <c r="DS305" s="59"/>
      <c r="DT305" s="59"/>
      <c r="DU305" s="59"/>
      <c r="DV305" s="59"/>
      <c r="DW305" s="59"/>
      <c r="DX305" s="59"/>
      <c r="DY305" s="59"/>
      <c r="DZ305" s="59"/>
      <c r="EA305" s="59"/>
      <c r="EB305" s="59"/>
      <c r="EC305" s="59"/>
      <c r="ED305" s="59"/>
      <c r="EE305" s="59"/>
      <c r="EF305" s="59"/>
      <c r="EG305" s="59"/>
      <c r="EH305" s="59"/>
      <c r="EI305" s="59"/>
      <c r="EJ305" s="59"/>
      <c r="EK305" s="59"/>
      <c r="EL305" s="59"/>
      <c r="EM305" s="59"/>
      <c r="EN305" s="59"/>
      <c r="EO305" s="59"/>
      <c r="EP305" s="59"/>
      <c r="EQ305" s="59"/>
      <c r="ER305" s="59"/>
    </row>
    <row r="306" spans="2:148" ht="15" outlineLevel="1">
      <c r="B306" s="65">
        <v>1</v>
      </c>
      <c r="C306" s="99" t="s">
        <v>328</v>
      </c>
      <c r="D306" s="108" t="s">
        <v>329</v>
      </c>
      <c r="E306" s="66">
        <v>12</v>
      </c>
      <c r="F306" s="66"/>
      <c r="G306" s="90"/>
      <c r="H306" s="88">
        <f t="shared" ref="H306:H380" si="94">(I306+J306)*$H$5</f>
        <v>1.6800000000000002</v>
      </c>
      <c r="I306" s="87">
        <f t="shared" ref="I306:I380" si="95">E306*$I$5</f>
        <v>1.6800000000000002</v>
      </c>
      <c r="J306" s="87">
        <f t="shared" ref="J306:J333" si="96">SUMPRODUCT(N306:ES306,$N$6:$ES$6)</f>
        <v>0</v>
      </c>
      <c r="K306" s="82"/>
      <c r="L306" s="61"/>
      <c r="M306" s="82"/>
      <c r="N306" s="59"/>
      <c r="O306" s="59"/>
      <c r="P306" s="59"/>
      <c r="Q306" s="59"/>
      <c r="R306" s="59"/>
      <c r="S306" s="59"/>
      <c r="T306" s="82"/>
      <c r="U306" s="63"/>
      <c r="V306" s="63"/>
      <c r="W306" s="63"/>
      <c r="X306" s="63"/>
      <c r="Y306" s="63"/>
      <c r="Z306" s="63"/>
      <c r="AA306" s="63"/>
      <c r="AB306" s="63"/>
      <c r="AC306" s="82"/>
      <c r="AD306" s="59"/>
      <c r="AE306" s="59"/>
      <c r="AF306" s="59"/>
      <c r="AG306" s="59"/>
      <c r="AH306" s="59"/>
      <c r="AI306" s="82"/>
      <c r="AJ306" s="59"/>
      <c r="AK306" s="59"/>
      <c r="AL306" s="59"/>
      <c r="AM306" s="59"/>
      <c r="AN306" s="82"/>
      <c r="AO306" s="59"/>
      <c r="AP306" s="59"/>
      <c r="AQ306" s="59"/>
      <c r="AR306" s="59"/>
      <c r="AS306" s="59"/>
      <c r="AT306" s="59"/>
      <c r="AU306" s="59"/>
      <c r="AV306" s="59"/>
      <c r="AW306" s="59"/>
      <c r="AX306" s="82"/>
      <c r="AY306" s="59"/>
      <c r="AZ306" s="59"/>
      <c r="BA306" s="59"/>
      <c r="BB306" s="59"/>
      <c r="BC306" s="59"/>
      <c r="BD306" s="59"/>
      <c r="BE306" s="59"/>
      <c r="BF306" s="59"/>
      <c r="BG306" s="59"/>
      <c r="BH306" s="59"/>
      <c r="BI306" s="82"/>
      <c r="BJ306" s="60"/>
      <c r="BK306" s="59"/>
      <c r="BL306" s="59"/>
      <c r="BM306" s="59"/>
      <c r="BN306" s="59"/>
      <c r="BO306" s="59"/>
      <c r="BP306" s="59"/>
      <c r="BQ306" s="59"/>
      <c r="BR306" s="59"/>
      <c r="BS306" s="59"/>
      <c r="BT306" s="59"/>
      <c r="BU306" s="59"/>
      <c r="BV306" s="59"/>
      <c r="BW306" s="59"/>
      <c r="BX306" s="59"/>
      <c r="BY306" s="59"/>
      <c r="BZ306" s="59"/>
      <c r="CA306" s="59"/>
      <c r="CB306" s="82"/>
      <c r="CC306" s="59"/>
      <c r="CD306" s="59"/>
      <c r="CE306" s="59"/>
      <c r="CF306" s="59"/>
      <c r="CG306" s="59"/>
      <c r="CH306" s="59"/>
      <c r="CI306" s="59"/>
      <c r="CJ306" s="59"/>
      <c r="CK306" s="59"/>
      <c r="CL306" s="59"/>
      <c r="CM306" s="82"/>
      <c r="CN306" s="59"/>
      <c r="CO306" s="59"/>
      <c r="CP306" s="59"/>
      <c r="CQ306" s="59"/>
      <c r="CR306" s="59"/>
      <c r="CS306" s="59"/>
      <c r="CT306" s="59"/>
      <c r="CU306" s="59"/>
      <c r="CV306" s="59"/>
      <c r="CW306" s="59"/>
      <c r="CX306" s="59"/>
      <c r="CY306" s="59"/>
      <c r="CZ306" s="82"/>
      <c r="DA306" s="59"/>
      <c r="DB306" s="59"/>
      <c r="DC306" s="59"/>
      <c r="DD306" s="59"/>
      <c r="DE306" s="59"/>
      <c r="DF306" s="59"/>
      <c r="DG306" s="59"/>
      <c r="DH306" s="59"/>
      <c r="DI306" s="82"/>
      <c r="DJ306" s="59"/>
      <c r="DK306" s="59"/>
      <c r="DL306" s="59"/>
      <c r="DM306" s="59"/>
      <c r="DN306" s="59"/>
      <c r="DO306" s="59"/>
      <c r="DP306" s="59"/>
      <c r="DQ306" s="82"/>
      <c r="DR306" s="59"/>
      <c r="DS306" s="59"/>
      <c r="DT306" s="59"/>
      <c r="DU306" s="59"/>
      <c r="DV306" s="59"/>
      <c r="DW306" s="59"/>
      <c r="DX306" s="59"/>
      <c r="DY306" s="59"/>
      <c r="DZ306" s="59"/>
      <c r="EA306" s="59"/>
      <c r="EB306" s="59"/>
      <c r="EC306" s="59"/>
      <c r="ED306" s="59"/>
      <c r="EE306" s="59"/>
      <c r="EF306" s="59"/>
      <c r="EG306" s="59"/>
      <c r="EH306" s="59"/>
      <c r="EI306" s="59"/>
      <c r="EJ306" s="59"/>
      <c r="EK306" s="59"/>
      <c r="EL306" s="59"/>
      <c r="EM306" s="59"/>
      <c r="EN306" s="59"/>
      <c r="EO306" s="59"/>
      <c r="EP306" s="59"/>
      <c r="EQ306" s="59"/>
      <c r="ER306" s="59"/>
    </row>
    <row r="307" spans="2:148" ht="15" outlineLevel="1">
      <c r="B307" s="65">
        <v>2</v>
      </c>
      <c r="C307" s="99" t="s">
        <v>328</v>
      </c>
      <c r="D307" s="102" t="s">
        <v>330</v>
      </c>
      <c r="E307" s="66">
        <v>2</v>
      </c>
      <c r="F307" s="66"/>
      <c r="G307" s="90"/>
      <c r="H307" s="88">
        <f t="shared" si="94"/>
        <v>0.28000000000000003</v>
      </c>
      <c r="I307" s="87">
        <f t="shared" si="95"/>
        <v>0.28000000000000003</v>
      </c>
      <c r="J307" s="87">
        <f t="shared" si="96"/>
        <v>0</v>
      </c>
      <c r="K307" s="82"/>
      <c r="L307" s="61"/>
      <c r="M307" s="82"/>
      <c r="N307" s="59"/>
      <c r="O307" s="59"/>
      <c r="P307" s="59"/>
      <c r="Q307" s="59"/>
      <c r="R307" s="59"/>
      <c r="S307" s="59"/>
      <c r="T307" s="82"/>
      <c r="U307" s="142"/>
      <c r="V307" s="63"/>
      <c r="W307" s="63"/>
      <c r="X307" s="63"/>
      <c r="Y307" s="63"/>
      <c r="Z307" s="63"/>
      <c r="AA307" s="63"/>
      <c r="AB307" s="63"/>
      <c r="AC307" s="82"/>
      <c r="AD307" s="59"/>
      <c r="AE307" s="59"/>
      <c r="AF307" s="59"/>
      <c r="AG307" s="59"/>
      <c r="AH307" s="59"/>
      <c r="AI307" s="82"/>
      <c r="AJ307" s="59"/>
      <c r="AK307" s="59"/>
      <c r="AL307" s="59"/>
      <c r="AM307" s="59"/>
      <c r="AN307" s="82"/>
      <c r="AO307" s="59"/>
      <c r="AP307" s="59"/>
      <c r="AQ307" s="59"/>
      <c r="AR307" s="59"/>
      <c r="AS307" s="59"/>
      <c r="AT307" s="59"/>
      <c r="AU307" s="59"/>
      <c r="AV307" s="59"/>
      <c r="AW307" s="59"/>
      <c r="AX307" s="82"/>
      <c r="AY307" s="59"/>
      <c r="AZ307" s="59"/>
      <c r="BA307" s="59"/>
      <c r="BB307" s="59"/>
      <c r="BC307" s="59"/>
      <c r="BD307" s="59"/>
      <c r="BE307" s="59"/>
      <c r="BF307" s="59"/>
      <c r="BG307" s="59"/>
      <c r="BH307" s="59"/>
      <c r="BI307" s="82"/>
      <c r="BJ307" s="60"/>
      <c r="BK307" s="59"/>
      <c r="BL307" s="59"/>
      <c r="BM307" s="59"/>
      <c r="BN307" s="59"/>
      <c r="BO307" s="59"/>
      <c r="BP307" s="59"/>
      <c r="BQ307" s="59"/>
      <c r="BR307" s="59"/>
      <c r="BS307" s="59"/>
      <c r="BT307" s="59"/>
      <c r="BU307" s="59"/>
      <c r="BV307" s="59"/>
      <c r="BW307" s="59"/>
      <c r="BX307" s="59"/>
      <c r="BY307" s="59"/>
      <c r="BZ307" s="59"/>
      <c r="CA307" s="59"/>
      <c r="CB307" s="82"/>
      <c r="CC307" s="59"/>
      <c r="CD307" s="59"/>
      <c r="CE307" s="59"/>
      <c r="CF307" s="59"/>
      <c r="CG307" s="59"/>
      <c r="CH307" s="59"/>
      <c r="CI307" s="59"/>
      <c r="CJ307" s="59"/>
      <c r="CK307" s="59"/>
      <c r="CL307" s="59"/>
      <c r="CM307" s="82"/>
      <c r="CN307" s="59"/>
      <c r="CO307" s="59"/>
      <c r="CP307" s="59"/>
      <c r="CQ307" s="59"/>
      <c r="CR307" s="59"/>
      <c r="CS307" s="59"/>
      <c r="CT307" s="59"/>
      <c r="CU307" s="59"/>
      <c r="CV307" s="59"/>
      <c r="CW307" s="59"/>
      <c r="CX307" s="59"/>
      <c r="CY307" s="59"/>
      <c r="CZ307" s="82"/>
      <c r="DA307" s="59"/>
      <c r="DB307" s="59"/>
      <c r="DC307" s="59"/>
      <c r="DD307" s="59"/>
      <c r="DE307" s="59"/>
      <c r="DF307" s="59"/>
      <c r="DG307" s="59"/>
      <c r="DH307" s="59"/>
      <c r="DI307" s="82"/>
      <c r="DJ307" s="59"/>
      <c r="DK307" s="59"/>
      <c r="DL307" s="59"/>
      <c r="DM307" s="59"/>
      <c r="DN307" s="59"/>
      <c r="DO307" s="59"/>
      <c r="DP307" s="59"/>
      <c r="DQ307" s="82"/>
      <c r="DR307" s="59"/>
      <c r="DS307" s="59"/>
      <c r="DT307" s="59"/>
      <c r="DU307" s="59"/>
      <c r="DV307" s="59"/>
      <c r="DW307" s="59"/>
      <c r="DX307" s="59"/>
      <c r="DY307" s="59"/>
      <c r="DZ307" s="59"/>
      <c r="EA307" s="59"/>
      <c r="EB307" s="59"/>
      <c r="EC307" s="59"/>
      <c r="ED307" s="59"/>
      <c r="EE307" s="59"/>
      <c r="EF307" s="59"/>
      <c r="EG307" s="59"/>
      <c r="EH307" s="59"/>
      <c r="EI307" s="59"/>
      <c r="EJ307" s="59"/>
      <c r="EK307" s="59"/>
      <c r="EL307" s="59"/>
      <c r="EM307" s="59"/>
      <c r="EN307" s="59"/>
      <c r="EO307" s="59"/>
      <c r="EP307" s="59"/>
      <c r="EQ307" s="59"/>
      <c r="ER307" s="59"/>
    </row>
    <row r="308" spans="2:148" ht="15" outlineLevel="1">
      <c r="B308" s="65">
        <v>3</v>
      </c>
      <c r="C308" s="99" t="s">
        <v>328</v>
      </c>
      <c r="D308" s="108" t="s">
        <v>331</v>
      </c>
      <c r="E308" s="66">
        <v>15</v>
      </c>
      <c r="F308" s="66"/>
      <c r="G308" s="90"/>
      <c r="H308" s="88">
        <f t="shared" si="94"/>
        <v>2.1</v>
      </c>
      <c r="I308" s="87">
        <f t="shared" si="95"/>
        <v>2.1</v>
      </c>
      <c r="J308" s="87">
        <f t="shared" si="96"/>
        <v>0</v>
      </c>
      <c r="K308" s="82"/>
      <c r="L308" s="61"/>
      <c r="M308" s="82"/>
      <c r="N308" s="59"/>
      <c r="O308" s="59"/>
      <c r="P308" s="59"/>
      <c r="Q308" s="59"/>
      <c r="R308" s="59"/>
      <c r="S308" s="59"/>
      <c r="T308" s="82"/>
      <c r="U308" s="63"/>
      <c r="V308" s="63"/>
      <c r="W308" s="63"/>
      <c r="X308" s="63"/>
      <c r="Y308" s="63"/>
      <c r="Z308" s="63"/>
      <c r="AA308" s="63"/>
      <c r="AB308" s="63"/>
      <c r="AC308" s="82"/>
      <c r="AD308" s="59"/>
      <c r="AE308" s="59"/>
      <c r="AF308" s="59"/>
      <c r="AG308" s="59"/>
      <c r="AH308" s="59"/>
      <c r="AI308" s="82"/>
      <c r="AJ308" s="59"/>
      <c r="AK308" s="59"/>
      <c r="AL308" s="59"/>
      <c r="AM308" s="59"/>
      <c r="AN308" s="82"/>
      <c r="AO308" s="59"/>
      <c r="AP308" s="59"/>
      <c r="AQ308" s="59"/>
      <c r="AR308" s="59"/>
      <c r="AS308" s="59"/>
      <c r="AT308" s="59"/>
      <c r="AU308" s="59"/>
      <c r="AV308" s="59"/>
      <c r="AW308" s="59"/>
      <c r="AX308" s="82"/>
      <c r="AY308" s="59"/>
      <c r="AZ308" s="59"/>
      <c r="BA308" s="59"/>
      <c r="BB308" s="59"/>
      <c r="BC308" s="59"/>
      <c r="BD308" s="59"/>
      <c r="BE308" s="59"/>
      <c r="BF308" s="59"/>
      <c r="BG308" s="59"/>
      <c r="BH308" s="59"/>
      <c r="BI308" s="82"/>
      <c r="BJ308" s="60"/>
      <c r="BK308" s="59"/>
      <c r="BL308" s="59"/>
      <c r="BM308" s="59"/>
      <c r="BN308" s="59"/>
      <c r="BO308" s="59"/>
      <c r="BP308" s="59"/>
      <c r="BQ308" s="59"/>
      <c r="BR308" s="59"/>
      <c r="BS308" s="59"/>
      <c r="BT308" s="59"/>
      <c r="BU308" s="59"/>
      <c r="BV308" s="59"/>
      <c r="BW308" s="59"/>
      <c r="BX308" s="59"/>
      <c r="BY308" s="59"/>
      <c r="BZ308" s="59"/>
      <c r="CA308" s="59"/>
      <c r="CB308" s="82"/>
      <c r="CC308" s="59"/>
      <c r="CD308" s="59"/>
      <c r="CE308" s="59"/>
      <c r="CF308" s="59"/>
      <c r="CG308" s="59"/>
      <c r="CH308" s="59"/>
      <c r="CI308" s="59"/>
      <c r="CJ308" s="59"/>
      <c r="CK308" s="59"/>
      <c r="CL308" s="59"/>
      <c r="CM308" s="82"/>
      <c r="CN308" s="59"/>
      <c r="CO308" s="59"/>
      <c r="CP308" s="59"/>
      <c r="CQ308" s="59"/>
      <c r="CR308" s="59"/>
      <c r="CS308" s="59"/>
      <c r="CT308" s="59"/>
      <c r="CU308" s="59"/>
      <c r="CV308" s="59"/>
      <c r="CW308" s="59"/>
      <c r="CX308" s="59"/>
      <c r="CY308" s="59"/>
      <c r="CZ308" s="82"/>
      <c r="DA308" s="59"/>
      <c r="DB308" s="59"/>
      <c r="DC308" s="59"/>
      <c r="DD308" s="59"/>
      <c r="DE308" s="59"/>
      <c r="DF308" s="59"/>
      <c r="DG308" s="59"/>
      <c r="DH308" s="59"/>
      <c r="DI308" s="82"/>
      <c r="DJ308" s="59"/>
      <c r="DK308" s="59"/>
      <c r="DL308" s="59"/>
      <c r="DM308" s="59"/>
      <c r="DN308" s="59"/>
      <c r="DO308" s="59"/>
      <c r="DP308" s="59"/>
      <c r="DQ308" s="82"/>
      <c r="DR308" s="59"/>
      <c r="DS308" s="59"/>
      <c r="DT308" s="59"/>
      <c r="DU308" s="59"/>
      <c r="DV308" s="59"/>
      <c r="DW308" s="59"/>
      <c r="DX308" s="59"/>
      <c r="DY308" s="59"/>
      <c r="DZ308" s="59"/>
      <c r="EA308" s="59"/>
      <c r="EB308" s="59"/>
      <c r="EC308" s="59"/>
      <c r="ED308" s="59"/>
      <c r="EE308" s="59"/>
      <c r="EF308" s="59"/>
      <c r="EG308" s="59"/>
      <c r="EH308" s="59"/>
      <c r="EI308" s="59"/>
      <c r="EJ308" s="59"/>
      <c r="EK308" s="59"/>
      <c r="EL308" s="59"/>
      <c r="EM308" s="59"/>
      <c r="EN308" s="59"/>
      <c r="EO308" s="59"/>
      <c r="EP308" s="59"/>
      <c r="EQ308" s="59"/>
      <c r="ER308" s="59"/>
    </row>
    <row r="309" spans="2:148" ht="15" outlineLevel="1">
      <c r="B309" s="65">
        <v>4</v>
      </c>
      <c r="C309" s="99" t="s">
        <v>328</v>
      </c>
      <c r="D309" s="108" t="s">
        <v>332</v>
      </c>
      <c r="E309" s="66">
        <v>28</v>
      </c>
      <c r="F309" s="66"/>
      <c r="G309" s="90"/>
      <c r="H309" s="88">
        <f t="shared" si="94"/>
        <v>3.9200000000000004</v>
      </c>
      <c r="I309" s="87">
        <f t="shared" si="95"/>
        <v>3.9200000000000004</v>
      </c>
      <c r="J309" s="87">
        <f t="shared" si="96"/>
        <v>0</v>
      </c>
      <c r="K309" s="82"/>
      <c r="L309" s="61"/>
      <c r="M309" s="82"/>
      <c r="N309" s="59"/>
      <c r="O309" s="59"/>
      <c r="P309" s="59"/>
      <c r="Q309" s="59"/>
      <c r="R309" s="59"/>
      <c r="S309" s="59"/>
      <c r="T309" s="82"/>
      <c r="U309" s="142"/>
      <c r="V309" s="63"/>
      <c r="W309" s="63"/>
      <c r="X309" s="63"/>
      <c r="Y309" s="63"/>
      <c r="Z309" s="63"/>
      <c r="AA309" s="63"/>
      <c r="AB309" s="63"/>
      <c r="AC309" s="82"/>
      <c r="AD309" s="59"/>
      <c r="AE309" s="59"/>
      <c r="AF309" s="59"/>
      <c r="AG309" s="59"/>
      <c r="AH309" s="59"/>
      <c r="AI309" s="82"/>
      <c r="AJ309" s="59"/>
      <c r="AK309" s="59"/>
      <c r="AL309" s="59"/>
      <c r="AM309" s="59"/>
      <c r="AN309" s="82"/>
      <c r="AO309" s="59"/>
      <c r="AP309" s="59"/>
      <c r="AQ309" s="59"/>
      <c r="AR309" s="59"/>
      <c r="AS309" s="59"/>
      <c r="AT309" s="59"/>
      <c r="AU309" s="59"/>
      <c r="AV309" s="59"/>
      <c r="AW309" s="59"/>
      <c r="AX309" s="82"/>
      <c r="AY309" s="59"/>
      <c r="AZ309" s="59"/>
      <c r="BA309" s="59"/>
      <c r="BB309" s="59"/>
      <c r="BC309" s="59"/>
      <c r="BD309" s="59"/>
      <c r="BE309" s="59"/>
      <c r="BF309" s="59"/>
      <c r="BG309" s="59"/>
      <c r="BH309" s="59"/>
      <c r="BI309" s="82"/>
      <c r="BJ309" s="60"/>
      <c r="BK309" s="59"/>
      <c r="BL309" s="59"/>
      <c r="BM309" s="59"/>
      <c r="BN309" s="59"/>
      <c r="BO309" s="59"/>
      <c r="BP309" s="59"/>
      <c r="BQ309" s="59"/>
      <c r="BR309" s="59"/>
      <c r="BS309" s="59"/>
      <c r="BT309" s="59"/>
      <c r="BU309" s="59"/>
      <c r="BV309" s="59"/>
      <c r="BW309" s="59"/>
      <c r="BX309" s="59"/>
      <c r="BY309" s="59"/>
      <c r="BZ309" s="59"/>
      <c r="CA309" s="59"/>
      <c r="CB309" s="82"/>
      <c r="CC309" s="59"/>
      <c r="CD309" s="59"/>
      <c r="CE309" s="59"/>
      <c r="CF309" s="59"/>
      <c r="CG309" s="59"/>
      <c r="CH309" s="59"/>
      <c r="CI309" s="59"/>
      <c r="CJ309" s="59"/>
      <c r="CK309" s="59"/>
      <c r="CL309" s="59"/>
      <c r="CM309" s="82"/>
      <c r="CN309" s="59"/>
      <c r="CO309" s="59"/>
      <c r="CP309" s="59"/>
      <c r="CQ309" s="59"/>
      <c r="CR309" s="59"/>
      <c r="CS309" s="59"/>
      <c r="CT309" s="59"/>
      <c r="CU309" s="59"/>
      <c r="CV309" s="59"/>
      <c r="CW309" s="59"/>
      <c r="CX309" s="59"/>
      <c r="CY309" s="59"/>
      <c r="CZ309" s="82"/>
      <c r="DA309" s="59"/>
      <c r="DB309" s="59"/>
      <c r="DC309" s="59"/>
      <c r="DD309" s="59"/>
      <c r="DE309" s="59"/>
      <c r="DF309" s="59"/>
      <c r="DG309" s="59"/>
      <c r="DH309" s="59"/>
      <c r="DI309" s="82"/>
      <c r="DJ309" s="59"/>
      <c r="DK309" s="59"/>
      <c r="DL309" s="59"/>
      <c r="DM309" s="59"/>
      <c r="DN309" s="59"/>
      <c r="DO309" s="59"/>
      <c r="DP309" s="59"/>
      <c r="DQ309" s="82"/>
      <c r="DR309" s="59"/>
      <c r="DS309" s="59"/>
      <c r="DT309" s="59"/>
      <c r="DU309" s="59"/>
      <c r="DV309" s="59"/>
      <c r="DW309" s="59"/>
      <c r="DX309" s="59"/>
      <c r="DY309" s="59"/>
      <c r="DZ309" s="59"/>
      <c r="EA309" s="59"/>
      <c r="EB309" s="59"/>
      <c r="EC309" s="59"/>
      <c r="ED309" s="59"/>
      <c r="EE309" s="59"/>
      <c r="EF309" s="59"/>
      <c r="EG309" s="59"/>
      <c r="EH309" s="59"/>
      <c r="EI309" s="59"/>
      <c r="EJ309" s="59"/>
      <c r="EK309" s="59"/>
      <c r="EL309" s="59"/>
      <c r="EM309" s="59"/>
      <c r="EN309" s="59"/>
      <c r="EO309" s="59"/>
      <c r="EP309" s="59"/>
      <c r="EQ309" s="59"/>
      <c r="ER309" s="59"/>
    </row>
    <row r="310" spans="2:148" ht="15" outlineLevel="1">
      <c r="B310" s="65">
        <v>5</v>
      </c>
      <c r="C310" s="99" t="s">
        <v>328</v>
      </c>
      <c r="D310" s="102" t="s">
        <v>333</v>
      </c>
      <c r="E310" s="66">
        <v>10</v>
      </c>
      <c r="F310" s="66"/>
      <c r="G310" s="90"/>
      <c r="H310" s="88">
        <f t="shared" si="94"/>
        <v>1.4000000000000001</v>
      </c>
      <c r="I310" s="87">
        <f t="shared" si="95"/>
        <v>1.4000000000000001</v>
      </c>
      <c r="J310" s="87">
        <f t="shared" si="96"/>
        <v>0</v>
      </c>
      <c r="K310" s="82"/>
      <c r="L310" s="61"/>
      <c r="M310" s="82"/>
      <c r="N310" s="59"/>
      <c r="O310" s="59"/>
      <c r="P310" s="59"/>
      <c r="Q310" s="59"/>
      <c r="R310" s="59"/>
      <c r="S310" s="59"/>
      <c r="T310" s="82"/>
      <c r="U310" s="63"/>
      <c r="V310" s="63"/>
      <c r="W310" s="63"/>
      <c r="X310" s="63"/>
      <c r="Y310" s="63"/>
      <c r="Z310" s="63"/>
      <c r="AA310" s="63"/>
      <c r="AB310" s="63"/>
      <c r="AC310" s="82"/>
      <c r="AD310" s="59"/>
      <c r="AE310" s="59"/>
      <c r="AF310" s="59"/>
      <c r="AG310" s="59"/>
      <c r="AH310" s="59"/>
      <c r="AI310" s="82"/>
      <c r="AJ310" s="59"/>
      <c r="AK310" s="59"/>
      <c r="AL310" s="59"/>
      <c r="AM310" s="59"/>
      <c r="AN310" s="82"/>
      <c r="AO310" s="59"/>
      <c r="AP310" s="59"/>
      <c r="AQ310" s="59"/>
      <c r="AR310" s="59"/>
      <c r="AS310" s="59"/>
      <c r="AT310" s="59"/>
      <c r="AU310" s="59"/>
      <c r="AV310" s="59"/>
      <c r="AW310" s="59"/>
      <c r="AX310" s="82"/>
      <c r="AY310" s="59"/>
      <c r="AZ310" s="59"/>
      <c r="BA310" s="59"/>
      <c r="BB310" s="59"/>
      <c r="BC310" s="59"/>
      <c r="BD310" s="59"/>
      <c r="BE310" s="59"/>
      <c r="BF310" s="59"/>
      <c r="BG310" s="59"/>
      <c r="BH310" s="59"/>
      <c r="BI310" s="82"/>
      <c r="BJ310" s="60"/>
      <c r="BK310" s="59"/>
      <c r="BL310" s="59"/>
      <c r="BM310" s="59"/>
      <c r="BN310" s="59"/>
      <c r="BO310" s="59"/>
      <c r="BP310" s="59"/>
      <c r="BQ310" s="59"/>
      <c r="BR310" s="59"/>
      <c r="BS310" s="59"/>
      <c r="BT310" s="59"/>
      <c r="BU310" s="59"/>
      <c r="BV310" s="59"/>
      <c r="BW310" s="59"/>
      <c r="BX310" s="59"/>
      <c r="BY310" s="59"/>
      <c r="BZ310" s="59"/>
      <c r="CA310" s="59"/>
      <c r="CB310" s="82"/>
      <c r="CC310" s="59"/>
      <c r="CD310" s="59"/>
      <c r="CE310" s="59"/>
      <c r="CF310" s="59"/>
      <c r="CG310" s="59"/>
      <c r="CH310" s="59"/>
      <c r="CI310" s="59"/>
      <c r="CJ310" s="59"/>
      <c r="CK310" s="59"/>
      <c r="CL310" s="59"/>
      <c r="CM310" s="82"/>
      <c r="CN310" s="59"/>
      <c r="CO310" s="59"/>
      <c r="CP310" s="59"/>
      <c r="CQ310" s="59"/>
      <c r="CR310" s="59"/>
      <c r="CS310" s="59"/>
      <c r="CT310" s="59"/>
      <c r="CU310" s="59"/>
      <c r="CV310" s="59"/>
      <c r="CW310" s="59"/>
      <c r="CX310" s="59"/>
      <c r="CY310" s="59"/>
      <c r="CZ310" s="82"/>
      <c r="DA310" s="59"/>
      <c r="DB310" s="59"/>
      <c r="DC310" s="59"/>
      <c r="DD310" s="59"/>
      <c r="DE310" s="59"/>
      <c r="DF310" s="59"/>
      <c r="DG310" s="59"/>
      <c r="DH310" s="59"/>
      <c r="DI310" s="82"/>
      <c r="DJ310" s="59"/>
      <c r="DK310" s="59"/>
      <c r="DL310" s="59"/>
      <c r="DM310" s="59"/>
      <c r="DN310" s="59"/>
      <c r="DO310" s="59"/>
      <c r="DP310" s="59"/>
      <c r="DQ310" s="82"/>
      <c r="DR310" s="59"/>
      <c r="DS310" s="59"/>
      <c r="DT310" s="59"/>
      <c r="DU310" s="59"/>
      <c r="DV310" s="59"/>
      <c r="DW310" s="59"/>
      <c r="DX310" s="59"/>
      <c r="DY310" s="59"/>
      <c r="DZ310" s="59"/>
      <c r="EA310" s="59"/>
      <c r="EB310" s="59"/>
      <c r="EC310" s="59"/>
      <c r="ED310" s="59"/>
      <c r="EE310" s="59"/>
      <c r="EF310" s="59"/>
      <c r="EG310" s="59"/>
      <c r="EH310" s="59"/>
      <c r="EI310" s="59"/>
      <c r="EJ310" s="59"/>
      <c r="EK310" s="59"/>
      <c r="EL310" s="59"/>
      <c r="EM310" s="59"/>
      <c r="EN310" s="59"/>
      <c r="EO310" s="59"/>
      <c r="EP310" s="59"/>
      <c r="EQ310" s="59"/>
      <c r="ER310" s="59"/>
    </row>
    <row r="311" spans="2:148" ht="15" outlineLevel="1">
      <c r="B311" s="65">
        <v>6</v>
      </c>
      <c r="C311" s="99" t="s">
        <v>328</v>
      </c>
      <c r="D311" s="108" t="s">
        <v>334</v>
      </c>
      <c r="E311" s="66">
        <v>12</v>
      </c>
      <c r="F311" s="66"/>
      <c r="G311" s="90"/>
      <c r="H311" s="88">
        <f t="shared" si="94"/>
        <v>1.6800000000000002</v>
      </c>
      <c r="I311" s="87">
        <f t="shared" si="95"/>
        <v>1.6800000000000002</v>
      </c>
      <c r="J311" s="87">
        <f t="shared" si="96"/>
        <v>0</v>
      </c>
      <c r="K311" s="82"/>
      <c r="L311" s="61"/>
      <c r="M311" s="82"/>
      <c r="N311" s="59"/>
      <c r="O311" s="59"/>
      <c r="P311" s="59"/>
      <c r="Q311" s="59"/>
      <c r="R311" s="59"/>
      <c r="S311" s="59"/>
      <c r="T311" s="82"/>
      <c r="U311" s="142"/>
      <c r="V311" s="63"/>
      <c r="W311" s="63"/>
      <c r="X311" s="63"/>
      <c r="Y311" s="63"/>
      <c r="Z311" s="63"/>
      <c r="AA311" s="63"/>
      <c r="AB311" s="63"/>
      <c r="AC311" s="82"/>
      <c r="AD311" s="59"/>
      <c r="AE311" s="59"/>
      <c r="AF311" s="59"/>
      <c r="AG311" s="59"/>
      <c r="AH311" s="59"/>
      <c r="AI311" s="82"/>
      <c r="AJ311" s="59"/>
      <c r="AK311" s="59"/>
      <c r="AL311" s="59"/>
      <c r="AM311" s="59"/>
      <c r="AN311" s="82"/>
      <c r="AO311" s="59"/>
      <c r="AP311" s="59"/>
      <c r="AQ311" s="59"/>
      <c r="AR311" s="59"/>
      <c r="AS311" s="59"/>
      <c r="AT311" s="59"/>
      <c r="AU311" s="59"/>
      <c r="AV311" s="59"/>
      <c r="AW311" s="59"/>
      <c r="AX311" s="82"/>
      <c r="AY311" s="59"/>
      <c r="AZ311" s="59"/>
      <c r="BA311" s="59"/>
      <c r="BB311" s="59"/>
      <c r="BC311" s="59"/>
      <c r="BD311" s="59"/>
      <c r="BE311" s="59"/>
      <c r="BF311" s="59"/>
      <c r="BG311" s="59"/>
      <c r="BH311" s="59"/>
      <c r="BI311" s="82"/>
      <c r="BJ311" s="60"/>
      <c r="BK311" s="59"/>
      <c r="BL311" s="59"/>
      <c r="BM311" s="59"/>
      <c r="BN311" s="59"/>
      <c r="BO311" s="59"/>
      <c r="BP311" s="59"/>
      <c r="BQ311" s="59"/>
      <c r="BR311" s="59"/>
      <c r="BS311" s="59"/>
      <c r="BT311" s="59"/>
      <c r="BU311" s="59"/>
      <c r="BV311" s="59"/>
      <c r="BW311" s="59"/>
      <c r="BX311" s="59"/>
      <c r="BY311" s="59"/>
      <c r="BZ311" s="59"/>
      <c r="CA311" s="59"/>
      <c r="CB311" s="82"/>
      <c r="CC311" s="59"/>
      <c r="CD311" s="59"/>
      <c r="CE311" s="59"/>
      <c r="CF311" s="59"/>
      <c r="CG311" s="59"/>
      <c r="CH311" s="59"/>
      <c r="CI311" s="59"/>
      <c r="CJ311" s="59"/>
      <c r="CK311" s="59"/>
      <c r="CL311" s="59"/>
      <c r="CM311" s="82"/>
      <c r="CN311" s="59"/>
      <c r="CO311" s="59"/>
      <c r="CP311" s="59"/>
      <c r="CQ311" s="59"/>
      <c r="CR311" s="59"/>
      <c r="CS311" s="59"/>
      <c r="CT311" s="59"/>
      <c r="CU311" s="59"/>
      <c r="CV311" s="59"/>
      <c r="CW311" s="59"/>
      <c r="CX311" s="59"/>
      <c r="CY311" s="59"/>
      <c r="CZ311" s="82"/>
      <c r="DA311" s="59"/>
      <c r="DB311" s="59"/>
      <c r="DC311" s="59"/>
      <c r="DD311" s="59"/>
      <c r="DE311" s="59"/>
      <c r="DF311" s="59"/>
      <c r="DG311" s="59"/>
      <c r="DH311" s="59"/>
      <c r="DI311" s="82"/>
      <c r="DJ311" s="59"/>
      <c r="DK311" s="59"/>
      <c r="DL311" s="59"/>
      <c r="DM311" s="59"/>
      <c r="DN311" s="59"/>
      <c r="DO311" s="59"/>
      <c r="DP311" s="59"/>
      <c r="DQ311" s="82"/>
      <c r="DR311" s="59"/>
      <c r="DS311" s="59"/>
      <c r="DT311" s="59"/>
      <c r="DU311" s="59"/>
      <c r="DV311" s="59"/>
      <c r="DW311" s="59"/>
      <c r="DX311" s="59"/>
      <c r="DY311" s="59"/>
      <c r="DZ311" s="59"/>
      <c r="EA311" s="59"/>
      <c r="EB311" s="59"/>
      <c r="EC311" s="59"/>
      <c r="ED311" s="59"/>
      <c r="EE311" s="59"/>
      <c r="EF311" s="59"/>
      <c r="EG311" s="59"/>
      <c r="EH311" s="59"/>
      <c r="EI311" s="59"/>
      <c r="EJ311" s="59"/>
      <c r="EK311" s="59"/>
      <c r="EL311" s="59"/>
      <c r="EM311" s="59"/>
      <c r="EN311" s="59"/>
      <c r="EO311" s="59"/>
      <c r="EP311" s="59"/>
      <c r="EQ311" s="59"/>
      <c r="ER311" s="59"/>
    </row>
    <row r="312" spans="2:148" ht="15" outlineLevel="1">
      <c r="B312" s="65">
        <v>7</v>
      </c>
      <c r="C312" s="99" t="s">
        <v>328</v>
      </c>
      <c r="D312" s="102" t="s">
        <v>335</v>
      </c>
      <c r="E312" s="66">
        <v>2</v>
      </c>
      <c r="F312" s="66"/>
      <c r="G312" s="90"/>
      <c r="H312" s="88">
        <f t="shared" si="94"/>
        <v>0.28000000000000003</v>
      </c>
      <c r="I312" s="87">
        <f t="shared" si="95"/>
        <v>0.28000000000000003</v>
      </c>
      <c r="J312" s="87">
        <f t="shared" si="96"/>
        <v>0</v>
      </c>
      <c r="K312" s="82"/>
      <c r="L312" s="61"/>
      <c r="M312" s="82"/>
      <c r="N312" s="59"/>
      <c r="O312" s="59"/>
      <c r="P312" s="59"/>
      <c r="Q312" s="59"/>
      <c r="R312" s="59"/>
      <c r="S312" s="59"/>
      <c r="T312" s="82"/>
      <c r="U312" s="63"/>
      <c r="V312" s="63"/>
      <c r="W312" s="63"/>
      <c r="X312" s="63"/>
      <c r="Y312" s="63"/>
      <c r="Z312" s="63"/>
      <c r="AA312" s="63"/>
      <c r="AB312" s="63"/>
      <c r="AC312" s="82"/>
      <c r="AD312" s="59"/>
      <c r="AE312" s="59"/>
      <c r="AF312" s="59"/>
      <c r="AG312" s="59"/>
      <c r="AH312" s="59"/>
      <c r="AI312" s="82"/>
      <c r="AJ312" s="59"/>
      <c r="AK312" s="59"/>
      <c r="AL312" s="59"/>
      <c r="AM312" s="59"/>
      <c r="AN312" s="82"/>
      <c r="AO312" s="59"/>
      <c r="AP312" s="59"/>
      <c r="AQ312" s="59"/>
      <c r="AR312" s="59"/>
      <c r="AS312" s="59"/>
      <c r="AT312" s="59"/>
      <c r="AU312" s="59"/>
      <c r="AV312" s="59"/>
      <c r="AW312" s="59"/>
      <c r="AX312" s="82"/>
      <c r="AY312" s="59"/>
      <c r="AZ312" s="59"/>
      <c r="BA312" s="59"/>
      <c r="BB312" s="59"/>
      <c r="BC312" s="59"/>
      <c r="BD312" s="59"/>
      <c r="BE312" s="59"/>
      <c r="BF312" s="59"/>
      <c r="BG312" s="59"/>
      <c r="BH312" s="59"/>
      <c r="BI312" s="82"/>
      <c r="BJ312" s="60"/>
      <c r="BK312" s="59"/>
      <c r="BL312" s="59"/>
      <c r="BM312" s="59"/>
      <c r="BN312" s="59"/>
      <c r="BO312" s="59"/>
      <c r="BP312" s="59"/>
      <c r="BQ312" s="59"/>
      <c r="BR312" s="59"/>
      <c r="BS312" s="59"/>
      <c r="BT312" s="59"/>
      <c r="BU312" s="59"/>
      <c r="BV312" s="59"/>
      <c r="BW312" s="59"/>
      <c r="BX312" s="59"/>
      <c r="BY312" s="59"/>
      <c r="BZ312" s="59"/>
      <c r="CA312" s="59"/>
      <c r="CB312" s="82"/>
      <c r="CC312" s="59"/>
      <c r="CD312" s="59"/>
      <c r="CE312" s="59"/>
      <c r="CF312" s="59"/>
      <c r="CG312" s="59"/>
      <c r="CH312" s="59"/>
      <c r="CI312" s="59"/>
      <c r="CJ312" s="59"/>
      <c r="CK312" s="59"/>
      <c r="CL312" s="59"/>
      <c r="CM312" s="82"/>
      <c r="CN312" s="59"/>
      <c r="CO312" s="59"/>
      <c r="CP312" s="59"/>
      <c r="CQ312" s="59"/>
      <c r="CR312" s="59"/>
      <c r="CS312" s="59"/>
      <c r="CT312" s="59"/>
      <c r="CU312" s="59"/>
      <c r="CV312" s="59"/>
      <c r="CW312" s="59"/>
      <c r="CX312" s="59"/>
      <c r="CY312" s="59"/>
      <c r="CZ312" s="82"/>
      <c r="DA312" s="59"/>
      <c r="DB312" s="59"/>
      <c r="DC312" s="59"/>
      <c r="DD312" s="59"/>
      <c r="DE312" s="59"/>
      <c r="DF312" s="59"/>
      <c r="DG312" s="59"/>
      <c r="DH312" s="59"/>
      <c r="DI312" s="82"/>
      <c r="DJ312" s="59"/>
      <c r="DK312" s="59"/>
      <c r="DL312" s="59"/>
      <c r="DM312" s="59"/>
      <c r="DN312" s="59"/>
      <c r="DO312" s="59"/>
      <c r="DP312" s="59"/>
      <c r="DQ312" s="82"/>
      <c r="DR312" s="59"/>
      <c r="DS312" s="59"/>
      <c r="DT312" s="59"/>
      <c r="DU312" s="59"/>
      <c r="DV312" s="59"/>
      <c r="DW312" s="59"/>
      <c r="DX312" s="59"/>
      <c r="DY312" s="59"/>
      <c r="DZ312" s="59"/>
      <c r="EA312" s="59"/>
      <c r="EB312" s="59"/>
      <c r="EC312" s="59"/>
      <c r="ED312" s="59"/>
      <c r="EE312" s="59"/>
      <c r="EF312" s="59"/>
      <c r="EG312" s="59"/>
      <c r="EH312" s="59"/>
      <c r="EI312" s="59"/>
      <c r="EJ312" s="59"/>
      <c r="EK312" s="59"/>
      <c r="EL312" s="59"/>
      <c r="EM312" s="59"/>
      <c r="EN312" s="59"/>
      <c r="EO312" s="59"/>
      <c r="EP312" s="59"/>
      <c r="EQ312" s="59"/>
      <c r="ER312" s="59"/>
    </row>
    <row r="313" spans="2:148" ht="15" outlineLevel="1">
      <c r="B313" s="65">
        <v>8</v>
      </c>
      <c r="C313" s="99" t="s">
        <v>328</v>
      </c>
      <c r="D313" s="102" t="s">
        <v>336</v>
      </c>
      <c r="E313" s="66">
        <v>25</v>
      </c>
      <c r="F313" s="66"/>
      <c r="G313" s="90"/>
      <c r="H313" s="88">
        <f t="shared" si="94"/>
        <v>3.5000000000000004</v>
      </c>
      <c r="I313" s="87">
        <f t="shared" si="95"/>
        <v>3.5000000000000004</v>
      </c>
      <c r="J313" s="87">
        <f t="shared" si="96"/>
        <v>0</v>
      </c>
      <c r="K313" s="82"/>
      <c r="L313" s="61"/>
      <c r="M313" s="82"/>
      <c r="N313" s="59"/>
      <c r="O313" s="59"/>
      <c r="P313" s="59"/>
      <c r="Q313" s="59"/>
      <c r="R313" s="59"/>
      <c r="S313" s="59"/>
      <c r="T313" s="82"/>
      <c r="U313" s="142"/>
      <c r="V313" s="63"/>
      <c r="W313" s="63"/>
      <c r="X313" s="63"/>
      <c r="Y313" s="63"/>
      <c r="Z313" s="63"/>
      <c r="AA313" s="63"/>
      <c r="AB313" s="63"/>
      <c r="AC313" s="82"/>
      <c r="AD313" s="59"/>
      <c r="AE313" s="59"/>
      <c r="AF313" s="59"/>
      <c r="AG313" s="59"/>
      <c r="AH313" s="59"/>
      <c r="AI313" s="82"/>
      <c r="AJ313" s="59"/>
      <c r="AK313" s="59"/>
      <c r="AL313" s="59"/>
      <c r="AM313" s="59"/>
      <c r="AN313" s="82"/>
      <c r="AO313" s="59"/>
      <c r="AP313" s="59"/>
      <c r="AQ313" s="59"/>
      <c r="AR313" s="59"/>
      <c r="AS313" s="59"/>
      <c r="AT313" s="59"/>
      <c r="AU313" s="59"/>
      <c r="AV313" s="59"/>
      <c r="AW313" s="59"/>
      <c r="AX313" s="82"/>
      <c r="AY313" s="59"/>
      <c r="AZ313" s="59"/>
      <c r="BA313" s="59"/>
      <c r="BB313" s="59"/>
      <c r="BC313" s="59"/>
      <c r="BD313" s="59"/>
      <c r="BE313" s="59"/>
      <c r="BF313" s="59"/>
      <c r="BG313" s="59"/>
      <c r="BH313" s="59"/>
      <c r="BI313" s="82"/>
      <c r="BJ313" s="60"/>
      <c r="BK313" s="59"/>
      <c r="BL313" s="59"/>
      <c r="BM313" s="59"/>
      <c r="BN313" s="59"/>
      <c r="BO313" s="59"/>
      <c r="BP313" s="59"/>
      <c r="BQ313" s="59"/>
      <c r="BR313" s="59"/>
      <c r="BS313" s="59"/>
      <c r="BT313" s="59"/>
      <c r="BU313" s="59"/>
      <c r="BV313" s="59"/>
      <c r="BW313" s="59"/>
      <c r="BX313" s="59"/>
      <c r="BY313" s="59"/>
      <c r="BZ313" s="59"/>
      <c r="CA313" s="59"/>
      <c r="CB313" s="82"/>
      <c r="CC313" s="59"/>
      <c r="CD313" s="59"/>
      <c r="CE313" s="59"/>
      <c r="CF313" s="59"/>
      <c r="CG313" s="59"/>
      <c r="CH313" s="59"/>
      <c r="CI313" s="59"/>
      <c r="CJ313" s="59"/>
      <c r="CK313" s="59"/>
      <c r="CL313" s="59"/>
      <c r="CM313" s="82"/>
      <c r="CN313" s="59"/>
      <c r="CO313" s="59"/>
      <c r="CP313" s="59"/>
      <c r="CQ313" s="59"/>
      <c r="CR313" s="59"/>
      <c r="CS313" s="59"/>
      <c r="CT313" s="59"/>
      <c r="CU313" s="59"/>
      <c r="CV313" s="59"/>
      <c r="CW313" s="59"/>
      <c r="CX313" s="59"/>
      <c r="CY313" s="59"/>
      <c r="CZ313" s="82"/>
      <c r="DA313" s="59"/>
      <c r="DB313" s="59"/>
      <c r="DC313" s="59"/>
      <c r="DD313" s="59"/>
      <c r="DE313" s="59"/>
      <c r="DF313" s="59"/>
      <c r="DG313" s="59"/>
      <c r="DH313" s="59"/>
      <c r="DI313" s="82"/>
      <c r="DJ313" s="59"/>
      <c r="DK313" s="59"/>
      <c r="DL313" s="59"/>
      <c r="DM313" s="59"/>
      <c r="DN313" s="59"/>
      <c r="DO313" s="59"/>
      <c r="DP313" s="59"/>
      <c r="DQ313" s="82"/>
      <c r="DR313" s="59"/>
      <c r="DS313" s="59"/>
      <c r="DT313" s="59"/>
      <c r="DU313" s="59"/>
      <c r="DV313" s="59"/>
      <c r="DW313" s="59"/>
      <c r="DX313" s="59"/>
      <c r="DY313" s="59"/>
      <c r="DZ313" s="59"/>
      <c r="EA313" s="59"/>
      <c r="EB313" s="59"/>
      <c r="EC313" s="59"/>
      <c r="ED313" s="59"/>
      <c r="EE313" s="59"/>
      <c r="EF313" s="59"/>
      <c r="EG313" s="59"/>
      <c r="EH313" s="59"/>
      <c r="EI313" s="59"/>
      <c r="EJ313" s="59"/>
      <c r="EK313" s="59"/>
      <c r="EL313" s="59"/>
      <c r="EM313" s="59"/>
      <c r="EN313" s="59"/>
      <c r="EO313" s="59"/>
      <c r="EP313" s="59"/>
      <c r="EQ313" s="59"/>
      <c r="ER313" s="59"/>
    </row>
    <row r="314" spans="2:148" ht="15" outlineLevel="1">
      <c r="B314" s="65">
        <v>9</v>
      </c>
      <c r="C314" s="99" t="s">
        <v>328</v>
      </c>
      <c r="D314" s="102" t="s">
        <v>337</v>
      </c>
      <c r="E314" s="66">
        <v>25</v>
      </c>
      <c r="F314" s="66"/>
      <c r="G314" s="90"/>
      <c r="H314" s="88">
        <f t="shared" si="94"/>
        <v>3.5000000000000004</v>
      </c>
      <c r="I314" s="87">
        <f t="shared" si="95"/>
        <v>3.5000000000000004</v>
      </c>
      <c r="J314" s="87">
        <f t="shared" si="96"/>
        <v>0</v>
      </c>
      <c r="K314" s="82"/>
      <c r="L314" s="61"/>
      <c r="M314" s="82"/>
      <c r="N314" s="59"/>
      <c r="O314" s="59"/>
      <c r="P314" s="59"/>
      <c r="Q314" s="59"/>
      <c r="R314" s="59"/>
      <c r="S314" s="59"/>
      <c r="T314" s="82"/>
      <c r="U314" s="63"/>
      <c r="V314" s="63"/>
      <c r="W314" s="63"/>
      <c r="X314" s="63"/>
      <c r="Y314" s="63"/>
      <c r="Z314" s="63"/>
      <c r="AA314" s="63"/>
      <c r="AB314" s="63"/>
      <c r="AC314" s="82"/>
      <c r="AD314" s="59"/>
      <c r="AE314" s="59"/>
      <c r="AF314" s="59"/>
      <c r="AG314" s="59"/>
      <c r="AH314" s="59"/>
      <c r="AI314" s="82"/>
      <c r="AJ314" s="59"/>
      <c r="AK314" s="59"/>
      <c r="AL314" s="59"/>
      <c r="AM314" s="59"/>
      <c r="AN314" s="82"/>
      <c r="AO314" s="59"/>
      <c r="AP314" s="59"/>
      <c r="AQ314" s="59"/>
      <c r="AR314" s="59"/>
      <c r="AS314" s="59"/>
      <c r="AT314" s="59"/>
      <c r="AU314" s="59"/>
      <c r="AV314" s="59"/>
      <c r="AW314" s="59"/>
      <c r="AX314" s="82"/>
      <c r="AY314" s="59"/>
      <c r="AZ314" s="59"/>
      <c r="BA314" s="59"/>
      <c r="BB314" s="59"/>
      <c r="BC314" s="59"/>
      <c r="BD314" s="59"/>
      <c r="BE314" s="59"/>
      <c r="BF314" s="59"/>
      <c r="BG314" s="59"/>
      <c r="BH314" s="59"/>
      <c r="BI314" s="82"/>
      <c r="BJ314" s="60"/>
      <c r="BK314" s="59"/>
      <c r="BL314" s="59"/>
      <c r="BM314" s="59"/>
      <c r="BN314" s="59"/>
      <c r="BO314" s="59"/>
      <c r="BP314" s="59"/>
      <c r="BQ314" s="59"/>
      <c r="BR314" s="59"/>
      <c r="BS314" s="59"/>
      <c r="BT314" s="59"/>
      <c r="BU314" s="59"/>
      <c r="BV314" s="59"/>
      <c r="BW314" s="59"/>
      <c r="BX314" s="59"/>
      <c r="BY314" s="59"/>
      <c r="BZ314" s="59"/>
      <c r="CA314" s="59"/>
      <c r="CB314" s="82"/>
      <c r="CC314" s="59"/>
      <c r="CD314" s="59"/>
      <c r="CE314" s="59"/>
      <c r="CF314" s="59"/>
      <c r="CG314" s="59"/>
      <c r="CH314" s="59"/>
      <c r="CI314" s="59"/>
      <c r="CJ314" s="59"/>
      <c r="CK314" s="59"/>
      <c r="CL314" s="59"/>
      <c r="CM314" s="82"/>
      <c r="CN314" s="59"/>
      <c r="CO314" s="59"/>
      <c r="CP314" s="59"/>
      <c r="CQ314" s="59"/>
      <c r="CR314" s="59"/>
      <c r="CS314" s="59"/>
      <c r="CT314" s="59"/>
      <c r="CU314" s="59"/>
      <c r="CV314" s="59"/>
      <c r="CW314" s="59"/>
      <c r="CX314" s="59"/>
      <c r="CY314" s="59"/>
      <c r="CZ314" s="82"/>
      <c r="DA314" s="59"/>
      <c r="DB314" s="59"/>
      <c r="DC314" s="59"/>
      <c r="DD314" s="59"/>
      <c r="DE314" s="59"/>
      <c r="DF314" s="59"/>
      <c r="DG314" s="59"/>
      <c r="DH314" s="59"/>
      <c r="DI314" s="82"/>
      <c r="DJ314" s="59"/>
      <c r="DK314" s="59"/>
      <c r="DL314" s="59"/>
      <c r="DM314" s="59"/>
      <c r="DN314" s="59"/>
      <c r="DO314" s="59"/>
      <c r="DP314" s="59"/>
      <c r="DQ314" s="82"/>
      <c r="DR314" s="59"/>
      <c r="DS314" s="59"/>
      <c r="DT314" s="59"/>
      <c r="DU314" s="59"/>
      <c r="DV314" s="59"/>
      <c r="DW314" s="59"/>
      <c r="DX314" s="59"/>
      <c r="DY314" s="59"/>
      <c r="DZ314" s="59"/>
      <c r="EA314" s="59"/>
      <c r="EB314" s="59"/>
      <c r="EC314" s="59"/>
      <c r="ED314" s="59"/>
      <c r="EE314" s="59"/>
      <c r="EF314" s="59"/>
      <c r="EG314" s="59"/>
      <c r="EH314" s="59"/>
      <c r="EI314" s="59"/>
      <c r="EJ314" s="59"/>
      <c r="EK314" s="59"/>
      <c r="EL314" s="59"/>
      <c r="EM314" s="59"/>
      <c r="EN314" s="59"/>
      <c r="EO314" s="59"/>
      <c r="EP314" s="59"/>
      <c r="EQ314" s="59"/>
      <c r="ER314" s="59"/>
    </row>
    <row r="315" spans="2:148" ht="15" outlineLevel="1">
      <c r="B315" s="65">
        <v>10</v>
      </c>
      <c r="C315" s="99" t="s">
        <v>328</v>
      </c>
      <c r="D315" s="102" t="s">
        <v>338</v>
      </c>
      <c r="E315" s="66">
        <v>25</v>
      </c>
      <c r="F315" s="66"/>
      <c r="G315" s="90"/>
      <c r="H315" s="88">
        <f t="shared" si="94"/>
        <v>3.5000000000000004</v>
      </c>
      <c r="I315" s="87">
        <f t="shared" si="95"/>
        <v>3.5000000000000004</v>
      </c>
      <c r="J315" s="87">
        <f t="shared" si="96"/>
        <v>0</v>
      </c>
      <c r="K315" s="82"/>
      <c r="L315" s="61"/>
      <c r="M315" s="82"/>
      <c r="N315" s="59"/>
      <c r="O315" s="59"/>
      <c r="P315" s="59"/>
      <c r="Q315" s="59"/>
      <c r="R315" s="59"/>
      <c r="S315" s="59"/>
      <c r="T315" s="82"/>
      <c r="U315" s="142"/>
      <c r="V315" s="63"/>
      <c r="W315" s="63"/>
      <c r="X315" s="63"/>
      <c r="Y315" s="63"/>
      <c r="Z315" s="63"/>
      <c r="AA315" s="63"/>
      <c r="AB315" s="63"/>
      <c r="AC315" s="82"/>
      <c r="AD315" s="59"/>
      <c r="AE315" s="59"/>
      <c r="AF315" s="59"/>
      <c r="AG315" s="59"/>
      <c r="AH315" s="59"/>
      <c r="AI315" s="82"/>
      <c r="AJ315" s="59"/>
      <c r="AK315" s="59"/>
      <c r="AL315" s="59"/>
      <c r="AM315" s="59"/>
      <c r="AN315" s="82"/>
      <c r="AO315" s="59"/>
      <c r="AP315" s="59"/>
      <c r="AQ315" s="59"/>
      <c r="AR315" s="59"/>
      <c r="AS315" s="59"/>
      <c r="AT315" s="59"/>
      <c r="AU315" s="59"/>
      <c r="AV315" s="59"/>
      <c r="AW315" s="59"/>
      <c r="AX315" s="82"/>
      <c r="AY315" s="59"/>
      <c r="AZ315" s="59"/>
      <c r="BA315" s="59"/>
      <c r="BB315" s="59"/>
      <c r="BC315" s="59"/>
      <c r="BD315" s="59"/>
      <c r="BE315" s="59"/>
      <c r="BF315" s="59"/>
      <c r="BG315" s="59"/>
      <c r="BH315" s="59"/>
      <c r="BI315" s="82"/>
      <c r="BJ315" s="60"/>
      <c r="BK315" s="59"/>
      <c r="BL315" s="59"/>
      <c r="BM315" s="59"/>
      <c r="BN315" s="59"/>
      <c r="BO315" s="59"/>
      <c r="BP315" s="59"/>
      <c r="BQ315" s="59"/>
      <c r="BR315" s="59"/>
      <c r="BS315" s="59"/>
      <c r="BT315" s="59"/>
      <c r="BU315" s="59"/>
      <c r="BV315" s="59"/>
      <c r="BW315" s="59"/>
      <c r="BX315" s="59"/>
      <c r="BY315" s="59"/>
      <c r="BZ315" s="59"/>
      <c r="CA315" s="59"/>
      <c r="CB315" s="82"/>
      <c r="CC315" s="59"/>
      <c r="CD315" s="59"/>
      <c r="CE315" s="59"/>
      <c r="CF315" s="59"/>
      <c r="CG315" s="59"/>
      <c r="CH315" s="59"/>
      <c r="CI315" s="59"/>
      <c r="CJ315" s="59"/>
      <c r="CK315" s="59"/>
      <c r="CL315" s="59"/>
      <c r="CM315" s="82"/>
      <c r="CN315" s="59"/>
      <c r="CO315" s="59"/>
      <c r="CP315" s="59"/>
      <c r="CQ315" s="59"/>
      <c r="CR315" s="59"/>
      <c r="CS315" s="59"/>
      <c r="CT315" s="59"/>
      <c r="CU315" s="59"/>
      <c r="CV315" s="59"/>
      <c r="CW315" s="59"/>
      <c r="CX315" s="59"/>
      <c r="CY315" s="59"/>
      <c r="CZ315" s="82"/>
      <c r="DA315" s="59"/>
      <c r="DB315" s="59"/>
      <c r="DC315" s="59"/>
      <c r="DD315" s="59"/>
      <c r="DE315" s="59"/>
      <c r="DF315" s="59"/>
      <c r="DG315" s="59"/>
      <c r="DH315" s="59"/>
      <c r="DI315" s="82"/>
      <c r="DJ315" s="59"/>
      <c r="DK315" s="59"/>
      <c r="DL315" s="59"/>
      <c r="DM315" s="59"/>
      <c r="DN315" s="59"/>
      <c r="DO315" s="59"/>
      <c r="DP315" s="59"/>
      <c r="DQ315" s="82"/>
      <c r="DR315" s="59"/>
      <c r="DS315" s="59"/>
      <c r="DT315" s="59"/>
      <c r="DU315" s="59"/>
      <c r="DV315" s="59"/>
      <c r="DW315" s="59"/>
      <c r="DX315" s="59"/>
      <c r="DY315" s="59"/>
      <c r="DZ315" s="59"/>
      <c r="EA315" s="59"/>
      <c r="EB315" s="59"/>
      <c r="EC315" s="59"/>
      <c r="ED315" s="59"/>
      <c r="EE315" s="59"/>
      <c r="EF315" s="59"/>
      <c r="EG315" s="59"/>
      <c r="EH315" s="59"/>
      <c r="EI315" s="59"/>
      <c r="EJ315" s="59"/>
      <c r="EK315" s="59"/>
      <c r="EL315" s="59"/>
      <c r="EM315" s="59"/>
      <c r="EN315" s="59"/>
      <c r="EO315" s="59"/>
      <c r="EP315" s="59"/>
      <c r="EQ315" s="59"/>
      <c r="ER315" s="59"/>
    </row>
    <row r="316" spans="2:148" ht="15" outlineLevel="1">
      <c r="B316" s="65">
        <v>11</v>
      </c>
      <c r="C316" s="99" t="s">
        <v>328</v>
      </c>
      <c r="D316" s="102" t="s">
        <v>339</v>
      </c>
      <c r="E316" s="66">
        <v>25</v>
      </c>
      <c r="F316" s="66"/>
      <c r="G316" s="90"/>
      <c r="H316" s="88">
        <f t="shared" si="94"/>
        <v>3.5000000000000004</v>
      </c>
      <c r="I316" s="87">
        <f t="shared" si="95"/>
        <v>3.5000000000000004</v>
      </c>
      <c r="J316" s="87">
        <f t="shared" si="96"/>
        <v>0</v>
      </c>
      <c r="K316" s="82"/>
      <c r="L316" s="61"/>
      <c r="M316" s="82"/>
      <c r="N316" s="59"/>
      <c r="O316" s="59"/>
      <c r="P316" s="59"/>
      <c r="Q316" s="59"/>
      <c r="R316" s="59"/>
      <c r="S316" s="59"/>
      <c r="T316" s="82"/>
      <c r="U316" s="63"/>
      <c r="V316" s="63"/>
      <c r="W316" s="63"/>
      <c r="X316" s="63"/>
      <c r="Y316" s="63"/>
      <c r="Z316" s="63"/>
      <c r="AA316" s="63"/>
      <c r="AB316" s="63"/>
      <c r="AC316" s="82"/>
      <c r="AD316" s="59"/>
      <c r="AE316" s="59"/>
      <c r="AF316" s="59"/>
      <c r="AG316" s="59"/>
      <c r="AH316" s="59"/>
      <c r="AI316" s="82"/>
      <c r="AJ316" s="59"/>
      <c r="AK316" s="59"/>
      <c r="AL316" s="59"/>
      <c r="AM316" s="59"/>
      <c r="AN316" s="82"/>
      <c r="AO316" s="59"/>
      <c r="AP316" s="59"/>
      <c r="AQ316" s="59"/>
      <c r="AR316" s="59"/>
      <c r="AS316" s="59"/>
      <c r="AT316" s="59"/>
      <c r="AU316" s="59"/>
      <c r="AV316" s="59"/>
      <c r="AW316" s="59"/>
      <c r="AX316" s="82"/>
      <c r="AY316" s="59"/>
      <c r="AZ316" s="59"/>
      <c r="BA316" s="59"/>
      <c r="BB316" s="59"/>
      <c r="BC316" s="59"/>
      <c r="BD316" s="59"/>
      <c r="BE316" s="59"/>
      <c r="BF316" s="59"/>
      <c r="BG316" s="59"/>
      <c r="BH316" s="59"/>
      <c r="BI316" s="82"/>
      <c r="BJ316" s="60"/>
      <c r="BK316" s="59"/>
      <c r="BL316" s="59"/>
      <c r="BM316" s="59"/>
      <c r="BN316" s="59"/>
      <c r="BO316" s="59"/>
      <c r="BP316" s="59"/>
      <c r="BQ316" s="59"/>
      <c r="BR316" s="59"/>
      <c r="BS316" s="59"/>
      <c r="BT316" s="59"/>
      <c r="BU316" s="59"/>
      <c r="BV316" s="59"/>
      <c r="BW316" s="59"/>
      <c r="BX316" s="59"/>
      <c r="BY316" s="59"/>
      <c r="BZ316" s="59"/>
      <c r="CA316" s="59"/>
      <c r="CB316" s="82"/>
      <c r="CC316" s="59"/>
      <c r="CD316" s="59"/>
      <c r="CE316" s="59"/>
      <c r="CF316" s="59"/>
      <c r="CG316" s="59"/>
      <c r="CH316" s="59"/>
      <c r="CI316" s="59"/>
      <c r="CJ316" s="59"/>
      <c r="CK316" s="59"/>
      <c r="CL316" s="59"/>
      <c r="CM316" s="82"/>
      <c r="CN316" s="59"/>
      <c r="CO316" s="59"/>
      <c r="CP316" s="59"/>
      <c r="CQ316" s="59"/>
      <c r="CR316" s="59"/>
      <c r="CS316" s="59"/>
      <c r="CT316" s="59"/>
      <c r="CU316" s="59"/>
      <c r="CV316" s="59"/>
      <c r="CW316" s="59"/>
      <c r="CX316" s="59"/>
      <c r="CY316" s="59"/>
      <c r="CZ316" s="82"/>
      <c r="DA316" s="59"/>
      <c r="DB316" s="59"/>
      <c r="DC316" s="59"/>
      <c r="DD316" s="59"/>
      <c r="DE316" s="59"/>
      <c r="DF316" s="59"/>
      <c r="DG316" s="59"/>
      <c r="DH316" s="59"/>
      <c r="DI316" s="82"/>
      <c r="DJ316" s="59"/>
      <c r="DK316" s="59"/>
      <c r="DL316" s="59"/>
      <c r="DM316" s="59"/>
      <c r="DN316" s="59"/>
      <c r="DO316" s="59"/>
      <c r="DP316" s="59"/>
      <c r="DQ316" s="82"/>
      <c r="DR316" s="59"/>
      <c r="DS316" s="59"/>
      <c r="DT316" s="59"/>
      <c r="DU316" s="59"/>
      <c r="DV316" s="59"/>
      <c r="DW316" s="59"/>
      <c r="DX316" s="59"/>
      <c r="DY316" s="59"/>
      <c r="DZ316" s="59"/>
      <c r="EA316" s="59"/>
      <c r="EB316" s="59"/>
      <c r="EC316" s="59"/>
      <c r="ED316" s="59"/>
      <c r="EE316" s="59"/>
      <c r="EF316" s="59"/>
      <c r="EG316" s="59"/>
      <c r="EH316" s="59"/>
      <c r="EI316" s="59"/>
      <c r="EJ316" s="59"/>
      <c r="EK316" s="59"/>
      <c r="EL316" s="59"/>
      <c r="EM316" s="59"/>
      <c r="EN316" s="59"/>
      <c r="EO316" s="59"/>
      <c r="EP316" s="59"/>
      <c r="EQ316" s="59"/>
      <c r="ER316" s="59"/>
    </row>
    <row r="317" spans="2:148" ht="15" outlineLevel="1">
      <c r="B317" s="65">
        <v>12</v>
      </c>
      <c r="C317" s="99" t="s">
        <v>328</v>
      </c>
      <c r="D317" s="102" t="s">
        <v>340</v>
      </c>
      <c r="E317" s="66">
        <v>25</v>
      </c>
      <c r="F317" s="66"/>
      <c r="G317" s="90"/>
      <c r="H317" s="88">
        <f t="shared" si="94"/>
        <v>3.5000000000000004</v>
      </c>
      <c r="I317" s="87">
        <f t="shared" si="95"/>
        <v>3.5000000000000004</v>
      </c>
      <c r="J317" s="87">
        <f t="shared" si="96"/>
        <v>0</v>
      </c>
      <c r="K317" s="82"/>
      <c r="L317" s="61"/>
      <c r="M317" s="82"/>
      <c r="N317" s="59"/>
      <c r="O317" s="59"/>
      <c r="P317" s="59"/>
      <c r="Q317" s="59"/>
      <c r="R317" s="59"/>
      <c r="S317" s="59"/>
      <c r="T317" s="82"/>
      <c r="U317" s="142"/>
      <c r="V317" s="63"/>
      <c r="W317" s="63"/>
      <c r="X317" s="63"/>
      <c r="Y317" s="63"/>
      <c r="Z317" s="63"/>
      <c r="AA317" s="63"/>
      <c r="AB317" s="63"/>
      <c r="AC317" s="82"/>
      <c r="AD317" s="59"/>
      <c r="AE317" s="59"/>
      <c r="AF317" s="59"/>
      <c r="AG317" s="59"/>
      <c r="AH317" s="59"/>
      <c r="AI317" s="82"/>
      <c r="AJ317" s="59"/>
      <c r="AK317" s="59"/>
      <c r="AL317" s="59"/>
      <c r="AM317" s="59"/>
      <c r="AN317" s="82"/>
      <c r="AO317" s="59"/>
      <c r="AP317" s="59"/>
      <c r="AQ317" s="59"/>
      <c r="AR317" s="59"/>
      <c r="AS317" s="59"/>
      <c r="AT317" s="59"/>
      <c r="AU317" s="59"/>
      <c r="AV317" s="59"/>
      <c r="AW317" s="59"/>
      <c r="AX317" s="82"/>
      <c r="AY317" s="59"/>
      <c r="AZ317" s="59"/>
      <c r="BA317" s="59"/>
      <c r="BB317" s="59"/>
      <c r="BC317" s="59"/>
      <c r="BD317" s="59"/>
      <c r="BE317" s="59"/>
      <c r="BF317" s="59"/>
      <c r="BG317" s="59"/>
      <c r="BH317" s="59"/>
      <c r="BI317" s="82"/>
      <c r="BJ317" s="60"/>
      <c r="BK317" s="59"/>
      <c r="BL317" s="59"/>
      <c r="BM317" s="59"/>
      <c r="BN317" s="59"/>
      <c r="BO317" s="59"/>
      <c r="BP317" s="59"/>
      <c r="BQ317" s="59"/>
      <c r="BR317" s="59"/>
      <c r="BS317" s="59"/>
      <c r="BT317" s="59"/>
      <c r="BU317" s="59"/>
      <c r="BV317" s="59"/>
      <c r="BW317" s="59"/>
      <c r="BX317" s="59"/>
      <c r="BY317" s="59"/>
      <c r="BZ317" s="59"/>
      <c r="CA317" s="59"/>
      <c r="CB317" s="82"/>
      <c r="CC317" s="59"/>
      <c r="CD317" s="59"/>
      <c r="CE317" s="59"/>
      <c r="CF317" s="59"/>
      <c r="CG317" s="59"/>
      <c r="CH317" s="59"/>
      <c r="CI317" s="59"/>
      <c r="CJ317" s="59"/>
      <c r="CK317" s="59"/>
      <c r="CL317" s="59"/>
      <c r="CM317" s="82"/>
      <c r="CN317" s="59"/>
      <c r="CO317" s="59"/>
      <c r="CP317" s="59"/>
      <c r="CQ317" s="59"/>
      <c r="CR317" s="59"/>
      <c r="CS317" s="59"/>
      <c r="CT317" s="59"/>
      <c r="CU317" s="59"/>
      <c r="CV317" s="59"/>
      <c r="CW317" s="59"/>
      <c r="CX317" s="59"/>
      <c r="CY317" s="59"/>
      <c r="CZ317" s="82"/>
      <c r="DA317" s="59"/>
      <c r="DB317" s="59"/>
      <c r="DC317" s="59"/>
      <c r="DD317" s="59"/>
      <c r="DE317" s="59"/>
      <c r="DF317" s="59"/>
      <c r="DG317" s="59"/>
      <c r="DH317" s="59"/>
      <c r="DI317" s="82"/>
      <c r="DJ317" s="59"/>
      <c r="DK317" s="59"/>
      <c r="DL317" s="59"/>
      <c r="DM317" s="59"/>
      <c r="DN317" s="59"/>
      <c r="DO317" s="59"/>
      <c r="DP317" s="59"/>
      <c r="DQ317" s="82"/>
      <c r="DR317" s="59"/>
      <c r="DS317" s="59"/>
      <c r="DT317" s="59"/>
      <c r="DU317" s="59"/>
      <c r="DV317" s="59"/>
      <c r="DW317" s="59"/>
      <c r="DX317" s="59"/>
      <c r="DY317" s="59"/>
      <c r="DZ317" s="59"/>
      <c r="EA317" s="59"/>
      <c r="EB317" s="59"/>
      <c r="EC317" s="59"/>
      <c r="ED317" s="59"/>
      <c r="EE317" s="59"/>
      <c r="EF317" s="59"/>
      <c r="EG317" s="59"/>
      <c r="EH317" s="59"/>
      <c r="EI317" s="59"/>
      <c r="EJ317" s="59"/>
      <c r="EK317" s="59"/>
      <c r="EL317" s="59"/>
      <c r="EM317" s="59"/>
      <c r="EN317" s="59"/>
      <c r="EO317" s="59"/>
      <c r="EP317" s="59"/>
      <c r="EQ317" s="59"/>
      <c r="ER317" s="59"/>
    </row>
    <row r="318" spans="2:148" ht="15" outlineLevel="1">
      <c r="B318" s="65">
        <v>13</v>
      </c>
      <c r="C318" s="99" t="s">
        <v>328</v>
      </c>
      <c r="D318" s="102" t="s">
        <v>341</v>
      </c>
      <c r="E318" s="66">
        <v>25</v>
      </c>
      <c r="F318" s="66"/>
      <c r="G318" s="90"/>
      <c r="H318" s="88">
        <f t="shared" si="94"/>
        <v>3.5000000000000004</v>
      </c>
      <c r="I318" s="87">
        <f t="shared" si="95"/>
        <v>3.5000000000000004</v>
      </c>
      <c r="J318" s="87">
        <f t="shared" si="96"/>
        <v>0</v>
      </c>
      <c r="K318" s="82"/>
      <c r="L318" s="61"/>
      <c r="M318" s="82"/>
      <c r="N318" s="59"/>
      <c r="O318" s="59"/>
      <c r="P318" s="59"/>
      <c r="Q318" s="59"/>
      <c r="R318" s="59"/>
      <c r="S318" s="59"/>
      <c r="T318" s="82"/>
      <c r="U318" s="63"/>
      <c r="V318" s="63"/>
      <c r="W318" s="63"/>
      <c r="X318" s="63"/>
      <c r="Y318" s="63"/>
      <c r="Z318" s="63"/>
      <c r="AA318" s="63"/>
      <c r="AB318" s="63"/>
      <c r="AC318" s="82"/>
      <c r="AD318" s="59"/>
      <c r="AE318" s="59"/>
      <c r="AF318" s="59"/>
      <c r="AG318" s="59"/>
      <c r="AH318" s="59"/>
      <c r="AI318" s="82"/>
      <c r="AJ318" s="59"/>
      <c r="AK318" s="59"/>
      <c r="AL318" s="59"/>
      <c r="AM318" s="59"/>
      <c r="AN318" s="82"/>
      <c r="AO318" s="59"/>
      <c r="AP318" s="59"/>
      <c r="AQ318" s="59"/>
      <c r="AR318" s="59"/>
      <c r="AS318" s="59"/>
      <c r="AT318" s="59"/>
      <c r="AU318" s="59"/>
      <c r="AV318" s="59"/>
      <c r="AW318" s="59"/>
      <c r="AX318" s="82"/>
      <c r="AY318" s="59"/>
      <c r="AZ318" s="59"/>
      <c r="BA318" s="59"/>
      <c r="BB318" s="59"/>
      <c r="BC318" s="59"/>
      <c r="BD318" s="59"/>
      <c r="BE318" s="59"/>
      <c r="BF318" s="59"/>
      <c r="BG318" s="59"/>
      <c r="BH318" s="59"/>
      <c r="BI318" s="82"/>
      <c r="BJ318" s="60"/>
      <c r="BK318" s="59"/>
      <c r="BL318" s="59"/>
      <c r="BM318" s="59"/>
      <c r="BN318" s="59"/>
      <c r="BO318" s="59"/>
      <c r="BP318" s="59"/>
      <c r="BQ318" s="59"/>
      <c r="BR318" s="59"/>
      <c r="BS318" s="59"/>
      <c r="BT318" s="59"/>
      <c r="BU318" s="59"/>
      <c r="BV318" s="59"/>
      <c r="BW318" s="59"/>
      <c r="BX318" s="59"/>
      <c r="BY318" s="59"/>
      <c r="BZ318" s="59"/>
      <c r="CA318" s="59"/>
      <c r="CB318" s="82"/>
      <c r="CC318" s="59"/>
      <c r="CD318" s="59"/>
      <c r="CE318" s="59"/>
      <c r="CF318" s="59"/>
      <c r="CG318" s="59"/>
      <c r="CH318" s="59"/>
      <c r="CI318" s="59"/>
      <c r="CJ318" s="59"/>
      <c r="CK318" s="59"/>
      <c r="CL318" s="59"/>
      <c r="CM318" s="82"/>
      <c r="CN318" s="59"/>
      <c r="CO318" s="59"/>
      <c r="CP318" s="59"/>
      <c r="CQ318" s="59"/>
      <c r="CR318" s="59"/>
      <c r="CS318" s="59"/>
      <c r="CT318" s="59"/>
      <c r="CU318" s="59"/>
      <c r="CV318" s="59"/>
      <c r="CW318" s="59"/>
      <c r="CX318" s="59"/>
      <c r="CY318" s="59"/>
      <c r="CZ318" s="82"/>
      <c r="DA318" s="59"/>
      <c r="DB318" s="59"/>
      <c r="DC318" s="59"/>
      <c r="DD318" s="59"/>
      <c r="DE318" s="59"/>
      <c r="DF318" s="59"/>
      <c r="DG318" s="59"/>
      <c r="DH318" s="59"/>
      <c r="DI318" s="82"/>
      <c r="DJ318" s="59"/>
      <c r="DK318" s="59"/>
      <c r="DL318" s="59"/>
      <c r="DM318" s="59"/>
      <c r="DN318" s="59"/>
      <c r="DO318" s="59"/>
      <c r="DP318" s="59"/>
      <c r="DQ318" s="82"/>
      <c r="DR318" s="59"/>
      <c r="DS318" s="59"/>
      <c r="DT318" s="59"/>
      <c r="DU318" s="59"/>
      <c r="DV318" s="59"/>
      <c r="DW318" s="59"/>
      <c r="DX318" s="59"/>
      <c r="DY318" s="59"/>
      <c r="DZ318" s="59"/>
      <c r="EA318" s="59"/>
      <c r="EB318" s="59"/>
      <c r="EC318" s="59"/>
      <c r="ED318" s="59"/>
      <c r="EE318" s="59"/>
      <c r="EF318" s="59"/>
      <c r="EG318" s="59"/>
      <c r="EH318" s="59"/>
      <c r="EI318" s="59"/>
      <c r="EJ318" s="59"/>
      <c r="EK318" s="59"/>
      <c r="EL318" s="59"/>
      <c r="EM318" s="59"/>
      <c r="EN318" s="59"/>
      <c r="EO318" s="59"/>
      <c r="EP318" s="59"/>
      <c r="EQ318" s="59"/>
      <c r="ER318" s="59"/>
    </row>
    <row r="319" spans="2:148" ht="15" outlineLevel="1">
      <c r="B319" s="65">
        <v>14</v>
      </c>
      <c r="C319" s="99" t="s">
        <v>328</v>
      </c>
      <c r="D319" s="102" t="s">
        <v>342</v>
      </c>
      <c r="E319" s="66">
        <v>25</v>
      </c>
      <c r="F319" s="66"/>
      <c r="G319" s="90"/>
      <c r="H319" s="88">
        <f t="shared" si="94"/>
        <v>3.5000000000000004</v>
      </c>
      <c r="I319" s="87">
        <f t="shared" si="95"/>
        <v>3.5000000000000004</v>
      </c>
      <c r="J319" s="87">
        <f t="shared" si="96"/>
        <v>0</v>
      </c>
      <c r="K319" s="82"/>
      <c r="L319" s="61"/>
      <c r="M319" s="82"/>
      <c r="N319" s="59"/>
      <c r="O319" s="59"/>
      <c r="P319" s="59"/>
      <c r="Q319" s="59"/>
      <c r="R319" s="59"/>
      <c r="S319" s="59"/>
      <c r="T319" s="82"/>
      <c r="U319" s="142"/>
      <c r="V319" s="63"/>
      <c r="W319" s="63"/>
      <c r="X319" s="63"/>
      <c r="Y319" s="63"/>
      <c r="Z319" s="63"/>
      <c r="AA319" s="63"/>
      <c r="AB319" s="63"/>
      <c r="AC319" s="82"/>
      <c r="AD319" s="59"/>
      <c r="AE319" s="59"/>
      <c r="AF319" s="59"/>
      <c r="AG319" s="59"/>
      <c r="AH319" s="59"/>
      <c r="AI319" s="82"/>
      <c r="AJ319" s="59"/>
      <c r="AK319" s="59"/>
      <c r="AL319" s="59"/>
      <c r="AM319" s="59"/>
      <c r="AN319" s="82"/>
      <c r="AO319" s="59"/>
      <c r="AP319" s="59"/>
      <c r="AQ319" s="59"/>
      <c r="AR319" s="59"/>
      <c r="AS319" s="59"/>
      <c r="AT319" s="59"/>
      <c r="AU319" s="59"/>
      <c r="AV319" s="59"/>
      <c r="AW319" s="59"/>
      <c r="AX319" s="82"/>
      <c r="AY319" s="59"/>
      <c r="AZ319" s="59"/>
      <c r="BA319" s="59"/>
      <c r="BB319" s="59"/>
      <c r="BC319" s="59"/>
      <c r="BD319" s="59"/>
      <c r="BE319" s="59"/>
      <c r="BF319" s="59"/>
      <c r="BG319" s="59"/>
      <c r="BH319" s="59"/>
      <c r="BI319" s="82"/>
      <c r="BJ319" s="60"/>
      <c r="BK319" s="59"/>
      <c r="BL319" s="59"/>
      <c r="BM319" s="59"/>
      <c r="BN319" s="59"/>
      <c r="BO319" s="59"/>
      <c r="BP319" s="59"/>
      <c r="BQ319" s="59"/>
      <c r="BR319" s="59"/>
      <c r="BS319" s="59"/>
      <c r="BT319" s="59"/>
      <c r="BU319" s="59"/>
      <c r="BV319" s="59"/>
      <c r="BW319" s="59"/>
      <c r="BX319" s="59"/>
      <c r="BY319" s="59"/>
      <c r="BZ319" s="59"/>
      <c r="CA319" s="59"/>
      <c r="CB319" s="82"/>
      <c r="CC319" s="59"/>
      <c r="CD319" s="59"/>
      <c r="CE319" s="59"/>
      <c r="CF319" s="59"/>
      <c r="CG319" s="59"/>
      <c r="CH319" s="59"/>
      <c r="CI319" s="59"/>
      <c r="CJ319" s="59"/>
      <c r="CK319" s="59"/>
      <c r="CL319" s="59"/>
      <c r="CM319" s="82"/>
      <c r="CN319" s="59"/>
      <c r="CO319" s="59"/>
      <c r="CP319" s="59"/>
      <c r="CQ319" s="59"/>
      <c r="CR319" s="59"/>
      <c r="CS319" s="59"/>
      <c r="CT319" s="59"/>
      <c r="CU319" s="59"/>
      <c r="CV319" s="59"/>
      <c r="CW319" s="59"/>
      <c r="CX319" s="59"/>
      <c r="CY319" s="59"/>
      <c r="CZ319" s="82"/>
      <c r="DA319" s="59"/>
      <c r="DB319" s="59"/>
      <c r="DC319" s="59"/>
      <c r="DD319" s="59"/>
      <c r="DE319" s="59"/>
      <c r="DF319" s="59"/>
      <c r="DG319" s="59"/>
      <c r="DH319" s="59"/>
      <c r="DI319" s="82"/>
      <c r="DJ319" s="59"/>
      <c r="DK319" s="59"/>
      <c r="DL319" s="59"/>
      <c r="DM319" s="59"/>
      <c r="DN319" s="59"/>
      <c r="DO319" s="59"/>
      <c r="DP319" s="59"/>
      <c r="DQ319" s="82"/>
      <c r="DR319" s="59"/>
      <c r="DS319" s="59"/>
      <c r="DT319" s="59"/>
      <c r="DU319" s="59"/>
      <c r="DV319" s="59"/>
      <c r="DW319" s="59"/>
      <c r="DX319" s="59"/>
      <c r="DY319" s="59"/>
      <c r="DZ319" s="59"/>
      <c r="EA319" s="59"/>
      <c r="EB319" s="59"/>
      <c r="EC319" s="59"/>
      <c r="ED319" s="59"/>
      <c r="EE319" s="59"/>
      <c r="EF319" s="59"/>
      <c r="EG319" s="59"/>
      <c r="EH319" s="59"/>
      <c r="EI319" s="59"/>
      <c r="EJ319" s="59"/>
      <c r="EK319" s="59"/>
      <c r="EL319" s="59"/>
      <c r="EM319" s="59"/>
      <c r="EN319" s="59"/>
      <c r="EO319" s="59"/>
      <c r="EP319" s="59"/>
      <c r="EQ319" s="59"/>
      <c r="ER319" s="59"/>
    </row>
    <row r="320" spans="2:148" ht="15" outlineLevel="1">
      <c r="B320" s="65">
        <v>15</v>
      </c>
      <c r="C320" s="99" t="s">
        <v>328</v>
      </c>
      <c r="D320" s="102" t="s">
        <v>343</v>
      </c>
      <c r="E320" s="66">
        <v>25</v>
      </c>
      <c r="F320" s="66"/>
      <c r="G320" s="90"/>
      <c r="H320" s="88">
        <f t="shared" si="94"/>
        <v>3.5000000000000004</v>
      </c>
      <c r="I320" s="87">
        <f t="shared" si="95"/>
        <v>3.5000000000000004</v>
      </c>
      <c r="J320" s="87">
        <f t="shared" si="96"/>
        <v>0</v>
      </c>
      <c r="K320" s="82"/>
      <c r="L320" s="61"/>
      <c r="M320" s="82"/>
      <c r="N320" s="59"/>
      <c r="O320" s="59"/>
      <c r="P320" s="59"/>
      <c r="Q320" s="59"/>
      <c r="R320" s="59"/>
      <c r="S320" s="59"/>
      <c r="T320" s="82"/>
      <c r="U320" s="63"/>
      <c r="V320" s="63"/>
      <c r="W320" s="63"/>
      <c r="X320" s="63"/>
      <c r="Y320" s="63"/>
      <c r="Z320" s="63"/>
      <c r="AA320" s="63"/>
      <c r="AB320" s="63"/>
      <c r="AC320" s="82"/>
      <c r="AD320" s="59"/>
      <c r="AE320" s="59"/>
      <c r="AF320" s="59"/>
      <c r="AG320" s="59"/>
      <c r="AH320" s="59"/>
      <c r="AI320" s="82"/>
      <c r="AJ320" s="59"/>
      <c r="AK320" s="59"/>
      <c r="AL320" s="59"/>
      <c r="AM320" s="59"/>
      <c r="AN320" s="82"/>
      <c r="AO320" s="59"/>
      <c r="AP320" s="59"/>
      <c r="AQ320" s="59"/>
      <c r="AR320" s="59"/>
      <c r="AS320" s="59"/>
      <c r="AT320" s="59"/>
      <c r="AU320" s="59"/>
      <c r="AV320" s="59"/>
      <c r="AW320" s="59"/>
      <c r="AX320" s="82"/>
      <c r="AY320" s="59"/>
      <c r="AZ320" s="59"/>
      <c r="BA320" s="59"/>
      <c r="BB320" s="59"/>
      <c r="BC320" s="59"/>
      <c r="BD320" s="59"/>
      <c r="BE320" s="59"/>
      <c r="BF320" s="59"/>
      <c r="BG320" s="59"/>
      <c r="BH320" s="59"/>
      <c r="BI320" s="82"/>
      <c r="BJ320" s="60"/>
      <c r="BK320" s="59"/>
      <c r="BL320" s="59"/>
      <c r="BM320" s="59"/>
      <c r="BN320" s="59"/>
      <c r="BO320" s="59"/>
      <c r="BP320" s="59"/>
      <c r="BQ320" s="59"/>
      <c r="BR320" s="59"/>
      <c r="BS320" s="59"/>
      <c r="BT320" s="59"/>
      <c r="BU320" s="59"/>
      <c r="BV320" s="59"/>
      <c r="BW320" s="59"/>
      <c r="BX320" s="59"/>
      <c r="BY320" s="59"/>
      <c r="BZ320" s="59"/>
      <c r="CA320" s="59"/>
      <c r="CB320" s="82"/>
      <c r="CC320" s="59"/>
      <c r="CD320" s="59"/>
      <c r="CE320" s="59"/>
      <c r="CF320" s="59"/>
      <c r="CG320" s="59"/>
      <c r="CH320" s="59"/>
      <c r="CI320" s="59"/>
      <c r="CJ320" s="59"/>
      <c r="CK320" s="59"/>
      <c r="CL320" s="59"/>
      <c r="CM320" s="82"/>
      <c r="CN320" s="59"/>
      <c r="CO320" s="59"/>
      <c r="CP320" s="59"/>
      <c r="CQ320" s="59"/>
      <c r="CR320" s="59"/>
      <c r="CS320" s="59"/>
      <c r="CT320" s="59"/>
      <c r="CU320" s="59"/>
      <c r="CV320" s="59"/>
      <c r="CW320" s="59"/>
      <c r="CX320" s="59"/>
      <c r="CY320" s="59"/>
      <c r="CZ320" s="82"/>
      <c r="DA320" s="59"/>
      <c r="DB320" s="59"/>
      <c r="DC320" s="59"/>
      <c r="DD320" s="59"/>
      <c r="DE320" s="59"/>
      <c r="DF320" s="59"/>
      <c r="DG320" s="59"/>
      <c r="DH320" s="59"/>
      <c r="DI320" s="82"/>
      <c r="DJ320" s="59"/>
      <c r="DK320" s="59"/>
      <c r="DL320" s="59"/>
      <c r="DM320" s="59"/>
      <c r="DN320" s="59"/>
      <c r="DO320" s="59"/>
      <c r="DP320" s="59"/>
      <c r="DQ320" s="82"/>
      <c r="DR320" s="59"/>
      <c r="DS320" s="59"/>
      <c r="DT320" s="59"/>
      <c r="DU320" s="59"/>
      <c r="DV320" s="59"/>
      <c r="DW320" s="59"/>
      <c r="DX320" s="59"/>
      <c r="DY320" s="59"/>
      <c r="DZ320" s="59"/>
      <c r="EA320" s="59"/>
      <c r="EB320" s="59"/>
      <c r="EC320" s="59"/>
      <c r="ED320" s="59"/>
      <c r="EE320" s="59"/>
      <c r="EF320" s="59"/>
      <c r="EG320" s="59"/>
      <c r="EH320" s="59"/>
      <c r="EI320" s="59"/>
      <c r="EJ320" s="59"/>
      <c r="EK320" s="59"/>
      <c r="EL320" s="59"/>
      <c r="EM320" s="59"/>
      <c r="EN320" s="59"/>
      <c r="EO320" s="59"/>
      <c r="EP320" s="59"/>
      <c r="EQ320" s="59"/>
      <c r="ER320" s="59"/>
    </row>
    <row r="321" spans="2:148" ht="15" outlineLevel="1">
      <c r="B321" s="65">
        <v>16</v>
      </c>
      <c r="C321" s="99" t="s">
        <v>328</v>
      </c>
      <c r="D321" s="108" t="s">
        <v>344</v>
      </c>
      <c r="E321" s="66">
        <v>25</v>
      </c>
      <c r="F321" s="66"/>
      <c r="G321" s="90"/>
      <c r="H321" s="88">
        <f t="shared" si="94"/>
        <v>3.5000000000000004</v>
      </c>
      <c r="I321" s="87">
        <f t="shared" si="95"/>
        <v>3.5000000000000004</v>
      </c>
      <c r="J321" s="87">
        <f t="shared" si="96"/>
        <v>0</v>
      </c>
      <c r="K321" s="82"/>
      <c r="L321" s="61"/>
      <c r="M321" s="82"/>
      <c r="N321" s="59"/>
      <c r="O321" s="59"/>
      <c r="P321" s="59"/>
      <c r="Q321" s="59"/>
      <c r="R321" s="59"/>
      <c r="S321" s="59"/>
      <c r="T321" s="82"/>
      <c r="U321" s="142"/>
      <c r="V321" s="63"/>
      <c r="W321" s="63"/>
      <c r="X321" s="63"/>
      <c r="Y321" s="63"/>
      <c r="Z321" s="63"/>
      <c r="AA321" s="63"/>
      <c r="AB321" s="63"/>
      <c r="AC321" s="82"/>
      <c r="AD321" s="59"/>
      <c r="AE321" s="59"/>
      <c r="AF321" s="59"/>
      <c r="AG321" s="59"/>
      <c r="AH321" s="59"/>
      <c r="AI321" s="82"/>
      <c r="AJ321" s="59"/>
      <c r="AK321" s="59"/>
      <c r="AL321" s="59"/>
      <c r="AM321" s="59"/>
      <c r="AN321" s="82"/>
      <c r="AO321" s="59"/>
      <c r="AP321" s="59"/>
      <c r="AQ321" s="59"/>
      <c r="AR321" s="59"/>
      <c r="AS321" s="59"/>
      <c r="AT321" s="59"/>
      <c r="AU321" s="59"/>
      <c r="AV321" s="59"/>
      <c r="AW321" s="59"/>
      <c r="AX321" s="82"/>
      <c r="AY321" s="59"/>
      <c r="AZ321" s="59"/>
      <c r="BA321" s="59"/>
      <c r="BB321" s="59"/>
      <c r="BC321" s="59"/>
      <c r="BD321" s="59"/>
      <c r="BE321" s="59"/>
      <c r="BF321" s="59"/>
      <c r="BG321" s="59"/>
      <c r="BH321" s="59"/>
      <c r="BI321" s="82"/>
      <c r="BJ321" s="60"/>
      <c r="BK321" s="59"/>
      <c r="BL321" s="59"/>
      <c r="BM321" s="59"/>
      <c r="BN321" s="59"/>
      <c r="BO321" s="59"/>
      <c r="BP321" s="59"/>
      <c r="BQ321" s="59"/>
      <c r="BR321" s="59"/>
      <c r="BS321" s="59"/>
      <c r="BT321" s="59"/>
      <c r="BU321" s="59"/>
      <c r="BV321" s="59"/>
      <c r="BW321" s="59"/>
      <c r="BX321" s="59"/>
      <c r="BY321" s="59"/>
      <c r="BZ321" s="59"/>
      <c r="CA321" s="59"/>
      <c r="CB321" s="82"/>
      <c r="CC321" s="59"/>
      <c r="CD321" s="59"/>
      <c r="CE321" s="59"/>
      <c r="CF321" s="59"/>
      <c r="CG321" s="59"/>
      <c r="CH321" s="59"/>
      <c r="CI321" s="59"/>
      <c r="CJ321" s="59"/>
      <c r="CK321" s="59"/>
      <c r="CL321" s="59"/>
      <c r="CM321" s="82"/>
      <c r="CN321" s="59"/>
      <c r="CO321" s="59"/>
      <c r="CP321" s="59"/>
      <c r="CQ321" s="59"/>
      <c r="CR321" s="59"/>
      <c r="CS321" s="59"/>
      <c r="CT321" s="59"/>
      <c r="CU321" s="59"/>
      <c r="CV321" s="59"/>
      <c r="CW321" s="59"/>
      <c r="CX321" s="59"/>
      <c r="CY321" s="59"/>
      <c r="CZ321" s="82"/>
      <c r="DA321" s="59"/>
      <c r="DB321" s="59"/>
      <c r="DC321" s="59"/>
      <c r="DD321" s="59"/>
      <c r="DE321" s="59"/>
      <c r="DF321" s="59"/>
      <c r="DG321" s="59"/>
      <c r="DH321" s="59"/>
      <c r="DI321" s="82"/>
      <c r="DJ321" s="59"/>
      <c r="DK321" s="59"/>
      <c r="DL321" s="59"/>
      <c r="DM321" s="59"/>
      <c r="DN321" s="59"/>
      <c r="DO321" s="59"/>
      <c r="DP321" s="59"/>
      <c r="DQ321" s="82"/>
      <c r="DR321" s="59"/>
      <c r="DS321" s="59"/>
      <c r="DT321" s="59"/>
      <c r="DU321" s="59"/>
      <c r="DV321" s="59"/>
      <c r="DW321" s="59"/>
      <c r="DX321" s="59"/>
      <c r="DY321" s="59"/>
      <c r="DZ321" s="59"/>
      <c r="EA321" s="59"/>
      <c r="EB321" s="59"/>
      <c r="EC321" s="59"/>
      <c r="ED321" s="59"/>
      <c r="EE321" s="59"/>
      <c r="EF321" s="59"/>
      <c r="EG321" s="59"/>
      <c r="EH321" s="59"/>
      <c r="EI321" s="59"/>
      <c r="EJ321" s="59"/>
      <c r="EK321" s="59"/>
      <c r="EL321" s="59"/>
      <c r="EM321" s="59"/>
      <c r="EN321" s="59"/>
      <c r="EO321" s="59"/>
      <c r="EP321" s="59"/>
      <c r="EQ321" s="59"/>
      <c r="ER321" s="59"/>
    </row>
    <row r="322" spans="2:148" ht="15" outlineLevel="1">
      <c r="B322" s="65">
        <v>17</v>
      </c>
      <c r="C322" s="99" t="s">
        <v>328</v>
      </c>
      <c r="D322" s="102" t="s">
        <v>345</v>
      </c>
      <c r="E322" s="66">
        <v>25</v>
      </c>
      <c r="F322" s="66"/>
      <c r="G322" s="90"/>
      <c r="H322" s="88">
        <f t="shared" si="94"/>
        <v>3.5000000000000004</v>
      </c>
      <c r="I322" s="87">
        <f t="shared" si="95"/>
        <v>3.5000000000000004</v>
      </c>
      <c r="J322" s="87">
        <f t="shared" si="96"/>
        <v>0</v>
      </c>
      <c r="K322" s="82"/>
      <c r="L322" s="61"/>
      <c r="M322" s="82"/>
      <c r="N322" s="59"/>
      <c r="O322" s="59"/>
      <c r="P322" s="59"/>
      <c r="Q322" s="59"/>
      <c r="R322" s="59"/>
      <c r="S322" s="59"/>
      <c r="T322" s="82"/>
      <c r="U322" s="63"/>
      <c r="V322" s="63"/>
      <c r="W322" s="63"/>
      <c r="X322" s="63"/>
      <c r="Y322" s="63"/>
      <c r="Z322" s="63"/>
      <c r="AA322" s="63"/>
      <c r="AB322" s="63"/>
      <c r="AC322" s="82"/>
      <c r="AD322" s="59"/>
      <c r="AE322" s="59"/>
      <c r="AF322" s="59"/>
      <c r="AG322" s="59"/>
      <c r="AH322" s="59"/>
      <c r="AI322" s="82"/>
      <c r="AJ322" s="59"/>
      <c r="AK322" s="59"/>
      <c r="AL322" s="59"/>
      <c r="AM322" s="59"/>
      <c r="AN322" s="82"/>
      <c r="AO322" s="59"/>
      <c r="AP322" s="59"/>
      <c r="AQ322" s="59"/>
      <c r="AR322" s="59"/>
      <c r="AS322" s="59"/>
      <c r="AT322" s="59"/>
      <c r="AU322" s="59"/>
      <c r="AV322" s="59"/>
      <c r="AW322" s="59"/>
      <c r="AX322" s="82"/>
      <c r="AY322" s="59"/>
      <c r="AZ322" s="59"/>
      <c r="BA322" s="59"/>
      <c r="BB322" s="59"/>
      <c r="BC322" s="59"/>
      <c r="BD322" s="59"/>
      <c r="BE322" s="59"/>
      <c r="BF322" s="59"/>
      <c r="BG322" s="59"/>
      <c r="BH322" s="59"/>
      <c r="BI322" s="82"/>
      <c r="BJ322" s="60"/>
      <c r="BK322" s="59"/>
      <c r="BL322" s="59"/>
      <c r="BM322" s="59"/>
      <c r="BN322" s="59"/>
      <c r="BO322" s="59"/>
      <c r="BP322" s="59"/>
      <c r="BQ322" s="59"/>
      <c r="BR322" s="59"/>
      <c r="BS322" s="59"/>
      <c r="BT322" s="59"/>
      <c r="BU322" s="59"/>
      <c r="BV322" s="59"/>
      <c r="BW322" s="59"/>
      <c r="BX322" s="59"/>
      <c r="BY322" s="59"/>
      <c r="BZ322" s="59"/>
      <c r="CA322" s="59"/>
      <c r="CB322" s="82"/>
      <c r="CC322" s="59"/>
      <c r="CD322" s="59"/>
      <c r="CE322" s="59"/>
      <c r="CF322" s="59"/>
      <c r="CG322" s="59"/>
      <c r="CH322" s="59"/>
      <c r="CI322" s="59"/>
      <c r="CJ322" s="59"/>
      <c r="CK322" s="59"/>
      <c r="CL322" s="59"/>
      <c r="CM322" s="82"/>
      <c r="CN322" s="59"/>
      <c r="CO322" s="59"/>
      <c r="CP322" s="59"/>
      <c r="CQ322" s="59"/>
      <c r="CR322" s="59"/>
      <c r="CS322" s="59"/>
      <c r="CT322" s="59"/>
      <c r="CU322" s="59"/>
      <c r="CV322" s="59"/>
      <c r="CW322" s="59"/>
      <c r="CX322" s="59"/>
      <c r="CY322" s="59"/>
      <c r="CZ322" s="82"/>
      <c r="DA322" s="59"/>
      <c r="DB322" s="59"/>
      <c r="DC322" s="59"/>
      <c r="DD322" s="59"/>
      <c r="DE322" s="59"/>
      <c r="DF322" s="59"/>
      <c r="DG322" s="59"/>
      <c r="DH322" s="59"/>
      <c r="DI322" s="82"/>
      <c r="DJ322" s="59"/>
      <c r="DK322" s="59"/>
      <c r="DL322" s="59"/>
      <c r="DM322" s="59"/>
      <c r="DN322" s="59"/>
      <c r="DO322" s="59"/>
      <c r="DP322" s="59"/>
      <c r="DQ322" s="82"/>
      <c r="DR322" s="59"/>
      <c r="DS322" s="59"/>
      <c r="DT322" s="59"/>
      <c r="DU322" s="59"/>
      <c r="DV322" s="59"/>
      <c r="DW322" s="59"/>
      <c r="DX322" s="59"/>
      <c r="DY322" s="59"/>
      <c r="DZ322" s="59"/>
      <c r="EA322" s="59"/>
      <c r="EB322" s="59"/>
      <c r="EC322" s="59"/>
      <c r="ED322" s="59"/>
      <c r="EE322" s="59"/>
      <c r="EF322" s="59"/>
      <c r="EG322" s="59"/>
      <c r="EH322" s="59"/>
      <c r="EI322" s="59"/>
      <c r="EJ322" s="59"/>
      <c r="EK322" s="59"/>
      <c r="EL322" s="59"/>
      <c r="EM322" s="59"/>
      <c r="EN322" s="59"/>
      <c r="EO322" s="59"/>
      <c r="EP322" s="59"/>
      <c r="EQ322" s="59"/>
      <c r="ER322" s="59"/>
    </row>
    <row r="323" spans="2:148" ht="15" outlineLevel="1">
      <c r="B323" s="65">
        <v>18</v>
      </c>
      <c r="C323" s="99" t="s">
        <v>328</v>
      </c>
      <c r="D323" s="102" t="s">
        <v>346</v>
      </c>
      <c r="E323" s="66">
        <v>25</v>
      </c>
      <c r="F323" s="66"/>
      <c r="G323" s="90"/>
      <c r="H323" s="88">
        <f t="shared" si="94"/>
        <v>3.5000000000000004</v>
      </c>
      <c r="I323" s="87">
        <f t="shared" si="95"/>
        <v>3.5000000000000004</v>
      </c>
      <c r="J323" s="87">
        <f t="shared" si="96"/>
        <v>0</v>
      </c>
      <c r="K323" s="82"/>
      <c r="L323" s="61"/>
      <c r="M323" s="82"/>
      <c r="N323" s="59"/>
      <c r="O323" s="59"/>
      <c r="P323" s="59"/>
      <c r="Q323" s="59"/>
      <c r="R323" s="59"/>
      <c r="S323" s="59"/>
      <c r="T323" s="82"/>
      <c r="U323" s="142"/>
      <c r="V323" s="63"/>
      <c r="W323" s="63"/>
      <c r="X323" s="63"/>
      <c r="Y323" s="63"/>
      <c r="Z323" s="63"/>
      <c r="AA323" s="63"/>
      <c r="AB323" s="63"/>
      <c r="AC323" s="82"/>
      <c r="AD323" s="59"/>
      <c r="AE323" s="59"/>
      <c r="AF323" s="59"/>
      <c r="AG323" s="59"/>
      <c r="AH323" s="59"/>
      <c r="AI323" s="82"/>
      <c r="AJ323" s="59"/>
      <c r="AK323" s="59"/>
      <c r="AL323" s="59"/>
      <c r="AM323" s="59"/>
      <c r="AN323" s="82"/>
      <c r="AO323" s="59"/>
      <c r="AP323" s="59"/>
      <c r="AQ323" s="59"/>
      <c r="AR323" s="59"/>
      <c r="AS323" s="59"/>
      <c r="AT323" s="59"/>
      <c r="AU323" s="59"/>
      <c r="AV323" s="59"/>
      <c r="AW323" s="59"/>
      <c r="AX323" s="82"/>
      <c r="AY323" s="59"/>
      <c r="AZ323" s="59"/>
      <c r="BA323" s="59"/>
      <c r="BB323" s="59"/>
      <c r="BC323" s="59"/>
      <c r="BD323" s="59"/>
      <c r="BE323" s="59"/>
      <c r="BF323" s="59"/>
      <c r="BG323" s="59"/>
      <c r="BH323" s="59"/>
      <c r="BI323" s="82"/>
      <c r="BJ323" s="60"/>
      <c r="BK323" s="59"/>
      <c r="BL323" s="59"/>
      <c r="BM323" s="59"/>
      <c r="BN323" s="59"/>
      <c r="BO323" s="59"/>
      <c r="BP323" s="59"/>
      <c r="BQ323" s="59"/>
      <c r="BR323" s="59"/>
      <c r="BS323" s="59"/>
      <c r="BT323" s="59"/>
      <c r="BU323" s="59"/>
      <c r="BV323" s="59"/>
      <c r="BW323" s="59"/>
      <c r="BX323" s="59"/>
      <c r="BY323" s="59"/>
      <c r="BZ323" s="59"/>
      <c r="CA323" s="59"/>
      <c r="CB323" s="82"/>
      <c r="CC323" s="59"/>
      <c r="CD323" s="59"/>
      <c r="CE323" s="59"/>
      <c r="CF323" s="59"/>
      <c r="CG323" s="59"/>
      <c r="CH323" s="59"/>
      <c r="CI323" s="59"/>
      <c r="CJ323" s="59"/>
      <c r="CK323" s="59"/>
      <c r="CL323" s="59"/>
      <c r="CM323" s="82"/>
      <c r="CN323" s="59"/>
      <c r="CO323" s="59"/>
      <c r="CP323" s="59"/>
      <c r="CQ323" s="59"/>
      <c r="CR323" s="59"/>
      <c r="CS323" s="59"/>
      <c r="CT323" s="59"/>
      <c r="CU323" s="59"/>
      <c r="CV323" s="59"/>
      <c r="CW323" s="59"/>
      <c r="CX323" s="59"/>
      <c r="CY323" s="59"/>
      <c r="CZ323" s="82"/>
      <c r="DA323" s="59"/>
      <c r="DB323" s="59"/>
      <c r="DC323" s="59"/>
      <c r="DD323" s="59"/>
      <c r="DE323" s="59"/>
      <c r="DF323" s="59"/>
      <c r="DG323" s="59"/>
      <c r="DH323" s="59"/>
      <c r="DI323" s="82"/>
      <c r="DJ323" s="59"/>
      <c r="DK323" s="59"/>
      <c r="DL323" s="59"/>
      <c r="DM323" s="59"/>
      <c r="DN323" s="59"/>
      <c r="DO323" s="59"/>
      <c r="DP323" s="59"/>
      <c r="DQ323" s="82"/>
      <c r="DR323" s="59"/>
      <c r="DS323" s="59"/>
      <c r="DT323" s="59"/>
      <c r="DU323" s="59"/>
      <c r="DV323" s="59"/>
      <c r="DW323" s="59"/>
      <c r="DX323" s="59"/>
      <c r="DY323" s="59"/>
      <c r="DZ323" s="59"/>
      <c r="EA323" s="59"/>
      <c r="EB323" s="59"/>
      <c r="EC323" s="59"/>
      <c r="ED323" s="59"/>
      <c r="EE323" s="59"/>
      <c r="EF323" s="59"/>
      <c r="EG323" s="59"/>
      <c r="EH323" s="59"/>
      <c r="EI323" s="59"/>
      <c r="EJ323" s="59"/>
      <c r="EK323" s="59"/>
      <c r="EL323" s="59"/>
      <c r="EM323" s="59"/>
      <c r="EN323" s="59"/>
      <c r="EO323" s="59"/>
      <c r="EP323" s="59"/>
      <c r="EQ323" s="59"/>
      <c r="ER323" s="59"/>
    </row>
    <row r="324" spans="2:148" ht="15" outlineLevel="1">
      <c r="B324" s="65">
        <v>19</v>
      </c>
      <c r="C324" s="99" t="s">
        <v>328</v>
      </c>
      <c r="D324" s="102" t="s">
        <v>347</v>
      </c>
      <c r="E324" s="66">
        <v>35</v>
      </c>
      <c r="F324" s="66"/>
      <c r="G324" s="90"/>
      <c r="H324" s="88">
        <f t="shared" si="94"/>
        <v>4.9000000000000004</v>
      </c>
      <c r="I324" s="87">
        <f t="shared" si="95"/>
        <v>4.9000000000000004</v>
      </c>
      <c r="J324" s="87">
        <f t="shared" si="96"/>
        <v>0</v>
      </c>
      <c r="K324" s="82"/>
      <c r="L324" s="61"/>
      <c r="M324" s="82"/>
      <c r="N324" s="59"/>
      <c r="O324" s="59"/>
      <c r="P324" s="59"/>
      <c r="Q324" s="59"/>
      <c r="R324" s="59"/>
      <c r="S324" s="59"/>
      <c r="T324" s="82"/>
      <c r="U324" s="63"/>
      <c r="V324" s="63"/>
      <c r="W324" s="63"/>
      <c r="X324" s="63"/>
      <c r="Y324" s="63"/>
      <c r="Z324" s="63"/>
      <c r="AA324" s="63"/>
      <c r="AB324" s="63"/>
      <c r="AC324" s="82"/>
      <c r="AD324" s="59"/>
      <c r="AE324" s="59"/>
      <c r="AF324" s="59"/>
      <c r="AG324" s="59"/>
      <c r="AH324" s="59"/>
      <c r="AI324" s="82"/>
      <c r="AJ324" s="59"/>
      <c r="AK324" s="59"/>
      <c r="AL324" s="59"/>
      <c r="AM324" s="59"/>
      <c r="AN324" s="82"/>
      <c r="AO324" s="59"/>
      <c r="AP324" s="59"/>
      <c r="AQ324" s="59"/>
      <c r="AR324" s="59"/>
      <c r="AS324" s="59"/>
      <c r="AT324" s="59"/>
      <c r="AU324" s="59"/>
      <c r="AV324" s="59"/>
      <c r="AW324" s="59"/>
      <c r="AX324" s="82"/>
      <c r="AY324" s="59"/>
      <c r="AZ324" s="59"/>
      <c r="BA324" s="59"/>
      <c r="BB324" s="59"/>
      <c r="BC324" s="59"/>
      <c r="BD324" s="59"/>
      <c r="BE324" s="59"/>
      <c r="BF324" s="59"/>
      <c r="BG324" s="59"/>
      <c r="BH324" s="59"/>
      <c r="BI324" s="82"/>
      <c r="BJ324" s="60"/>
      <c r="BK324" s="59"/>
      <c r="BL324" s="59"/>
      <c r="BM324" s="59"/>
      <c r="BN324" s="59"/>
      <c r="BO324" s="59"/>
      <c r="BP324" s="59"/>
      <c r="BQ324" s="59"/>
      <c r="BR324" s="59"/>
      <c r="BS324" s="59"/>
      <c r="BT324" s="59"/>
      <c r="BU324" s="59"/>
      <c r="BV324" s="59"/>
      <c r="BW324" s="59"/>
      <c r="BX324" s="59"/>
      <c r="BY324" s="59"/>
      <c r="BZ324" s="59"/>
      <c r="CA324" s="59"/>
      <c r="CB324" s="82"/>
      <c r="CC324" s="59"/>
      <c r="CD324" s="59"/>
      <c r="CE324" s="59"/>
      <c r="CF324" s="59"/>
      <c r="CG324" s="59"/>
      <c r="CH324" s="59"/>
      <c r="CI324" s="59"/>
      <c r="CJ324" s="59"/>
      <c r="CK324" s="59"/>
      <c r="CL324" s="59"/>
      <c r="CM324" s="82"/>
      <c r="CN324" s="59"/>
      <c r="CO324" s="59"/>
      <c r="CP324" s="59"/>
      <c r="CQ324" s="59"/>
      <c r="CR324" s="59"/>
      <c r="CS324" s="59"/>
      <c r="CT324" s="59"/>
      <c r="CU324" s="59"/>
      <c r="CV324" s="59"/>
      <c r="CW324" s="59"/>
      <c r="CX324" s="59"/>
      <c r="CY324" s="59"/>
      <c r="CZ324" s="82"/>
      <c r="DA324" s="59"/>
      <c r="DB324" s="59"/>
      <c r="DC324" s="59"/>
      <c r="DD324" s="59"/>
      <c r="DE324" s="59"/>
      <c r="DF324" s="59"/>
      <c r="DG324" s="59"/>
      <c r="DH324" s="59"/>
      <c r="DI324" s="82"/>
      <c r="DJ324" s="59"/>
      <c r="DK324" s="59"/>
      <c r="DL324" s="59"/>
      <c r="DM324" s="59"/>
      <c r="DN324" s="59"/>
      <c r="DO324" s="59"/>
      <c r="DP324" s="59"/>
      <c r="DQ324" s="82"/>
      <c r="DR324" s="59"/>
      <c r="DS324" s="59"/>
      <c r="DT324" s="59"/>
      <c r="DU324" s="59"/>
      <c r="DV324" s="59"/>
      <c r="DW324" s="59"/>
      <c r="DX324" s="59"/>
      <c r="DY324" s="59"/>
      <c r="DZ324" s="59"/>
      <c r="EA324" s="59"/>
      <c r="EB324" s="59"/>
      <c r="EC324" s="59"/>
      <c r="ED324" s="59"/>
      <c r="EE324" s="59"/>
      <c r="EF324" s="59"/>
      <c r="EG324" s="59"/>
      <c r="EH324" s="59"/>
      <c r="EI324" s="59"/>
      <c r="EJ324" s="59"/>
      <c r="EK324" s="59"/>
      <c r="EL324" s="59"/>
      <c r="EM324" s="59"/>
      <c r="EN324" s="59"/>
      <c r="EO324" s="59"/>
      <c r="EP324" s="59"/>
      <c r="EQ324" s="59"/>
      <c r="ER324" s="59"/>
    </row>
    <row r="325" spans="2:148" ht="15" outlineLevel="1">
      <c r="B325" s="65">
        <v>20</v>
      </c>
      <c r="C325" s="99" t="s">
        <v>328</v>
      </c>
      <c r="D325" s="102" t="s">
        <v>348</v>
      </c>
      <c r="E325" s="66">
        <v>35</v>
      </c>
      <c r="F325" s="66"/>
      <c r="G325" s="90"/>
      <c r="H325" s="88">
        <f t="shared" si="94"/>
        <v>4.9000000000000004</v>
      </c>
      <c r="I325" s="87">
        <f t="shared" si="95"/>
        <v>4.9000000000000004</v>
      </c>
      <c r="J325" s="87">
        <f t="shared" si="96"/>
        <v>0</v>
      </c>
      <c r="K325" s="82"/>
      <c r="L325" s="61"/>
      <c r="M325" s="82"/>
      <c r="N325" s="59"/>
      <c r="O325" s="59"/>
      <c r="P325" s="59"/>
      <c r="Q325" s="59"/>
      <c r="R325" s="59"/>
      <c r="S325" s="59"/>
      <c r="T325" s="82"/>
      <c r="U325" s="142"/>
      <c r="V325" s="63"/>
      <c r="W325" s="63"/>
      <c r="X325" s="63"/>
      <c r="Y325" s="63"/>
      <c r="Z325" s="63"/>
      <c r="AA325" s="63"/>
      <c r="AB325" s="63"/>
      <c r="AC325" s="82"/>
      <c r="AD325" s="59"/>
      <c r="AE325" s="59"/>
      <c r="AF325" s="59"/>
      <c r="AG325" s="59"/>
      <c r="AH325" s="59"/>
      <c r="AI325" s="82"/>
      <c r="AJ325" s="59"/>
      <c r="AK325" s="59"/>
      <c r="AL325" s="59"/>
      <c r="AM325" s="59"/>
      <c r="AN325" s="82"/>
      <c r="AO325" s="59"/>
      <c r="AP325" s="59"/>
      <c r="AQ325" s="59"/>
      <c r="AR325" s="59"/>
      <c r="AS325" s="59"/>
      <c r="AT325" s="59"/>
      <c r="AU325" s="59"/>
      <c r="AV325" s="59"/>
      <c r="AW325" s="59"/>
      <c r="AX325" s="82"/>
      <c r="AY325" s="59"/>
      <c r="AZ325" s="59"/>
      <c r="BA325" s="59"/>
      <c r="BB325" s="59"/>
      <c r="BC325" s="59"/>
      <c r="BD325" s="59"/>
      <c r="BE325" s="59"/>
      <c r="BF325" s="59"/>
      <c r="BG325" s="59"/>
      <c r="BH325" s="59"/>
      <c r="BI325" s="82"/>
      <c r="BJ325" s="60"/>
      <c r="BK325" s="59"/>
      <c r="BL325" s="59"/>
      <c r="BM325" s="59"/>
      <c r="BN325" s="59"/>
      <c r="BO325" s="59"/>
      <c r="BP325" s="59"/>
      <c r="BQ325" s="59"/>
      <c r="BR325" s="59"/>
      <c r="BS325" s="59"/>
      <c r="BT325" s="59"/>
      <c r="BU325" s="59"/>
      <c r="BV325" s="59"/>
      <c r="BW325" s="59"/>
      <c r="BX325" s="59"/>
      <c r="BY325" s="59"/>
      <c r="BZ325" s="59"/>
      <c r="CA325" s="59"/>
      <c r="CB325" s="82"/>
      <c r="CC325" s="59"/>
      <c r="CD325" s="59"/>
      <c r="CE325" s="59"/>
      <c r="CF325" s="59"/>
      <c r="CG325" s="59"/>
      <c r="CH325" s="59"/>
      <c r="CI325" s="59"/>
      <c r="CJ325" s="59"/>
      <c r="CK325" s="59"/>
      <c r="CL325" s="59"/>
      <c r="CM325" s="82"/>
      <c r="CN325" s="59"/>
      <c r="CO325" s="59"/>
      <c r="CP325" s="59"/>
      <c r="CQ325" s="59"/>
      <c r="CR325" s="59"/>
      <c r="CS325" s="59"/>
      <c r="CT325" s="59"/>
      <c r="CU325" s="59"/>
      <c r="CV325" s="59"/>
      <c r="CW325" s="59"/>
      <c r="CX325" s="59"/>
      <c r="CY325" s="59"/>
      <c r="CZ325" s="82"/>
      <c r="DA325" s="59"/>
      <c r="DB325" s="59"/>
      <c r="DC325" s="59"/>
      <c r="DD325" s="59"/>
      <c r="DE325" s="59"/>
      <c r="DF325" s="59"/>
      <c r="DG325" s="59"/>
      <c r="DH325" s="59"/>
      <c r="DI325" s="82"/>
      <c r="DJ325" s="59"/>
      <c r="DK325" s="59"/>
      <c r="DL325" s="59"/>
      <c r="DM325" s="59"/>
      <c r="DN325" s="59"/>
      <c r="DO325" s="59"/>
      <c r="DP325" s="59"/>
      <c r="DQ325" s="82"/>
      <c r="DR325" s="59"/>
      <c r="DS325" s="59"/>
      <c r="DT325" s="59"/>
      <c r="DU325" s="59"/>
      <c r="DV325" s="59"/>
      <c r="DW325" s="59"/>
      <c r="DX325" s="59"/>
      <c r="DY325" s="59"/>
      <c r="DZ325" s="59"/>
      <c r="EA325" s="59"/>
      <c r="EB325" s="59"/>
      <c r="EC325" s="59"/>
      <c r="ED325" s="59"/>
      <c r="EE325" s="59"/>
      <c r="EF325" s="59"/>
      <c r="EG325" s="59"/>
      <c r="EH325" s="59"/>
      <c r="EI325" s="59"/>
      <c r="EJ325" s="59"/>
      <c r="EK325" s="59"/>
      <c r="EL325" s="59"/>
      <c r="EM325" s="59"/>
      <c r="EN325" s="59"/>
      <c r="EO325" s="59"/>
      <c r="EP325" s="59"/>
      <c r="EQ325" s="59"/>
      <c r="ER325" s="59"/>
    </row>
    <row r="326" spans="2:148" ht="15" outlineLevel="1">
      <c r="B326" s="65">
        <v>21</v>
      </c>
      <c r="C326" s="99" t="s">
        <v>328</v>
      </c>
      <c r="D326" s="102" t="s">
        <v>349</v>
      </c>
      <c r="E326" s="66">
        <v>30</v>
      </c>
      <c r="F326" s="66"/>
      <c r="G326" s="90"/>
      <c r="H326" s="88">
        <f t="shared" si="94"/>
        <v>4.2</v>
      </c>
      <c r="I326" s="87">
        <f t="shared" si="95"/>
        <v>4.2</v>
      </c>
      <c r="J326" s="87">
        <f t="shared" si="96"/>
        <v>0</v>
      </c>
      <c r="K326" s="82"/>
      <c r="L326" s="61"/>
      <c r="M326" s="82"/>
      <c r="N326" s="59"/>
      <c r="O326" s="59"/>
      <c r="P326" s="59"/>
      <c r="Q326" s="59"/>
      <c r="R326" s="59"/>
      <c r="S326" s="59"/>
      <c r="T326" s="82"/>
      <c r="U326" s="63"/>
      <c r="V326" s="63"/>
      <c r="W326" s="63"/>
      <c r="X326" s="63"/>
      <c r="Y326" s="63"/>
      <c r="Z326" s="63"/>
      <c r="AA326" s="63"/>
      <c r="AB326" s="63"/>
      <c r="AC326" s="82"/>
      <c r="AD326" s="59"/>
      <c r="AE326" s="59"/>
      <c r="AF326" s="59"/>
      <c r="AG326" s="59"/>
      <c r="AH326" s="59"/>
      <c r="AI326" s="82"/>
      <c r="AJ326" s="59"/>
      <c r="AK326" s="59"/>
      <c r="AL326" s="59"/>
      <c r="AM326" s="59"/>
      <c r="AN326" s="82"/>
      <c r="AO326" s="59"/>
      <c r="AP326" s="59"/>
      <c r="AQ326" s="59"/>
      <c r="AR326" s="59"/>
      <c r="AS326" s="59"/>
      <c r="AT326" s="59"/>
      <c r="AU326" s="59"/>
      <c r="AV326" s="59"/>
      <c r="AW326" s="59"/>
      <c r="AX326" s="82"/>
      <c r="AY326" s="59"/>
      <c r="AZ326" s="59"/>
      <c r="BA326" s="59"/>
      <c r="BB326" s="59"/>
      <c r="BC326" s="59"/>
      <c r="BD326" s="59"/>
      <c r="BE326" s="59"/>
      <c r="BF326" s="59"/>
      <c r="BG326" s="59"/>
      <c r="BH326" s="59"/>
      <c r="BI326" s="82"/>
      <c r="BJ326" s="60"/>
      <c r="BK326" s="59"/>
      <c r="BL326" s="59"/>
      <c r="BM326" s="59"/>
      <c r="BN326" s="59"/>
      <c r="BO326" s="59"/>
      <c r="BP326" s="59"/>
      <c r="BQ326" s="59"/>
      <c r="BR326" s="59"/>
      <c r="BS326" s="59"/>
      <c r="BT326" s="59"/>
      <c r="BU326" s="59"/>
      <c r="BV326" s="59"/>
      <c r="BW326" s="59"/>
      <c r="BX326" s="59"/>
      <c r="BY326" s="59"/>
      <c r="BZ326" s="59"/>
      <c r="CA326" s="59"/>
      <c r="CB326" s="82"/>
      <c r="CC326" s="59"/>
      <c r="CD326" s="59"/>
      <c r="CE326" s="59"/>
      <c r="CF326" s="59"/>
      <c r="CG326" s="59"/>
      <c r="CH326" s="59"/>
      <c r="CI326" s="59"/>
      <c r="CJ326" s="59"/>
      <c r="CK326" s="59"/>
      <c r="CL326" s="59"/>
      <c r="CM326" s="82"/>
      <c r="CN326" s="59"/>
      <c r="CO326" s="59"/>
      <c r="CP326" s="59"/>
      <c r="CQ326" s="59"/>
      <c r="CR326" s="59"/>
      <c r="CS326" s="59"/>
      <c r="CT326" s="59"/>
      <c r="CU326" s="59"/>
      <c r="CV326" s="59"/>
      <c r="CW326" s="59"/>
      <c r="CX326" s="59"/>
      <c r="CY326" s="59"/>
      <c r="CZ326" s="82"/>
      <c r="DA326" s="59"/>
      <c r="DB326" s="59"/>
      <c r="DC326" s="59"/>
      <c r="DD326" s="59"/>
      <c r="DE326" s="59"/>
      <c r="DF326" s="59"/>
      <c r="DG326" s="59"/>
      <c r="DH326" s="59"/>
      <c r="DI326" s="82"/>
      <c r="DJ326" s="59"/>
      <c r="DK326" s="59"/>
      <c r="DL326" s="59"/>
      <c r="DM326" s="59"/>
      <c r="DN326" s="59"/>
      <c r="DO326" s="59"/>
      <c r="DP326" s="59"/>
      <c r="DQ326" s="82"/>
      <c r="DR326" s="59"/>
      <c r="DS326" s="59"/>
      <c r="DT326" s="59"/>
      <c r="DU326" s="59"/>
      <c r="DV326" s="59"/>
      <c r="DW326" s="59"/>
      <c r="DX326" s="59"/>
      <c r="DY326" s="59"/>
      <c r="DZ326" s="59"/>
      <c r="EA326" s="59"/>
      <c r="EB326" s="59"/>
      <c r="EC326" s="59"/>
      <c r="ED326" s="59"/>
      <c r="EE326" s="59"/>
      <c r="EF326" s="59"/>
      <c r="EG326" s="59"/>
      <c r="EH326" s="59"/>
      <c r="EI326" s="59"/>
      <c r="EJ326" s="59"/>
      <c r="EK326" s="59"/>
      <c r="EL326" s="59"/>
      <c r="EM326" s="59"/>
      <c r="EN326" s="59"/>
      <c r="EO326" s="59"/>
      <c r="EP326" s="59"/>
      <c r="EQ326" s="59"/>
      <c r="ER326" s="59"/>
    </row>
    <row r="327" spans="2:148" ht="15" outlineLevel="1">
      <c r="B327" s="65">
        <v>22</v>
      </c>
      <c r="C327" s="99" t="s">
        <v>328</v>
      </c>
      <c r="D327" s="108" t="s">
        <v>240</v>
      </c>
      <c r="E327" s="66">
        <v>12</v>
      </c>
      <c r="F327" s="66"/>
      <c r="G327" s="90"/>
      <c r="H327" s="88">
        <f t="shared" si="94"/>
        <v>1.6800000000000002</v>
      </c>
      <c r="I327" s="87">
        <f t="shared" si="95"/>
        <v>1.6800000000000002</v>
      </c>
      <c r="J327" s="87">
        <f t="shared" si="96"/>
        <v>0</v>
      </c>
      <c r="K327" s="82"/>
      <c r="L327" s="61"/>
      <c r="M327" s="82"/>
      <c r="N327" s="59"/>
      <c r="O327" s="59"/>
      <c r="P327" s="59"/>
      <c r="Q327" s="59"/>
      <c r="R327" s="59"/>
      <c r="S327" s="59"/>
      <c r="T327" s="82"/>
      <c r="U327" s="142"/>
      <c r="V327" s="63"/>
      <c r="W327" s="63"/>
      <c r="X327" s="63"/>
      <c r="Y327" s="63"/>
      <c r="Z327" s="63"/>
      <c r="AA327" s="63"/>
      <c r="AB327" s="63"/>
      <c r="AC327" s="82"/>
      <c r="AD327" s="59"/>
      <c r="AE327" s="59"/>
      <c r="AF327" s="59"/>
      <c r="AG327" s="59"/>
      <c r="AH327" s="59"/>
      <c r="AI327" s="82"/>
      <c r="AJ327" s="59"/>
      <c r="AK327" s="59"/>
      <c r="AL327" s="59"/>
      <c r="AM327" s="59"/>
      <c r="AN327" s="82"/>
      <c r="AO327" s="59"/>
      <c r="AP327" s="59"/>
      <c r="AQ327" s="59"/>
      <c r="AR327" s="59"/>
      <c r="AS327" s="59"/>
      <c r="AT327" s="59"/>
      <c r="AU327" s="59"/>
      <c r="AV327" s="59"/>
      <c r="AW327" s="59"/>
      <c r="AX327" s="82"/>
      <c r="AY327" s="59"/>
      <c r="AZ327" s="59"/>
      <c r="BA327" s="59"/>
      <c r="BB327" s="59"/>
      <c r="BC327" s="59"/>
      <c r="BD327" s="59"/>
      <c r="BE327" s="59"/>
      <c r="BF327" s="59"/>
      <c r="BG327" s="59"/>
      <c r="BH327" s="59"/>
      <c r="BI327" s="82"/>
      <c r="BJ327" s="60"/>
      <c r="BK327" s="59"/>
      <c r="BL327" s="59"/>
      <c r="BM327" s="59"/>
      <c r="BN327" s="59"/>
      <c r="BO327" s="59"/>
      <c r="BP327" s="59"/>
      <c r="BQ327" s="59"/>
      <c r="BR327" s="59"/>
      <c r="BS327" s="59"/>
      <c r="BT327" s="59"/>
      <c r="BU327" s="59"/>
      <c r="BV327" s="59"/>
      <c r="BW327" s="59"/>
      <c r="BX327" s="59"/>
      <c r="BY327" s="59"/>
      <c r="BZ327" s="59"/>
      <c r="CA327" s="59"/>
      <c r="CB327" s="82"/>
      <c r="CC327" s="59"/>
      <c r="CD327" s="59"/>
      <c r="CE327" s="59"/>
      <c r="CF327" s="59"/>
      <c r="CG327" s="59"/>
      <c r="CH327" s="59"/>
      <c r="CI327" s="59"/>
      <c r="CJ327" s="59"/>
      <c r="CK327" s="59"/>
      <c r="CL327" s="59"/>
      <c r="CM327" s="82"/>
      <c r="CN327" s="59"/>
      <c r="CO327" s="59"/>
      <c r="CP327" s="59"/>
      <c r="CQ327" s="59"/>
      <c r="CR327" s="59"/>
      <c r="CS327" s="59"/>
      <c r="CT327" s="59"/>
      <c r="CU327" s="59"/>
      <c r="CV327" s="59"/>
      <c r="CW327" s="59"/>
      <c r="CX327" s="59"/>
      <c r="CY327" s="59"/>
      <c r="CZ327" s="82"/>
      <c r="DA327" s="59"/>
      <c r="DB327" s="59"/>
      <c r="DC327" s="59"/>
      <c r="DD327" s="59"/>
      <c r="DE327" s="59"/>
      <c r="DF327" s="59"/>
      <c r="DG327" s="59"/>
      <c r="DH327" s="59"/>
      <c r="DI327" s="82"/>
      <c r="DJ327" s="59"/>
      <c r="DK327" s="59"/>
      <c r="DL327" s="59"/>
      <c r="DM327" s="59"/>
      <c r="DN327" s="59"/>
      <c r="DO327" s="59"/>
      <c r="DP327" s="59"/>
      <c r="DQ327" s="82"/>
      <c r="DR327" s="59"/>
      <c r="DS327" s="59"/>
      <c r="DT327" s="59"/>
      <c r="DU327" s="59"/>
      <c r="DV327" s="59"/>
      <c r="DW327" s="59"/>
      <c r="DX327" s="59"/>
      <c r="DY327" s="59"/>
      <c r="DZ327" s="59"/>
      <c r="EA327" s="59"/>
      <c r="EB327" s="59"/>
      <c r="EC327" s="59"/>
      <c r="ED327" s="59"/>
      <c r="EE327" s="59"/>
      <c r="EF327" s="59"/>
      <c r="EG327" s="59"/>
      <c r="EH327" s="59"/>
      <c r="EI327" s="59"/>
      <c r="EJ327" s="59"/>
      <c r="EK327" s="59"/>
      <c r="EL327" s="59"/>
      <c r="EM327" s="59"/>
      <c r="EN327" s="59"/>
      <c r="EO327" s="59"/>
      <c r="EP327" s="59"/>
      <c r="EQ327" s="59"/>
      <c r="ER327" s="59"/>
    </row>
    <row r="328" spans="2:148" ht="15" outlineLevel="1">
      <c r="B328" s="65">
        <v>23</v>
      </c>
      <c r="C328" s="99" t="s">
        <v>328</v>
      </c>
      <c r="D328" s="102" t="s">
        <v>350</v>
      </c>
      <c r="E328" s="66">
        <v>12</v>
      </c>
      <c r="F328" s="66"/>
      <c r="G328" s="90"/>
      <c r="H328" s="88">
        <f t="shared" si="94"/>
        <v>1.6800000000000002</v>
      </c>
      <c r="I328" s="87">
        <f t="shared" si="95"/>
        <v>1.6800000000000002</v>
      </c>
      <c r="J328" s="87">
        <f t="shared" si="96"/>
        <v>0</v>
      </c>
      <c r="K328" s="82"/>
      <c r="L328" s="61"/>
      <c r="M328" s="82"/>
      <c r="N328" s="59"/>
      <c r="O328" s="59"/>
      <c r="P328" s="59"/>
      <c r="Q328" s="59"/>
      <c r="R328" s="59"/>
      <c r="S328" s="59"/>
      <c r="T328" s="82"/>
      <c r="U328" s="63"/>
      <c r="V328" s="63"/>
      <c r="W328" s="63"/>
      <c r="X328" s="63"/>
      <c r="Y328" s="63"/>
      <c r="Z328" s="63"/>
      <c r="AA328" s="63"/>
      <c r="AB328" s="63"/>
      <c r="AC328" s="82"/>
      <c r="AD328" s="59"/>
      <c r="AE328" s="59"/>
      <c r="AF328" s="59"/>
      <c r="AG328" s="59"/>
      <c r="AH328" s="59"/>
      <c r="AI328" s="82"/>
      <c r="AJ328" s="59"/>
      <c r="AK328" s="59"/>
      <c r="AL328" s="59"/>
      <c r="AM328" s="59"/>
      <c r="AN328" s="82"/>
      <c r="AO328" s="59"/>
      <c r="AP328" s="59"/>
      <c r="AQ328" s="59"/>
      <c r="AR328" s="59"/>
      <c r="AS328" s="59"/>
      <c r="AT328" s="59"/>
      <c r="AU328" s="59"/>
      <c r="AV328" s="59"/>
      <c r="AW328" s="59"/>
      <c r="AX328" s="82"/>
      <c r="AY328" s="59"/>
      <c r="AZ328" s="59"/>
      <c r="BA328" s="59"/>
      <c r="BB328" s="59"/>
      <c r="BC328" s="59"/>
      <c r="BD328" s="59"/>
      <c r="BE328" s="59"/>
      <c r="BF328" s="59"/>
      <c r="BG328" s="59"/>
      <c r="BH328" s="59"/>
      <c r="BI328" s="82"/>
      <c r="BJ328" s="60"/>
      <c r="BK328" s="59"/>
      <c r="BL328" s="59"/>
      <c r="BM328" s="59"/>
      <c r="BN328" s="59"/>
      <c r="BO328" s="59"/>
      <c r="BP328" s="59"/>
      <c r="BQ328" s="59"/>
      <c r="BR328" s="59"/>
      <c r="BS328" s="59"/>
      <c r="BT328" s="59"/>
      <c r="BU328" s="59"/>
      <c r="BV328" s="59"/>
      <c r="BW328" s="59"/>
      <c r="BX328" s="59"/>
      <c r="BY328" s="59"/>
      <c r="BZ328" s="59"/>
      <c r="CA328" s="59"/>
      <c r="CB328" s="82"/>
      <c r="CC328" s="59"/>
      <c r="CD328" s="59"/>
      <c r="CE328" s="59"/>
      <c r="CF328" s="59"/>
      <c r="CG328" s="59"/>
      <c r="CH328" s="59"/>
      <c r="CI328" s="59"/>
      <c r="CJ328" s="59"/>
      <c r="CK328" s="59"/>
      <c r="CL328" s="59"/>
      <c r="CM328" s="82"/>
      <c r="CN328" s="59"/>
      <c r="CO328" s="59"/>
      <c r="CP328" s="59"/>
      <c r="CQ328" s="59"/>
      <c r="CR328" s="59"/>
      <c r="CS328" s="59"/>
      <c r="CT328" s="59"/>
      <c r="CU328" s="59"/>
      <c r="CV328" s="59"/>
      <c r="CW328" s="59"/>
      <c r="CX328" s="59"/>
      <c r="CY328" s="59"/>
      <c r="CZ328" s="82"/>
      <c r="DA328" s="59"/>
      <c r="DB328" s="59"/>
      <c r="DC328" s="59"/>
      <c r="DD328" s="59"/>
      <c r="DE328" s="59"/>
      <c r="DF328" s="59"/>
      <c r="DG328" s="59"/>
      <c r="DH328" s="59"/>
      <c r="DI328" s="82"/>
      <c r="DJ328" s="59"/>
      <c r="DK328" s="59"/>
      <c r="DL328" s="59"/>
      <c r="DM328" s="59"/>
      <c r="DN328" s="59"/>
      <c r="DO328" s="59"/>
      <c r="DP328" s="59"/>
      <c r="DQ328" s="82"/>
      <c r="DR328" s="59"/>
      <c r="DS328" s="59"/>
      <c r="DT328" s="59"/>
      <c r="DU328" s="59"/>
      <c r="DV328" s="59"/>
      <c r="DW328" s="59"/>
      <c r="DX328" s="59"/>
      <c r="DY328" s="59"/>
      <c r="DZ328" s="59"/>
      <c r="EA328" s="59"/>
      <c r="EB328" s="59"/>
      <c r="EC328" s="59"/>
      <c r="ED328" s="59"/>
      <c r="EE328" s="59"/>
      <c r="EF328" s="59"/>
      <c r="EG328" s="59"/>
      <c r="EH328" s="59"/>
      <c r="EI328" s="59"/>
      <c r="EJ328" s="59"/>
      <c r="EK328" s="59"/>
      <c r="EL328" s="59"/>
      <c r="EM328" s="59"/>
      <c r="EN328" s="59"/>
      <c r="EO328" s="59"/>
      <c r="EP328" s="59"/>
      <c r="EQ328" s="59"/>
      <c r="ER328" s="59"/>
    </row>
    <row r="329" spans="2:148" ht="15" outlineLevel="1">
      <c r="B329" s="65">
        <v>24</v>
      </c>
      <c r="C329" s="99" t="s">
        <v>328</v>
      </c>
      <c r="D329" s="102" t="s">
        <v>351</v>
      </c>
      <c r="E329" s="66">
        <v>20</v>
      </c>
      <c r="F329" s="66"/>
      <c r="G329" s="90"/>
      <c r="H329" s="88">
        <f t="shared" si="94"/>
        <v>2.8000000000000003</v>
      </c>
      <c r="I329" s="87">
        <f t="shared" si="95"/>
        <v>2.8000000000000003</v>
      </c>
      <c r="J329" s="87">
        <f t="shared" si="96"/>
        <v>0</v>
      </c>
      <c r="K329" s="82"/>
      <c r="L329" s="61"/>
      <c r="M329" s="82"/>
      <c r="N329" s="59"/>
      <c r="O329" s="59"/>
      <c r="P329" s="59"/>
      <c r="Q329" s="59"/>
      <c r="R329" s="59"/>
      <c r="S329" s="59"/>
      <c r="T329" s="82"/>
      <c r="U329" s="142"/>
      <c r="V329" s="63"/>
      <c r="W329" s="63"/>
      <c r="X329" s="63"/>
      <c r="Y329" s="63"/>
      <c r="Z329" s="63"/>
      <c r="AA329" s="63"/>
      <c r="AB329" s="63"/>
      <c r="AC329" s="82"/>
      <c r="AD329" s="59"/>
      <c r="AE329" s="59"/>
      <c r="AF329" s="59"/>
      <c r="AG329" s="59"/>
      <c r="AH329" s="59"/>
      <c r="AI329" s="82"/>
      <c r="AJ329" s="59"/>
      <c r="AK329" s="59"/>
      <c r="AL329" s="59"/>
      <c r="AM329" s="59"/>
      <c r="AN329" s="82"/>
      <c r="AO329" s="59"/>
      <c r="AP329" s="59"/>
      <c r="AQ329" s="59"/>
      <c r="AR329" s="59"/>
      <c r="AS329" s="59"/>
      <c r="AT329" s="59"/>
      <c r="AU329" s="59"/>
      <c r="AV329" s="59"/>
      <c r="AW329" s="59"/>
      <c r="AX329" s="82"/>
      <c r="AY329" s="59"/>
      <c r="AZ329" s="59"/>
      <c r="BA329" s="59"/>
      <c r="BB329" s="59"/>
      <c r="BC329" s="59"/>
      <c r="BD329" s="59"/>
      <c r="BE329" s="59"/>
      <c r="BF329" s="59"/>
      <c r="BG329" s="59"/>
      <c r="BH329" s="59"/>
      <c r="BI329" s="82"/>
      <c r="BJ329" s="60"/>
      <c r="BK329" s="59"/>
      <c r="BL329" s="59"/>
      <c r="BM329" s="59"/>
      <c r="BN329" s="59"/>
      <c r="BO329" s="59"/>
      <c r="BP329" s="59"/>
      <c r="BQ329" s="59"/>
      <c r="BR329" s="59"/>
      <c r="BS329" s="59"/>
      <c r="BT329" s="59"/>
      <c r="BU329" s="59"/>
      <c r="BV329" s="59"/>
      <c r="BW329" s="59"/>
      <c r="BX329" s="59"/>
      <c r="BY329" s="59"/>
      <c r="BZ329" s="59"/>
      <c r="CA329" s="59"/>
      <c r="CB329" s="82"/>
      <c r="CC329" s="59"/>
      <c r="CD329" s="59"/>
      <c r="CE329" s="59"/>
      <c r="CF329" s="59"/>
      <c r="CG329" s="59"/>
      <c r="CH329" s="59"/>
      <c r="CI329" s="59"/>
      <c r="CJ329" s="59"/>
      <c r="CK329" s="59"/>
      <c r="CL329" s="59"/>
      <c r="CM329" s="82"/>
      <c r="CN329" s="59"/>
      <c r="CO329" s="59"/>
      <c r="CP329" s="59"/>
      <c r="CQ329" s="59"/>
      <c r="CR329" s="59"/>
      <c r="CS329" s="59"/>
      <c r="CT329" s="59"/>
      <c r="CU329" s="59"/>
      <c r="CV329" s="59"/>
      <c r="CW329" s="59"/>
      <c r="CX329" s="59"/>
      <c r="CY329" s="59"/>
      <c r="CZ329" s="82"/>
      <c r="DA329" s="59"/>
      <c r="DB329" s="59"/>
      <c r="DC329" s="59"/>
      <c r="DD329" s="59"/>
      <c r="DE329" s="59"/>
      <c r="DF329" s="59"/>
      <c r="DG329" s="59"/>
      <c r="DH329" s="59"/>
      <c r="DI329" s="82"/>
      <c r="DJ329" s="59"/>
      <c r="DK329" s="59"/>
      <c r="DL329" s="59"/>
      <c r="DM329" s="59"/>
      <c r="DN329" s="59"/>
      <c r="DO329" s="59"/>
      <c r="DP329" s="59"/>
      <c r="DQ329" s="82"/>
      <c r="DR329" s="59"/>
      <c r="DS329" s="59"/>
      <c r="DT329" s="59"/>
      <c r="DU329" s="59"/>
      <c r="DV329" s="59"/>
      <c r="DW329" s="59"/>
      <c r="DX329" s="59"/>
      <c r="DY329" s="59"/>
      <c r="DZ329" s="59"/>
      <c r="EA329" s="59"/>
      <c r="EB329" s="59"/>
      <c r="EC329" s="59"/>
      <c r="ED329" s="59"/>
      <c r="EE329" s="59"/>
      <c r="EF329" s="59"/>
      <c r="EG329" s="59"/>
      <c r="EH329" s="59"/>
      <c r="EI329" s="59"/>
      <c r="EJ329" s="59"/>
      <c r="EK329" s="59"/>
      <c r="EL329" s="59"/>
      <c r="EM329" s="59"/>
      <c r="EN329" s="59"/>
      <c r="EO329" s="59"/>
      <c r="EP329" s="59"/>
      <c r="EQ329" s="59"/>
      <c r="ER329" s="59"/>
    </row>
    <row r="330" spans="2:148" ht="15" outlineLevel="1">
      <c r="B330" s="65">
        <v>25</v>
      </c>
      <c r="C330" s="99" t="s">
        <v>328</v>
      </c>
      <c r="D330" s="102" t="s">
        <v>352</v>
      </c>
      <c r="E330" s="66">
        <v>35</v>
      </c>
      <c r="F330" s="66"/>
      <c r="G330" s="90"/>
      <c r="H330" s="88">
        <f t="shared" si="94"/>
        <v>4.9000000000000004</v>
      </c>
      <c r="I330" s="87">
        <f t="shared" si="95"/>
        <v>4.9000000000000004</v>
      </c>
      <c r="J330" s="87">
        <f t="shared" si="96"/>
        <v>0</v>
      </c>
      <c r="K330" s="82"/>
      <c r="L330" s="61"/>
      <c r="M330" s="82"/>
      <c r="N330" s="59"/>
      <c r="O330" s="59"/>
      <c r="P330" s="59"/>
      <c r="Q330" s="59"/>
      <c r="R330" s="59"/>
      <c r="S330" s="59"/>
      <c r="T330" s="82"/>
      <c r="U330" s="63"/>
      <c r="V330" s="63"/>
      <c r="W330" s="63"/>
      <c r="X330" s="63"/>
      <c r="Y330" s="63"/>
      <c r="Z330" s="63"/>
      <c r="AA330" s="63"/>
      <c r="AB330" s="63"/>
      <c r="AC330" s="82"/>
      <c r="AD330" s="59"/>
      <c r="AE330" s="59"/>
      <c r="AF330" s="59"/>
      <c r="AG330" s="59"/>
      <c r="AH330" s="59"/>
      <c r="AI330" s="82"/>
      <c r="AJ330" s="59"/>
      <c r="AK330" s="59"/>
      <c r="AL330" s="59"/>
      <c r="AM330" s="59"/>
      <c r="AN330" s="82"/>
      <c r="AO330" s="59"/>
      <c r="AP330" s="59"/>
      <c r="AQ330" s="59"/>
      <c r="AR330" s="59"/>
      <c r="AS330" s="59"/>
      <c r="AT330" s="59"/>
      <c r="AU330" s="59"/>
      <c r="AV330" s="59"/>
      <c r="AW330" s="59"/>
      <c r="AX330" s="82"/>
      <c r="AY330" s="59"/>
      <c r="AZ330" s="59"/>
      <c r="BA330" s="59"/>
      <c r="BB330" s="59"/>
      <c r="BC330" s="59"/>
      <c r="BD330" s="59"/>
      <c r="BE330" s="59"/>
      <c r="BF330" s="59"/>
      <c r="BG330" s="59"/>
      <c r="BH330" s="59"/>
      <c r="BI330" s="82"/>
      <c r="BJ330" s="60"/>
      <c r="BK330" s="59"/>
      <c r="BL330" s="59"/>
      <c r="BM330" s="59"/>
      <c r="BN330" s="59"/>
      <c r="BO330" s="59"/>
      <c r="BP330" s="59"/>
      <c r="BQ330" s="59"/>
      <c r="BR330" s="59"/>
      <c r="BS330" s="59"/>
      <c r="BT330" s="59"/>
      <c r="BU330" s="59"/>
      <c r="BV330" s="59"/>
      <c r="BW330" s="59"/>
      <c r="BX330" s="59"/>
      <c r="BY330" s="59"/>
      <c r="BZ330" s="59"/>
      <c r="CA330" s="59"/>
      <c r="CB330" s="82"/>
      <c r="CC330" s="59"/>
      <c r="CD330" s="59"/>
      <c r="CE330" s="59"/>
      <c r="CF330" s="59"/>
      <c r="CG330" s="59"/>
      <c r="CH330" s="59"/>
      <c r="CI330" s="59"/>
      <c r="CJ330" s="59"/>
      <c r="CK330" s="59"/>
      <c r="CL330" s="59"/>
      <c r="CM330" s="82"/>
      <c r="CN330" s="59"/>
      <c r="CO330" s="59"/>
      <c r="CP330" s="59"/>
      <c r="CQ330" s="59"/>
      <c r="CR330" s="59"/>
      <c r="CS330" s="59"/>
      <c r="CT330" s="59"/>
      <c r="CU330" s="59"/>
      <c r="CV330" s="59"/>
      <c r="CW330" s="59"/>
      <c r="CX330" s="59"/>
      <c r="CY330" s="59"/>
      <c r="CZ330" s="82"/>
      <c r="DA330" s="59"/>
      <c r="DB330" s="59"/>
      <c r="DC330" s="59"/>
      <c r="DD330" s="59"/>
      <c r="DE330" s="59"/>
      <c r="DF330" s="59"/>
      <c r="DG330" s="59"/>
      <c r="DH330" s="59"/>
      <c r="DI330" s="82"/>
      <c r="DJ330" s="59"/>
      <c r="DK330" s="59"/>
      <c r="DL330" s="59"/>
      <c r="DM330" s="59"/>
      <c r="DN330" s="59"/>
      <c r="DO330" s="59"/>
      <c r="DP330" s="59"/>
      <c r="DQ330" s="82"/>
      <c r="DR330" s="59"/>
      <c r="DS330" s="59"/>
      <c r="DT330" s="59"/>
      <c r="DU330" s="59"/>
      <c r="DV330" s="59"/>
      <c r="DW330" s="59"/>
      <c r="DX330" s="59"/>
      <c r="DY330" s="59"/>
      <c r="DZ330" s="59"/>
      <c r="EA330" s="59"/>
      <c r="EB330" s="59"/>
      <c r="EC330" s="59"/>
      <c r="ED330" s="59"/>
      <c r="EE330" s="59"/>
      <c r="EF330" s="59"/>
      <c r="EG330" s="59"/>
      <c r="EH330" s="59"/>
      <c r="EI330" s="59"/>
      <c r="EJ330" s="59"/>
      <c r="EK330" s="59"/>
      <c r="EL330" s="59"/>
      <c r="EM330" s="59"/>
      <c r="EN330" s="59"/>
      <c r="EO330" s="59"/>
      <c r="EP330" s="59"/>
      <c r="EQ330" s="59"/>
      <c r="ER330" s="59"/>
    </row>
    <row r="331" spans="2:148" ht="15" outlineLevel="1">
      <c r="B331" s="65">
        <v>26</v>
      </c>
      <c r="C331" s="99" t="s">
        <v>328</v>
      </c>
      <c r="D331" s="102" t="s">
        <v>353</v>
      </c>
      <c r="E331" s="66">
        <v>35</v>
      </c>
      <c r="F331" s="66"/>
      <c r="G331" s="90"/>
      <c r="H331" s="88">
        <f t="shared" si="94"/>
        <v>4.9000000000000004</v>
      </c>
      <c r="I331" s="87">
        <f t="shared" si="95"/>
        <v>4.9000000000000004</v>
      </c>
      <c r="J331" s="87">
        <f t="shared" si="96"/>
        <v>0</v>
      </c>
      <c r="K331" s="82"/>
      <c r="L331" s="61"/>
      <c r="M331" s="82"/>
      <c r="N331" s="59"/>
      <c r="O331" s="59"/>
      <c r="P331" s="59"/>
      <c r="Q331" s="59"/>
      <c r="R331" s="59"/>
      <c r="S331" s="59"/>
      <c r="T331" s="82"/>
      <c r="U331" s="142"/>
      <c r="V331" s="63"/>
      <c r="W331" s="63"/>
      <c r="X331" s="63"/>
      <c r="Y331" s="63"/>
      <c r="Z331" s="63"/>
      <c r="AA331" s="63"/>
      <c r="AB331" s="63"/>
      <c r="AC331" s="82"/>
      <c r="AD331" s="59"/>
      <c r="AE331" s="59"/>
      <c r="AF331" s="59"/>
      <c r="AG331" s="59"/>
      <c r="AH331" s="59"/>
      <c r="AI331" s="82"/>
      <c r="AJ331" s="59"/>
      <c r="AK331" s="59"/>
      <c r="AL331" s="59"/>
      <c r="AM331" s="59"/>
      <c r="AN331" s="82"/>
      <c r="AO331" s="59"/>
      <c r="AP331" s="59"/>
      <c r="AQ331" s="59"/>
      <c r="AR331" s="59"/>
      <c r="AS331" s="59"/>
      <c r="AT331" s="59"/>
      <c r="AU331" s="59"/>
      <c r="AV331" s="59"/>
      <c r="AW331" s="59"/>
      <c r="AX331" s="82"/>
      <c r="AY331" s="59"/>
      <c r="AZ331" s="59"/>
      <c r="BA331" s="59"/>
      <c r="BB331" s="59"/>
      <c r="BC331" s="59"/>
      <c r="BD331" s="59"/>
      <c r="BE331" s="59"/>
      <c r="BF331" s="59"/>
      <c r="BG331" s="59"/>
      <c r="BH331" s="59"/>
      <c r="BI331" s="82"/>
      <c r="BJ331" s="60"/>
      <c r="BK331" s="59"/>
      <c r="BL331" s="59"/>
      <c r="BM331" s="59"/>
      <c r="BN331" s="59"/>
      <c r="BO331" s="59"/>
      <c r="BP331" s="59"/>
      <c r="BQ331" s="59"/>
      <c r="BR331" s="59"/>
      <c r="BS331" s="59"/>
      <c r="BT331" s="59"/>
      <c r="BU331" s="59"/>
      <c r="BV331" s="59"/>
      <c r="BW331" s="59"/>
      <c r="BX331" s="59"/>
      <c r="BY331" s="59"/>
      <c r="BZ331" s="59"/>
      <c r="CA331" s="59"/>
      <c r="CB331" s="82"/>
      <c r="CC331" s="59"/>
      <c r="CD331" s="59"/>
      <c r="CE331" s="59"/>
      <c r="CF331" s="59"/>
      <c r="CG331" s="59"/>
      <c r="CH331" s="59"/>
      <c r="CI331" s="59"/>
      <c r="CJ331" s="59"/>
      <c r="CK331" s="59"/>
      <c r="CL331" s="59"/>
      <c r="CM331" s="82"/>
      <c r="CN331" s="59"/>
      <c r="CO331" s="59"/>
      <c r="CP331" s="59"/>
      <c r="CQ331" s="59"/>
      <c r="CR331" s="59"/>
      <c r="CS331" s="59"/>
      <c r="CT331" s="59"/>
      <c r="CU331" s="59"/>
      <c r="CV331" s="59"/>
      <c r="CW331" s="59"/>
      <c r="CX331" s="59"/>
      <c r="CY331" s="59"/>
      <c r="CZ331" s="82"/>
      <c r="DA331" s="59"/>
      <c r="DB331" s="59"/>
      <c r="DC331" s="59"/>
      <c r="DD331" s="59"/>
      <c r="DE331" s="59"/>
      <c r="DF331" s="59"/>
      <c r="DG331" s="59"/>
      <c r="DH331" s="59"/>
      <c r="DI331" s="82"/>
      <c r="DJ331" s="59"/>
      <c r="DK331" s="59"/>
      <c r="DL331" s="59"/>
      <c r="DM331" s="59"/>
      <c r="DN331" s="59"/>
      <c r="DO331" s="59"/>
      <c r="DP331" s="59"/>
      <c r="DQ331" s="82"/>
      <c r="DR331" s="59"/>
      <c r="DS331" s="59"/>
      <c r="DT331" s="59"/>
      <c r="DU331" s="59"/>
      <c r="DV331" s="59"/>
      <c r="DW331" s="59"/>
      <c r="DX331" s="59"/>
      <c r="DY331" s="59"/>
      <c r="DZ331" s="59"/>
      <c r="EA331" s="59"/>
      <c r="EB331" s="59"/>
      <c r="EC331" s="59"/>
      <c r="ED331" s="59"/>
      <c r="EE331" s="59"/>
      <c r="EF331" s="59"/>
      <c r="EG331" s="59"/>
      <c r="EH331" s="59"/>
      <c r="EI331" s="59"/>
      <c r="EJ331" s="59"/>
      <c r="EK331" s="59"/>
      <c r="EL331" s="59"/>
      <c r="EM331" s="59"/>
      <c r="EN331" s="59"/>
      <c r="EO331" s="59"/>
      <c r="EP331" s="59"/>
      <c r="EQ331" s="59"/>
      <c r="ER331" s="59"/>
    </row>
    <row r="332" spans="2:148" ht="15" outlineLevel="1">
      <c r="B332" s="65">
        <v>27</v>
      </c>
      <c r="C332" s="99" t="s">
        <v>328</v>
      </c>
      <c r="D332" s="102" t="s">
        <v>354</v>
      </c>
      <c r="E332" s="66">
        <v>20</v>
      </c>
      <c r="F332" s="66"/>
      <c r="G332" s="90"/>
      <c r="H332" s="88">
        <f t="shared" si="94"/>
        <v>2.8000000000000003</v>
      </c>
      <c r="I332" s="87">
        <f t="shared" si="95"/>
        <v>2.8000000000000003</v>
      </c>
      <c r="J332" s="87">
        <f t="shared" si="96"/>
        <v>0</v>
      </c>
      <c r="K332" s="82"/>
      <c r="L332" s="61"/>
      <c r="M332" s="82"/>
      <c r="N332" s="59"/>
      <c r="O332" s="59"/>
      <c r="P332" s="59"/>
      <c r="Q332" s="59"/>
      <c r="R332" s="59"/>
      <c r="S332" s="59"/>
      <c r="T332" s="82"/>
      <c r="U332" s="63"/>
      <c r="V332" s="63"/>
      <c r="W332" s="63"/>
      <c r="X332" s="63"/>
      <c r="Y332" s="63"/>
      <c r="Z332" s="63"/>
      <c r="AA332" s="63"/>
      <c r="AB332" s="63"/>
      <c r="AC332" s="82"/>
      <c r="AD332" s="59"/>
      <c r="AE332" s="59"/>
      <c r="AF332" s="59"/>
      <c r="AG332" s="59"/>
      <c r="AH332" s="59"/>
      <c r="AI332" s="82"/>
      <c r="AJ332" s="59"/>
      <c r="AK332" s="59"/>
      <c r="AL332" s="59"/>
      <c r="AM332" s="59"/>
      <c r="AN332" s="82"/>
      <c r="AO332" s="59"/>
      <c r="AP332" s="59"/>
      <c r="AQ332" s="59"/>
      <c r="AR332" s="59"/>
      <c r="AS332" s="59"/>
      <c r="AT332" s="59"/>
      <c r="AU332" s="59"/>
      <c r="AV332" s="59"/>
      <c r="AW332" s="59"/>
      <c r="AX332" s="82"/>
      <c r="AY332" s="59"/>
      <c r="AZ332" s="59"/>
      <c r="BA332" s="59"/>
      <c r="BB332" s="59"/>
      <c r="BC332" s="59"/>
      <c r="BD332" s="59"/>
      <c r="BE332" s="59"/>
      <c r="BF332" s="59"/>
      <c r="BG332" s="59"/>
      <c r="BH332" s="59"/>
      <c r="BI332" s="82"/>
      <c r="BJ332" s="60"/>
      <c r="BK332" s="59"/>
      <c r="BL332" s="59"/>
      <c r="BM332" s="59"/>
      <c r="BN332" s="59"/>
      <c r="BO332" s="59"/>
      <c r="BP332" s="59"/>
      <c r="BQ332" s="59"/>
      <c r="BR332" s="59"/>
      <c r="BS332" s="59"/>
      <c r="BT332" s="59"/>
      <c r="BU332" s="59"/>
      <c r="BV332" s="59"/>
      <c r="BW332" s="59"/>
      <c r="BX332" s="59"/>
      <c r="BY332" s="59"/>
      <c r="BZ332" s="59"/>
      <c r="CA332" s="59"/>
      <c r="CB332" s="82"/>
      <c r="CC332" s="59"/>
      <c r="CD332" s="59"/>
      <c r="CE332" s="59"/>
      <c r="CF332" s="59"/>
      <c r="CG332" s="59"/>
      <c r="CH332" s="59"/>
      <c r="CI332" s="59"/>
      <c r="CJ332" s="59"/>
      <c r="CK332" s="59"/>
      <c r="CL332" s="59"/>
      <c r="CM332" s="82"/>
      <c r="CN332" s="59"/>
      <c r="CO332" s="59"/>
      <c r="CP332" s="59"/>
      <c r="CQ332" s="59"/>
      <c r="CR332" s="59"/>
      <c r="CS332" s="59"/>
      <c r="CT332" s="59"/>
      <c r="CU332" s="59"/>
      <c r="CV332" s="59"/>
      <c r="CW332" s="59"/>
      <c r="CX332" s="59"/>
      <c r="CY332" s="59"/>
      <c r="CZ332" s="82"/>
      <c r="DA332" s="59"/>
      <c r="DB332" s="59"/>
      <c r="DC332" s="59"/>
      <c r="DD332" s="59"/>
      <c r="DE332" s="59"/>
      <c r="DF332" s="59"/>
      <c r="DG332" s="59"/>
      <c r="DH332" s="59"/>
      <c r="DI332" s="82"/>
      <c r="DJ332" s="59"/>
      <c r="DK332" s="59"/>
      <c r="DL332" s="59"/>
      <c r="DM332" s="59"/>
      <c r="DN332" s="59"/>
      <c r="DO332" s="59"/>
      <c r="DP332" s="59"/>
      <c r="DQ332" s="82"/>
      <c r="DR332" s="59"/>
      <c r="DS332" s="59"/>
      <c r="DT332" s="59"/>
      <c r="DU332" s="59"/>
      <c r="DV332" s="59"/>
      <c r="DW332" s="59"/>
      <c r="DX332" s="59"/>
      <c r="DY332" s="59"/>
      <c r="DZ332" s="59"/>
      <c r="EA332" s="59"/>
      <c r="EB332" s="59"/>
      <c r="EC332" s="59"/>
      <c r="ED332" s="59"/>
      <c r="EE332" s="59"/>
      <c r="EF332" s="59"/>
      <c r="EG332" s="59"/>
      <c r="EH332" s="59"/>
      <c r="EI332" s="59"/>
      <c r="EJ332" s="59"/>
      <c r="EK332" s="59"/>
      <c r="EL332" s="59"/>
      <c r="EM332" s="59"/>
      <c r="EN332" s="59"/>
      <c r="EO332" s="59"/>
      <c r="EP332" s="59"/>
      <c r="EQ332" s="59"/>
      <c r="ER332" s="59"/>
    </row>
    <row r="333" spans="2:148" ht="15" outlineLevel="1">
      <c r="B333" s="65">
        <v>28</v>
      </c>
      <c r="C333" s="99" t="s">
        <v>328</v>
      </c>
      <c r="D333" s="102" t="s">
        <v>355</v>
      </c>
      <c r="E333" s="66">
        <v>20</v>
      </c>
      <c r="F333" s="66"/>
      <c r="G333" s="90"/>
      <c r="H333" s="88">
        <f t="shared" si="94"/>
        <v>2.8000000000000003</v>
      </c>
      <c r="I333" s="87">
        <f t="shared" si="95"/>
        <v>2.8000000000000003</v>
      </c>
      <c r="J333" s="87">
        <f t="shared" si="96"/>
        <v>0</v>
      </c>
      <c r="K333" s="82"/>
      <c r="L333" s="61"/>
      <c r="M333" s="82"/>
      <c r="N333" s="59"/>
      <c r="O333" s="59"/>
      <c r="P333" s="59"/>
      <c r="Q333" s="59"/>
      <c r="R333" s="59"/>
      <c r="S333" s="59"/>
      <c r="T333" s="82"/>
      <c r="U333" s="142"/>
      <c r="V333" s="63"/>
      <c r="W333" s="63"/>
      <c r="X333" s="63"/>
      <c r="Y333" s="63"/>
      <c r="Z333" s="63"/>
      <c r="AA333" s="63"/>
      <c r="AB333" s="63"/>
      <c r="AC333" s="82"/>
      <c r="AD333" s="59"/>
      <c r="AE333" s="59"/>
      <c r="AF333" s="59"/>
      <c r="AG333" s="59"/>
      <c r="AH333" s="59"/>
      <c r="AI333" s="82"/>
      <c r="AJ333" s="59"/>
      <c r="AK333" s="59"/>
      <c r="AL333" s="59"/>
      <c r="AM333" s="59"/>
      <c r="AN333" s="82"/>
      <c r="AO333" s="59"/>
      <c r="AP333" s="59"/>
      <c r="AQ333" s="59"/>
      <c r="AR333" s="59"/>
      <c r="AS333" s="59"/>
      <c r="AT333" s="59"/>
      <c r="AU333" s="59"/>
      <c r="AV333" s="59"/>
      <c r="AW333" s="59"/>
      <c r="AX333" s="82"/>
      <c r="AY333" s="59"/>
      <c r="AZ333" s="59"/>
      <c r="BA333" s="59"/>
      <c r="BB333" s="59"/>
      <c r="BC333" s="59"/>
      <c r="BD333" s="59"/>
      <c r="BE333" s="59"/>
      <c r="BF333" s="59"/>
      <c r="BG333" s="59"/>
      <c r="BH333" s="59"/>
      <c r="BI333" s="82"/>
      <c r="BJ333" s="60"/>
      <c r="BK333" s="59"/>
      <c r="BL333" s="59"/>
      <c r="BM333" s="59"/>
      <c r="BN333" s="59"/>
      <c r="BO333" s="59"/>
      <c r="BP333" s="59"/>
      <c r="BQ333" s="59"/>
      <c r="BR333" s="59"/>
      <c r="BS333" s="59"/>
      <c r="BT333" s="59"/>
      <c r="BU333" s="59"/>
      <c r="BV333" s="59"/>
      <c r="BW333" s="59"/>
      <c r="BX333" s="59"/>
      <c r="BY333" s="59"/>
      <c r="BZ333" s="59"/>
      <c r="CA333" s="59"/>
      <c r="CB333" s="82"/>
      <c r="CC333" s="59"/>
      <c r="CD333" s="59"/>
      <c r="CE333" s="59"/>
      <c r="CF333" s="59"/>
      <c r="CG333" s="59"/>
      <c r="CH333" s="59"/>
      <c r="CI333" s="59"/>
      <c r="CJ333" s="59"/>
      <c r="CK333" s="59"/>
      <c r="CL333" s="59"/>
      <c r="CM333" s="82"/>
      <c r="CN333" s="59"/>
      <c r="CO333" s="59"/>
      <c r="CP333" s="59"/>
      <c r="CQ333" s="59"/>
      <c r="CR333" s="59"/>
      <c r="CS333" s="59"/>
      <c r="CT333" s="59"/>
      <c r="CU333" s="59"/>
      <c r="CV333" s="59"/>
      <c r="CW333" s="59"/>
      <c r="CX333" s="59"/>
      <c r="CY333" s="59"/>
      <c r="CZ333" s="82"/>
      <c r="DA333" s="59"/>
      <c r="DB333" s="59"/>
      <c r="DC333" s="59"/>
      <c r="DD333" s="59"/>
      <c r="DE333" s="59"/>
      <c r="DF333" s="59"/>
      <c r="DG333" s="59"/>
      <c r="DH333" s="59"/>
      <c r="DI333" s="82"/>
      <c r="DJ333" s="59"/>
      <c r="DK333" s="59"/>
      <c r="DL333" s="59"/>
      <c r="DM333" s="59"/>
      <c r="DN333" s="59"/>
      <c r="DO333" s="59"/>
      <c r="DP333" s="59"/>
      <c r="DQ333" s="82"/>
      <c r="DR333" s="59"/>
      <c r="DS333" s="59"/>
      <c r="DT333" s="59"/>
      <c r="DU333" s="59"/>
      <c r="DV333" s="59"/>
      <c r="DW333" s="59"/>
      <c r="DX333" s="59"/>
      <c r="DY333" s="59"/>
      <c r="DZ333" s="59"/>
      <c r="EA333" s="59"/>
      <c r="EB333" s="59"/>
      <c r="EC333" s="59"/>
      <c r="ED333" s="59"/>
      <c r="EE333" s="59"/>
      <c r="EF333" s="59"/>
      <c r="EG333" s="59"/>
      <c r="EH333" s="59"/>
      <c r="EI333" s="59"/>
      <c r="EJ333" s="59"/>
      <c r="EK333" s="59"/>
      <c r="EL333" s="59"/>
      <c r="EM333" s="59"/>
      <c r="EN333" s="59"/>
      <c r="EO333" s="59"/>
      <c r="EP333" s="59"/>
      <c r="EQ333" s="59"/>
      <c r="ER333" s="59"/>
    </row>
    <row r="334" spans="2:148" ht="15" outlineLevel="1">
      <c r="B334" s="67"/>
      <c r="C334" s="100"/>
      <c r="D334" s="109"/>
      <c r="E334" s="67"/>
      <c r="F334" s="67"/>
      <c r="G334" s="117"/>
      <c r="H334" s="118"/>
      <c r="I334" s="119"/>
      <c r="J334" s="119"/>
      <c r="K334" s="82"/>
      <c r="L334" s="120"/>
      <c r="M334" s="82"/>
      <c r="N334" s="59"/>
      <c r="O334" s="59"/>
      <c r="P334" s="59"/>
      <c r="Q334" s="59"/>
      <c r="R334" s="59"/>
      <c r="S334" s="59"/>
      <c r="T334" s="82"/>
      <c r="U334" s="63"/>
      <c r="V334" s="63"/>
      <c r="W334" s="63"/>
      <c r="X334" s="63"/>
      <c r="Y334" s="63"/>
      <c r="Z334" s="63"/>
      <c r="AA334" s="63"/>
      <c r="AB334" s="63"/>
      <c r="AC334" s="82"/>
      <c r="AD334" s="59"/>
      <c r="AE334" s="59"/>
      <c r="AF334" s="59"/>
      <c r="AG334" s="59"/>
      <c r="AH334" s="59"/>
      <c r="AI334" s="82"/>
      <c r="AJ334" s="59"/>
      <c r="AK334" s="59"/>
      <c r="AL334" s="59"/>
      <c r="AM334" s="59"/>
      <c r="AN334" s="82"/>
      <c r="AO334" s="59"/>
      <c r="AP334" s="59"/>
      <c r="AQ334" s="59"/>
      <c r="AR334" s="59"/>
      <c r="AS334" s="59"/>
      <c r="AT334" s="59"/>
      <c r="AU334" s="59"/>
      <c r="AV334" s="59"/>
      <c r="AW334" s="59"/>
      <c r="AX334" s="82"/>
      <c r="AY334" s="59"/>
      <c r="AZ334" s="59"/>
      <c r="BA334" s="59"/>
      <c r="BB334" s="59"/>
      <c r="BC334" s="59"/>
      <c r="BD334" s="59"/>
      <c r="BE334" s="59"/>
      <c r="BF334" s="59"/>
      <c r="BG334" s="59"/>
      <c r="BH334" s="59"/>
      <c r="BI334" s="82"/>
      <c r="BJ334" s="60"/>
      <c r="BK334" s="59"/>
      <c r="BL334" s="59"/>
      <c r="BM334" s="59"/>
      <c r="BN334" s="59"/>
      <c r="BO334" s="59"/>
      <c r="BP334" s="59"/>
      <c r="BQ334" s="59"/>
      <c r="BR334" s="59"/>
      <c r="BS334" s="59"/>
      <c r="BT334" s="59"/>
      <c r="BU334" s="59"/>
      <c r="BV334" s="59"/>
      <c r="BW334" s="59"/>
      <c r="BX334" s="59"/>
      <c r="BY334" s="59"/>
      <c r="BZ334" s="59"/>
      <c r="CA334" s="59"/>
      <c r="CB334" s="82"/>
      <c r="CC334" s="59"/>
      <c r="CD334" s="59"/>
      <c r="CE334" s="59"/>
      <c r="CF334" s="59"/>
      <c r="CG334" s="59"/>
      <c r="CH334" s="59"/>
      <c r="CI334" s="59"/>
      <c r="CJ334" s="59"/>
      <c r="CK334" s="59"/>
      <c r="CL334" s="59"/>
      <c r="CM334" s="82"/>
      <c r="CN334" s="59"/>
      <c r="CO334" s="59"/>
      <c r="CP334" s="59"/>
      <c r="CQ334" s="59"/>
      <c r="CR334" s="59"/>
      <c r="CS334" s="59"/>
      <c r="CT334" s="59"/>
      <c r="CU334" s="59"/>
      <c r="CV334" s="59"/>
      <c r="CW334" s="59"/>
      <c r="CX334" s="59"/>
      <c r="CY334" s="59"/>
      <c r="CZ334" s="82"/>
      <c r="DA334" s="59"/>
      <c r="DB334" s="59"/>
      <c r="DC334" s="59"/>
      <c r="DD334" s="59"/>
      <c r="DE334" s="59"/>
      <c r="DF334" s="59"/>
      <c r="DG334" s="59"/>
      <c r="DH334" s="59"/>
      <c r="DI334" s="82"/>
      <c r="DJ334" s="59"/>
      <c r="DK334" s="59"/>
      <c r="DL334" s="59"/>
      <c r="DM334" s="59"/>
      <c r="DN334" s="59"/>
      <c r="DO334" s="59"/>
      <c r="DP334" s="59"/>
      <c r="DQ334" s="82"/>
      <c r="DR334" s="59"/>
      <c r="DS334" s="59"/>
      <c r="DT334" s="59"/>
      <c r="DU334" s="59"/>
      <c r="DV334" s="59"/>
      <c r="DW334" s="59"/>
      <c r="DX334" s="59"/>
      <c r="DY334" s="59"/>
      <c r="DZ334" s="59"/>
      <c r="EA334" s="59"/>
      <c r="EB334" s="59"/>
      <c r="EC334" s="59"/>
      <c r="ED334" s="59"/>
      <c r="EE334" s="59"/>
      <c r="EF334" s="59"/>
      <c r="EG334" s="59"/>
      <c r="EH334" s="59"/>
      <c r="EI334" s="59"/>
      <c r="EJ334" s="59"/>
      <c r="EK334" s="59"/>
      <c r="EL334" s="59"/>
      <c r="EM334" s="59"/>
      <c r="EN334" s="59"/>
      <c r="EO334" s="59"/>
      <c r="EP334" s="59"/>
      <c r="EQ334" s="59"/>
      <c r="ER334" s="59"/>
    </row>
    <row r="335" spans="2:148" ht="15" outlineLevel="1">
      <c r="B335" s="67"/>
      <c r="C335" s="100" t="s">
        <v>448</v>
      </c>
      <c r="D335" s="109"/>
      <c r="E335" s="67"/>
      <c r="F335" s="67"/>
      <c r="G335" s="117"/>
      <c r="H335" s="118"/>
      <c r="I335" s="119"/>
      <c r="J335" s="119"/>
      <c r="K335" s="82"/>
      <c r="L335" s="120"/>
      <c r="M335" s="82"/>
      <c r="N335" s="59"/>
      <c r="O335" s="59"/>
      <c r="P335" s="59"/>
      <c r="Q335" s="59"/>
      <c r="R335" s="59"/>
      <c r="S335" s="59"/>
      <c r="T335" s="82"/>
      <c r="U335" s="63"/>
      <c r="V335" s="63"/>
      <c r="W335" s="63"/>
      <c r="X335" s="63"/>
      <c r="Y335" s="63"/>
      <c r="Z335" s="63"/>
      <c r="AA335" s="63"/>
      <c r="AB335" s="63"/>
      <c r="AC335" s="82"/>
      <c r="AD335" s="59"/>
      <c r="AE335" s="59"/>
      <c r="AF335" s="59"/>
      <c r="AG335" s="59"/>
      <c r="AH335" s="59"/>
      <c r="AI335" s="82"/>
      <c r="AJ335" s="59"/>
      <c r="AK335" s="59"/>
      <c r="AL335" s="59"/>
      <c r="AM335" s="59"/>
      <c r="AN335" s="82"/>
      <c r="AO335" s="59"/>
      <c r="AP335" s="59"/>
      <c r="AQ335" s="59"/>
      <c r="AR335" s="59"/>
      <c r="AS335" s="59"/>
      <c r="AT335" s="59"/>
      <c r="AU335" s="59"/>
      <c r="AV335" s="59"/>
      <c r="AW335" s="59"/>
      <c r="AX335" s="82"/>
      <c r="AY335" s="59"/>
      <c r="AZ335" s="59"/>
      <c r="BA335" s="59"/>
      <c r="BB335" s="59"/>
      <c r="BC335" s="59"/>
      <c r="BD335" s="59"/>
      <c r="BE335" s="59"/>
      <c r="BF335" s="59"/>
      <c r="BG335" s="59"/>
      <c r="BH335" s="59"/>
      <c r="BI335" s="82"/>
      <c r="BJ335" s="60"/>
      <c r="BK335" s="59"/>
      <c r="BL335" s="59"/>
      <c r="BM335" s="59"/>
      <c r="BN335" s="59"/>
      <c r="BO335" s="59"/>
      <c r="BP335" s="59"/>
      <c r="BQ335" s="59"/>
      <c r="BR335" s="59"/>
      <c r="BS335" s="59"/>
      <c r="BT335" s="59"/>
      <c r="BU335" s="59"/>
      <c r="BV335" s="59"/>
      <c r="BW335" s="59"/>
      <c r="BX335" s="59"/>
      <c r="BY335" s="59"/>
      <c r="BZ335" s="59"/>
      <c r="CA335" s="59"/>
      <c r="CB335" s="82"/>
      <c r="CC335" s="59"/>
      <c r="CD335" s="59"/>
      <c r="CE335" s="59"/>
      <c r="CF335" s="59"/>
      <c r="CG335" s="59"/>
      <c r="CH335" s="59"/>
      <c r="CI335" s="59"/>
      <c r="CJ335" s="59"/>
      <c r="CK335" s="59"/>
      <c r="CL335" s="59"/>
      <c r="CM335" s="82"/>
      <c r="CN335" s="59"/>
      <c r="CO335" s="59"/>
      <c r="CP335" s="59"/>
      <c r="CQ335" s="59"/>
      <c r="CR335" s="59"/>
      <c r="CS335" s="59"/>
      <c r="CT335" s="59"/>
      <c r="CU335" s="59"/>
      <c r="CV335" s="59"/>
      <c r="CW335" s="59"/>
      <c r="CX335" s="59"/>
      <c r="CY335" s="59"/>
      <c r="CZ335" s="82"/>
      <c r="DA335" s="59"/>
      <c r="DB335" s="59"/>
      <c r="DC335" s="59"/>
      <c r="DD335" s="59"/>
      <c r="DE335" s="59"/>
      <c r="DF335" s="59"/>
      <c r="DG335" s="59"/>
      <c r="DH335" s="59"/>
      <c r="DI335" s="82"/>
      <c r="DJ335" s="59"/>
      <c r="DK335" s="59"/>
      <c r="DL335" s="59"/>
      <c r="DM335" s="59"/>
      <c r="DN335" s="59"/>
      <c r="DO335" s="59"/>
      <c r="DP335" s="59"/>
      <c r="DQ335" s="82"/>
      <c r="DR335" s="59"/>
      <c r="DS335" s="59"/>
      <c r="DT335" s="59"/>
      <c r="DU335" s="59"/>
      <c r="DV335" s="59"/>
      <c r="DW335" s="59"/>
      <c r="DX335" s="59"/>
      <c r="DY335" s="59"/>
      <c r="DZ335" s="59"/>
      <c r="EA335" s="59"/>
      <c r="EB335" s="59"/>
      <c r="EC335" s="59"/>
      <c r="ED335" s="59"/>
      <c r="EE335" s="59"/>
      <c r="EF335" s="59"/>
      <c r="EG335" s="59"/>
      <c r="EH335" s="59"/>
      <c r="EI335" s="59"/>
      <c r="EJ335" s="59"/>
      <c r="EK335" s="59"/>
      <c r="EL335" s="59"/>
      <c r="EM335" s="59"/>
      <c r="EN335" s="59"/>
      <c r="EO335" s="59"/>
      <c r="EP335" s="59"/>
      <c r="EQ335" s="59"/>
      <c r="ER335" s="59"/>
    </row>
    <row r="336" spans="2:148" ht="15" outlineLevel="1">
      <c r="B336" s="65">
        <v>1</v>
      </c>
      <c r="C336" s="188" t="s">
        <v>619</v>
      </c>
      <c r="D336" s="102" t="s">
        <v>458</v>
      </c>
      <c r="E336" s="66">
        <v>74</v>
      </c>
      <c r="F336" s="66"/>
      <c r="G336" s="90"/>
      <c r="H336" s="88"/>
      <c r="I336" s="87"/>
      <c r="J336" s="87"/>
      <c r="K336" s="82"/>
      <c r="L336" s="61"/>
      <c r="M336" s="82"/>
      <c r="N336" s="59"/>
      <c r="O336" s="59"/>
      <c r="P336" s="59"/>
      <c r="Q336" s="59"/>
      <c r="R336" s="59"/>
      <c r="S336" s="59"/>
      <c r="T336" s="82"/>
      <c r="U336" s="142"/>
      <c r="V336" s="63"/>
      <c r="W336" s="63"/>
      <c r="X336" s="63"/>
      <c r="Y336" s="63"/>
      <c r="Z336" s="63"/>
      <c r="AA336" s="63"/>
      <c r="AB336" s="63"/>
      <c r="AC336" s="82"/>
      <c r="AD336" s="59"/>
      <c r="AE336" s="59"/>
      <c r="AF336" s="59"/>
      <c r="AG336" s="59"/>
      <c r="AH336" s="59"/>
      <c r="AI336" s="82"/>
      <c r="AJ336" s="59"/>
      <c r="AK336" s="59"/>
      <c r="AL336" s="59"/>
      <c r="AM336" s="59"/>
      <c r="AN336" s="82"/>
      <c r="AO336" s="59"/>
      <c r="AP336" s="59"/>
      <c r="AQ336" s="59"/>
      <c r="AR336" s="59"/>
      <c r="AS336" s="59"/>
      <c r="AT336" s="59"/>
      <c r="AU336" s="59"/>
      <c r="AV336" s="59"/>
      <c r="AW336" s="59"/>
      <c r="AX336" s="82"/>
      <c r="AY336" s="59"/>
      <c r="AZ336" s="59"/>
      <c r="BA336" s="59"/>
      <c r="BB336" s="59"/>
      <c r="BC336" s="59"/>
      <c r="BD336" s="59"/>
      <c r="BE336" s="59"/>
      <c r="BF336" s="59"/>
      <c r="BG336" s="59"/>
      <c r="BH336" s="59"/>
      <c r="BI336" s="82"/>
      <c r="BJ336" s="60"/>
      <c r="BK336" s="59"/>
      <c r="BL336" s="59"/>
      <c r="BM336" s="59"/>
      <c r="BN336" s="59"/>
      <c r="BO336" s="59"/>
      <c r="BP336" s="59"/>
      <c r="BQ336" s="59"/>
      <c r="BR336" s="59"/>
      <c r="BS336" s="59"/>
      <c r="BT336" s="59"/>
      <c r="BU336" s="59"/>
      <c r="BV336" s="59"/>
      <c r="BW336" s="59"/>
      <c r="BX336" s="59"/>
      <c r="BY336" s="59"/>
      <c r="BZ336" s="59"/>
      <c r="CA336" s="59"/>
      <c r="CB336" s="82"/>
      <c r="CC336" s="59"/>
      <c r="CD336" s="59"/>
      <c r="CE336" s="59"/>
      <c r="CF336" s="59"/>
      <c r="CG336" s="59"/>
      <c r="CH336" s="59"/>
      <c r="CI336" s="59"/>
      <c r="CJ336" s="59"/>
      <c r="CK336" s="59"/>
      <c r="CL336" s="59"/>
      <c r="CM336" s="82"/>
      <c r="CN336" s="59"/>
      <c r="CO336" s="59"/>
      <c r="CP336" s="59"/>
      <c r="CQ336" s="59"/>
      <c r="CR336" s="59"/>
      <c r="CS336" s="59"/>
      <c r="CT336" s="59"/>
      <c r="CU336" s="59"/>
      <c r="CV336" s="59"/>
      <c r="CW336" s="59"/>
      <c r="CX336" s="59"/>
      <c r="CY336" s="59"/>
      <c r="CZ336" s="82"/>
      <c r="DA336" s="59"/>
      <c r="DB336" s="59"/>
      <c r="DC336" s="59"/>
      <c r="DD336" s="59"/>
      <c r="DE336" s="59"/>
      <c r="DF336" s="59"/>
      <c r="DG336" s="59"/>
      <c r="DH336" s="59"/>
      <c r="DI336" s="82"/>
      <c r="DJ336" s="59"/>
      <c r="DK336" s="59"/>
      <c r="DL336" s="59"/>
      <c r="DM336" s="59"/>
      <c r="DN336" s="59"/>
      <c r="DO336" s="59"/>
      <c r="DP336" s="59"/>
      <c r="DQ336" s="82"/>
      <c r="DR336" s="59"/>
      <c r="DS336" s="59"/>
      <c r="DT336" s="59"/>
      <c r="DU336" s="59"/>
      <c r="DV336" s="59"/>
      <c r="DW336" s="59"/>
      <c r="DX336" s="59"/>
      <c r="DY336" s="59"/>
      <c r="DZ336" s="59"/>
      <c r="EA336" s="59"/>
      <c r="EB336" s="59"/>
      <c r="EC336" s="59"/>
      <c r="ED336" s="59"/>
      <c r="EE336" s="59"/>
      <c r="EF336" s="59"/>
      <c r="EG336" s="59"/>
      <c r="EH336" s="59"/>
      <c r="EI336" s="59"/>
      <c r="EJ336" s="59"/>
      <c r="EK336" s="59"/>
      <c r="EL336" s="59"/>
      <c r="EM336" s="59"/>
      <c r="EN336" s="59"/>
      <c r="EO336" s="59"/>
      <c r="EP336" s="59"/>
      <c r="EQ336" s="59"/>
      <c r="ER336" s="59"/>
    </row>
    <row r="337" spans="2:148" ht="15" outlineLevel="1">
      <c r="B337" s="65">
        <v>2</v>
      </c>
      <c r="C337" s="188" t="s">
        <v>619</v>
      </c>
      <c r="D337" s="102" t="s">
        <v>457</v>
      </c>
      <c r="E337" s="66">
        <v>74</v>
      </c>
      <c r="F337" s="66"/>
      <c r="G337" s="90"/>
      <c r="H337" s="88"/>
      <c r="I337" s="87"/>
      <c r="J337" s="87"/>
      <c r="K337" s="82"/>
      <c r="L337" s="61"/>
      <c r="M337" s="82"/>
      <c r="N337" s="59"/>
      <c r="O337" s="59"/>
      <c r="P337" s="59"/>
      <c r="Q337" s="59"/>
      <c r="R337" s="59"/>
      <c r="S337" s="59"/>
      <c r="T337" s="82"/>
      <c r="U337" s="142"/>
      <c r="V337" s="63"/>
      <c r="W337" s="63"/>
      <c r="X337" s="63"/>
      <c r="Y337" s="63"/>
      <c r="Z337" s="63"/>
      <c r="AA337" s="63"/>
      <c r="AB337" s="63"/>
      <c r="AC337" s="82"/>
      <c r="AD337" s="59"/>
      <c r="AE337" s="59"/>
      <c r="AF337" s="59"/>
      <c r="AG337" s="59"/>
      <c r="AH337" s="59"/>
      <c r="AI337" s="82"/>
      <c r="AJ337" s="59"/>
      <c r="AK337" s="59"/>
      <c r="AL337" s="59"/>
      <c r="AM337" s="59"/>
      <c r="AN337" s="82"/>
      <c r="AO337" s="59"/>
      <c r="AP337" s="59"/>
      <c r="AQ337" s="59"/>
      <c r="AR337" s="59"/>
      <c r="AS337" s="59"/>
      <c r="AT337" s="59"/>
      <c r="AU337" s="59"/>
      <c r="AV337" s="59"/>
      <c r="AW337" s="59"/>
      <c r="AX337" s="82"/>
      <c r="AY337" s="59"/>
      <c r="AZ337" s="59"/>
      <c r="BA337" s="59"/>
      <c r="BB337" s="59"/>
      <c r="BC337" s="59"/>
      <c r="BD337" s="59"/>
      <c r="BE337" s="59"/>
      <c r="BF337" s="59"/>
      <c r="BG337" s="59"/>
      <c r="BH337" s="59"/>
      <c r="BI337" s="82"/>
      <c r="BJ337" s="60"/>
      <c r="BK337" s="59"/>
      <c r="BL337" s="59"/>
      <c r="BM337" s="59"/>
      <c r="BN337" s="59"/>
      <c r="BO337" s="59"/>
      <c r="BP337" s="59"/>
      <c r="BQ337" s="59"/>
      <c r="BR337" s="59"/>
      <c r="BS337" s="59"/>
      <c r="BT337" s="59"/>
      <c r="BU337" s="59"/>
      <c r="BV337" s="59"/>
      <c r="BW337" s="59"/>
      <c r="BX337" s="59"/>
      <c r="BY337" s="59"/>
      <c r="BZ337" s="59"/>
      <c r="CA337" s="59"/>
      <c r="CB337" s="82"/>
      <c r="CC337" s="59"/>
      <c r="CD337" s="59"/>
      <c r="CE337" s="59"/>
      <c r="CF337" s="59"/>
      <c r="CG337" s="59"/>
      <c r="CH337" s="59"/>
      <c r="CI337" s="59"/>
      <c r="CJ337" s="59"/>
      <c r="CK337" s="59"/>
      <c r="CL337" s="59"/>
      <c r="CM337" s="82"/>
      <c r="CN337" s="59"/>
      <c r="CO337" s="59"/>
      <c r="CP337" s="59"/>
      <c r="CQ337" s="59"/>
      <c r="CR337" s="59"/>
      <c r="CS337" s="59"/>
      <c r="CT337" s="59"/>
      <c r="CU337" s="59"/>
      <c r="CV337" s="59"/>
      <c r="CW337" s="59"/>
      <c r="CX337" s="59"/>
      <c r="CY337" s="59"/>
      <c r="CZ337" s="82"/>
      <c r="DA337" s="59"/>
      <c r="DB337" s="59"/>
      <c r="DC337" s="59"/>
      <c r="DD337" s="59"/>
      <c r="DE337" s="59"/>
      <c r="DF337" s="59"/>
      <c r="DG337" s="59"/>
      <c r="DH337" s="59"/>
      <c r="DI337" s="82"/>
      <c r="DJ337" s="59"/>
      <c r="DK337" s="59"/>
      <c r="DL337" s="59"/>
      <c r="DM337" s="59"/>
      <c r="DN337" s="59"/>
      <c r="DO337" s="59"/>
      <c r="DP337" s="59"/>
      <c r="DQ337" s="82"/>
      <c r="DR337" s="59"/>
      <c r="DS337" s="59"/>
      <c r="DT337" s="59"/>
      <c r="DU337" s="59"/>
      <c r="DV337" s="59"/>
      <c r="DW337" s="59"/>
      <c r="DX337" s="59"/>
      <c r="DY337" s="59"/>
      <c r="DZ337" s="59"/>
      <c r="EA337" s="59"/>
      <c r="EB337" s="59"/>
      <c r="EC337" s="59"/>
      <c r="ED337" s="59"/>
      <c r="EE337" s="59"/>
      <c r="EF337" s="59"/>
      <c r="EG337" s="59"/>
      <c r="EH337" s="59"/>
      <c r="EI337" s="59"/>
      <c r="EJ337" s="59"/>
      <c r="EK337" s="59"/>
      <c r="EL337" s="59"/>
      <c r="EM337" s="59"/>
      <c r="EN337" s="59"/>
      <c r="EO337" s="59"/>
      <c r="EP337" s="59"/>
      <c r="EQ337" s="59"/>
      <c r="ER337" s="59"/>
    </row>
    <row r="338" spans="2:148" ht="15" outlineLevel="1">
      <c r="B338" s="65">
        <v>3</v>
      </c>
      <c r="C338" s="188" t="s">
        <v>619</v>
      </c>
      <c r="D338" s="102" t="s">
        <v>453</v>
      </c>
      <c r="E338" s="66">
        <v>69</v>
      </c>
      <c r="F338" s="66"/>
      <c r="G338" s="90"/>
      <c r="H338" s="88"/>
      <c r="I338" s="87"/>
      <c r="J338" s="87"/>
      <c r="K338" s="82"/>
      <c r="L338" s="61"/>
      <c r="M338" s="82"/>
      <c r="N338" s="59"/>
      <c r="O338" s="59"/>
      <c r="P338" s="59"/>
      <c r="Q338" s="59"/>
      <c r="R338" s="59"/>
      <c r="S338" s="59"/>
      <c r="T338" s="82"/>
      <c r="U338" s="142"/>
      <c r="V338" s="63"/>
      <c r="W338" s="63"/>
      <c r="X338" s="63"/>
      <c r="Y338" s="63"/>
      <c r="Z338" s="63"/>
      <c r="AA338" s="63"/>
      <c r="AB338" s="63"/>
      <c r="AC338" s="82"/>
      <c r="AD338" s="59"/>
      <c r="AE338" s="59"/>
      <c r="AF338" s="59"/>
      <c r="AG338" s="59"/>
      <c r="AH338" s="59"/>
      <c r="AI338" s="82"/>
      <c r="AJ338" s="59"/>
      <c r="AK338" s="59"/>
      <c r="AL338" s="59"/>
      <c r="AM338" s="59"/>
      <c r="AN338" s="82"/>
      <c r="AO338" s="59"/>
      <c r="AP338" s="59"/>
      <c r="AQ338" s="59"/>
      <c r="AR338" s="59"/>
      <c r="AS338" s="59"/>
      <c r="AT338" s="59"/>
      <c r="AU338" s="59"/>
      <c r="AV338" s="59"/>
      <c r="AW338" s="59"/>
      <c r="AX338" s="82"/>
      <c r="AY338" s="59"/>
      <c r="AZ338" s="59"/>
      <c r="BA338" s="59"/>
      <c r="BB338" s="59"/>
      <c r="BC338" s="59"/>
      <c r="BD338" s="59"/>
      <c r="BE338" s="59"/>
      <c r="BF338" s="59"/>
      <c r="BG338" s="59"/>
      <c r="BH338" s="59"/>
      <c r="BI338" s="82"/>
      <c r="BJ338" s="60"/>
      <c r="BK338" s="59"/>
      <c r="BL338" s="59"/>
      <c r="BM338" s="59"/>
      <c r="BN338" s="59"/>
      <c r="BO338" s="59"/>
      <c r="BP338" s="59"/>
      <c r="BQ338" s="59"/>
      <c r="BR338" s="59"/>
      <c r="BS338" s="59"/>
      <c r="BT338" s="59"/>
      <c r="BU338" s="59"/>
      <c r="BV338" s="59"/>
      <c r="BW338" s="59"/>
      <c r="BX338" s="59"/>
      <c r="BY338" s="59"/>
      <c r="BZ338" s="59"/>
      <c r="CA338" s="59"/>
      <c r="CB338" s="82"/>
      <c r="CC338" s="59"/>
      <c r="CD338" s="59"/>
      <c r="CE338" s="59"/>
      <c r="CF338" s="59"/>
      <c r="CG338" s="59"/>
      <c r="CH338" s="59"/>
      <c r="CI338" s="59"/>
      <c r="CJ338" s="59"/>
      <c r="CK338" s="59"/>
      <c r="CL338" s="59"/>
      <c r="CM338" s="82"/>
      <c r="CN338" s="59"/>
      <c r="CO338" s="59"/>
      <c r="CP338" s="59"/>
      <c r="CQ338" s="59"/>
      <c r="CR338" s="59"/>
      <c r="CS338" s="59"/>
      <c r="CT338" s="59"/>
      <c r="CU338" s="59"/>
      <c r="CV338" s="59"/>
      <c r="CW338" s="59"/>
      <c r="CX338" s="59"/>
      <c r="CY338" s="59"/>
      <c r="CZ338" s="82"/>
      <c r="DA338" s="59"/>
      <c r="DB338" s="59"/>
      <c r="DC338" s="59"/>
      <c r="DD338" s="59"/>
      <c r="DE338" s="59"/>
      <c r="DF338" s="59"/>
      <c r="DG338" s="59"/>
      <c r="DH338" s="59"/>
      <c r="DI338" s="82"/>
      <c r="DJ338" s="59"/>
      <c r="DK338" s="59"/>
      <c r="DL338" s="59"/>
      <c r="DM338" s="59"/>
      <c r="DN338" s="59"/>
      <c r="DO338" s="59"/>
      <c r="DP338" s="59"/>
      <c r="DQ338" s="82"/>
      <c r="DR338" s="59"/>
      <c r="DS338" s="59"/>
      <c r="DT338" s="59"/>
      <c r="DU338" s="59"/>
      <c r="DV338" s="59"/>
      <c r="DW338" s="59"/>
      <c r="DX338" s="59"/>
      <c r="DY338" s="59"/>
      <c r="DZ338" s="59"/>
      <c r="EA338" s="59"/>
      <c r="EB338" s="59"/>
      <c r="EC338" s="59"/>
      <c r="ED338" s="59"/>
      <c r="EE338" s="59"/>
      <c r="EF338" s="59"/>
      <c r="EG338" s="59"/>
      <c r="EH338" s="59"/>
      <c r="EI338" s="59"/>
      <c r="EJ338" s="59"/>
      <c r="EK338" s="59"/>
      <c r="EL338" s="59"/>
      <c r="EM338" s="59"/>
      <c r="EN338" s="59"/>
      <c r="EO338" s="59"/>
      <c r="EP338" s="59"/>
      <c r="EQ338" s="59"/>
      <c r="ER338" s="59"/>
    </row>
    <row r="339" spans="2:148" ht="15" outlineLevel="1">
      <c r="B339" s="65">
        <v>4</v>
      </c>
      <c r="C339" s="188" t="s">
        <v>619</v>
      </c>
      <c r="D339" s="102" t="s">
        <v>454</v>
      </c>
      <c r="E339" s="66">
        <v>69</v>
      </c>
      <c r="F339" s="66"/>
      <c r="G339" s="90"/>
      <c r="H339" s="88"/>
      <c r="I339" s="87"/>
      <c r="J339" s="87"/>
      <c r="K339" s="82"/>
      <c r="L339" s="61"/>
      <c r="M339" s="82"/>
      <c r="N339" s="59"/>
      <c r="O339" s="59"/>
      <c r="P339" s="59"/>
      <c r="Q339" s="59"/>
      <c r="R339" s="59"/>
      <c r="S339" s="59"/>
      <c r="T339" s="82"/>
      <c r="U339" s="142"/>
      <c r="V339" s="63"/>
      <c r="W339" s="63"/>
      <c r="X339" s="63"/>
      <c r="Y339" s="63"/>
      <c r="Z339" s="63"/>
      <c r="AA339" s="63"/>
      <c r="AB339" s="63"/>
      <c r="AC339" s="82"/>
      <c r="AD339" s="59"/>
      <c r="AE339" s="59"/>
      <c r="AF339" s="59"/>
      <c r="AG339" s="59"/>
      <c r="AH339" s="59"/>
      <c r="AI339" s="82"/>
      <c r="AJ339" s="59"/>
      <c r="AK339" s="59"/>
      <c r="AL339" s="59"/>
      <c r="AM339" s="59"/>
      <c r="AN339" s="82"/>
      <c r="AO339" s="59"/>
      <c r="AP339" s="59"/>
      <c r="AQ339" s="59"/>
      <c r="AR339" s="59"/>
      <c r="AS339" s="59"/>
      <c r="AT339" s="59"/>
      <c r="AU339" s="59"/>
      <c r="AV339" s="59"/>
      <c r="AW339" s="59"/>
      <c r="AX339" s="82"/>
      <c r="AY339" s="59"/>
      <c r="AZ339" s="59"/>
      <c r="BA339" s="59"/>
      <c r="BB339" s="59"/>
      <c r="BC339" s="59"/>
      <c r="BD339" s="59"/>
      <c r="BE339" s="59"/>
      <c r="BF339" s="59"/>
      <c r="BG339" s="59"/>
      <c r="BH339" s="59"/>
      <c r="BI339" s="82"/>
      <c r="BJ339" s="60"/>
      <c r="BK339" s="59"/>
      <c r="BL339" s="59"/>
      <c r="BM339" s="59"/>
      <c r="BN339" s="59"/>
      <c r="BO339" s="59"/>
      <c r="BP339" s="59"/>
      <c r="BQ339" s="59"/>
      <c r="BR339" s="59"/>
      <c r="BS339" s="59"/>
      <c r="BT339" s="59"/>
      <c r="BU339" s="59"/>
      <c r="BV339" s="59"/>
      <c r="BW339" s="59"/>
      <c r="BX339" s="59"/>
      <c r="BY339" s="59"/>
      <c r="BZ339" s="59"/>
      <c r="CA339" s="59"/>
      <c r="CB339" s="82"/>
      <c r="CC339" s="59"/>
      <c r="CD339" s="59"/>
      <c r="CE339" s="59"/>
      <c r="CF339" s="59"/>
      <c r="CG339" s="59"/>
      <c r="CH339" s="59"/>
      <c r="CI339" s="59"/>
      <c r="CJ339" s="59"/>
      <c r="CK339" s="59"/>
      <c r="CL339" s="59"/>
      <c r="CM339" s="82"/>
      <c r="CN339" s="59"/>
      <c r="CO339" s="59"/>
      <c r="CP339" s="59"/>
      <c r="CQ339" s="59"/>
      <c r="CR339" s="59"/>
      <c r="CS339" s="59"/>
      <c r="CT339" s="59"/>
      <c r="CU339" s="59"/>
      <c r="CV339" s="59"/>
      <c r="CW339" s="59"/>
      <c r="CX339" s="59"/>
      <c r="CY339" s="59"/>
      <c r="CZ339" s="82"/>
      <c r="DA339" s="59"/>
      <c r="DB339" s="59"/>
      <c r="DC339" s="59"/>
      <c r="DD339" s="59"/>
      <c r="DE339" s="59"/>
      <c r="DF339" s="59"/>
      <c r="DG339" s="59"/>
      <c r="DH339" s="59"/>
      <c r="DI339" s="82"/>
      <c r="DJ339" s="59"/>
      <c r="DK339" s="59"/>
      <c r="DL339" s="59"/>
      <c r="DM339" s="59"/>
      <c r="DN339" s="59"/>
      <c r="DO339" s="59"/>
      <c r="DP339" s="59"/>
      <c r="DQ339" s="82"/>
      <c r="DR339" s="59"/>
      <c r="DS339" s="59"/>
      <c r="DT339" s="59"/>
      <c r="DU339" s="59"/>
      <c r="DV339" s="59"/>
      <c r="DW339" s="59"/>
      <c r="DX339" s="59"/>
      <c r="DY339" s="59"/>
      <c r="DZ339" s="59"/>
      <c r="EA339" s="59"/>
      <c r="EB339" s="59"/>
      <c r="EC339" s="59"/>
      <c r="ED339" s="59"/>
      <c r="EE339" s="59"/>
      <c r="EF339" s="59"/>
      <c r="EG339" s="59"/>
      <c r="EH339" s="59"/>
      <c r="EI339" s="59"/>
      <c r="EJ339" s="59"/>
      <c r="EK339" s="59"/>
      <c r="EL339" s="59"/>
      <c r="EM339" s="59"/>
      <c r="EN339" s="59"/>
      <c r="EO339" s="59"/>
      <c r="EP339" s="59"/>
      <c r="EQ339" s="59"/>
      <c r="ER339" s="59"/>
    </row>
    <row r="340" spans="2:148" ht="15" outlineLevel="1">
      <c r="B340" s="65">
        <v>5</v>
      </c>
      <c r="C340" s="188" t="s">
        <v>619</v>
      </c>
      <c r="D340" s="102" t="s">
        <v>450</v>
      </c>
      <c r="E340" s="66">
        <v>69</v>
      </c>
      <c r="F340" s="66"/>
      <c r="G340" s="90"/>
      <c r="H340" s="88"/>
      <c r="I340" s="87"/>
      <c r="J340" s="87"/>
      <c r="K340" s="82"/>
      <c r="L340" s="61"/>
      <c r="M340" s="82"/>
      <c r="N340" s="59"/>
      <c r="O340" s="59"/>
      <c r="P340" s="59"/>
      <c r="Q340" s="59"/>
      <c r="R340" s="59"/>
      <c r="S340" s="59"/>
      <c r="T340" s="82"/>
      <c r="U340" s="142"/>
      <c r="V340" s="63"/>
      <c r="W340" s="63"/>
      <c r="X340" s="63"/>
      <c r="Y340" s="63"/>
      <c r="Z340" s="63"/>
      <c r="AA340" s="63"/>
      <c r="AB340" s="63"/>
      <c r="AC340" s="82"/>
      <c r="AD340" s="59"/>
      <c r="AE340" s="59"/>
      <c r="AF340" s="59"/>
      <c r="AG340" s="59"/>
      <c r="AH340" s="59"/>
      <c r="AI340" s="82"/>
      <c r="AJ340" s="59"/>
      <c r="AK340" s="59"/>
      <c r="AL340" s="59"/>
      <c r="AM340" s="59"/>
      <c r="AN340" s="82"/>
      <c r="AO340" s="59"/>
      <c r="AP340" s="59"/>
      <c r="AQ340" s="59"/>
      <c r="AR340" s="59"/>
      <c r="AS340" s="59"/>
      <c r="AT340" s="59"/>
      <c r="AU340" s="59"/>
      <c r="AV340" s="59"/>
      <c r="AW340" s="59"/>
      <c r="AX340" s="82"/>
      <c r="AY340" s="59"/>
      <c r="AZ340" s="59"/>
      <c r="BA340" s="59"/>
      <c r="BB340" s="59"/>
      <c r="BC340" s="59"/>
      <c r="BD340" s="59"/>
      <c r="BE340" s="59"/>
      <c r="BF340" s="59"/>
      <c r="BG340" s="59"/>
      <c r="BH340" s="59"/>
      <c r="BI340" s="82"/>
      <c r="BJ340" s="60"/>
      <c r="BK340" s="59"/>
      <c r="BL340" s="59"/>
      <c r="BM340" s="59"/>
      <c r="BN340" s="59"/>
      <c r="BO340" s="59"/>
      <c r="BP340" s="59"/>
      <c r="BQ340" s="59"/>
      <c r="BR340" s="59"/>
      <c r="BS340" s="59"/>
      <c r="BT340" s="59"/>
      <c r="BU340" s="59"/>
      <c r="BV340" s="59"/>
      <c r="BW340" s="59"/>
      <c r="BX340" s="59"/>
      <c r="BY340" s="59"/>
      <c r="BZ340" s="59"/>
      <c r="CA340" s="59"/>
      <c r="CB340" s="82"/>
      <c r="CC340" s="59"/>
      <c r="CD340" s="59"/>
      <c r="CE340" s="59"/>
      <c r="CF340" s="59"/>
      <c r="CG340" s="59"/>
      <c r="CH340" s="59"/>
      <c r="CI340" s="59"/>
      <c r="CJ340" s="59"/>
      <c r="CK340" s="59"/>
      <c r="CL340" s="59"/>
      <c r="CM340" s="82"/>
      <c r="CN340" s="59"/>
      <c r="CO340" s="59"/>
      <c r="CP340" s="59"/>
      <c r="CQ340" s="59"/>
      <c r="CR340" s="59"/>
      <c r="CS340" s="59"/>
      <c r="CT340" s="59"/>
      <c r="CU340" s="59"/>
      <c r="CV340" s="59"/>
      <c r="CW340" s="59"/>
      <c r="CX340" s="59"/>
      <c r="CY340" s="59"/>
      <c r="CZ340" s="82"/>
      <c r="DA340" s="59"/>
      <c r="DB340" s="59"/>
      <c r="DC340" s="59"/>
      <c r="DD340" s="59"/>
      <c r="DE340" s="59"/>
      <c r="DF340" s="59"/>
      <c r="DG340" s="59"/>
      <c r="DH340" s="59"/>
      <c r="DI340" s="82"/>
      <c r="DJ340" s="59"/>
      <c r="DK340" s="59"/>
      <c r="DL340" s="59"/>
      <c r="DM340" s="59"/>
      <c r="DN340" s="59"/>
      <c r="DO340" s="59"/>
      <c r="DP340" s="59"/>
      <c r="DQ340" s="82"/>
      <c r="DR340" s="59"/>
      <c r="DS340" s="59"/>
      <c r="DT340" s="59"/>
      <c r="DU340" s="59"/>
      <c r="DV340" s="59"/>
      <c r="DW340" s="59"/>
      <c r="DX340" s="59"/>
      <c r="DY340" s="59"/>
      <c r="DZ340" s="59"/>
      <c r="EA340" s="59"/>
      <c r="EB340" s="59"/>
      <c r="EC340" s="59"/>
      <c r="ED340" s="59"/>
      <c r="EE340" s="59"/>
      <c r="EF340" s="59"/>
      <c r="EG340" s="59"/>
      <c r="EH340" s="59"/>
      <c r="EI340" s="59"/>
      <c r="EJ340" s="59"/>
      <c r="EK340" s="59"/>
      <c r="EL340" s="59"/>
      <c r="EM340" s="59"/>
      <c r="EN340" s="59"/>
      <c r="EO340" s="59"/>
      <c r="EP340" s="59"/>
      <c r="EQ340" s="59"/>
      <c r="ER340" s="59"/>
    </row>
    <row r="341" spans="2:148" ht="15" outlineLevel="1">
      <c r="B341" s="65">
        <v>6</v>
      </c>
      <c r="C341" s="188" t="s">
        <v>619</v>
      </c>
      <c r="D341" s="102" t="s">
        <v>451</v>
      </c>
      <c r="E341" s="66">
        <v>59</v>
      </c>
      <c r="F341" s="66"/>
      <c r="G341" s="90"/>
      <c r="H341" s="88"/>
      <c r="I341" s="87"/>
      <c r="J341" s="87"/>
      <c r="K341" s="82"/>
      <c r="L341" s="61"/>
      <c r="M341" s="82"/>
      <c r="N341" s="59"/>
      <c r="O341" s="59"/>
      <c r="P341" s="59"/>
      <c r="Q341" s="59"/>
      <c r="R341" s="59"/>
      <c r="S341" s="59"/>
      <c r="T341" s="82"/>
      <c r="U341" s="142"/>
      <c r="V341" s="63"/>
      <c r="W341" s="63"/>
      <c r="X341" s="63"/>
      <c r="Y341" s="63"/>
      <c r="Z341" s="63"/>
      <c r="AA341" s="63"/>
      <c r="AB341" s="63"/>
      <c r="AC341" s="82"/>
      <c r="AD341" s="59"/>
      <c r="AE341" s="59"/>
      <c r="AF341" s="59"/>
      <c r="AG341" s="59"/>
      <c r="AH341" s="59"/>
      <c r="AI341" s="82"/>
      <c r="AJ341" s="59"/>
      <c r="AK341" s="59"/>
      <c r="AL341" s="59"/>
      <c r="AM341" s="59"/>
      <c r="AN341" s="82"/>
      <c r="AO341" s="59"/>
      <c r="AP341" s="59"/>
      <c r="AQ341" s="59"/>
      <c r="AR341" s="59"/>
      <c r="AS341" s="59"/>
      <c r="AT341" s="59"/>
      <c r="AU341" s="59"/>
      <c r="AV341" s="59"/>
      <c r="AW341" s="59"/>
      <c r="AX341" s="82"/>
      <c r="AY341" s="59"/>
      <c r="AZ341" s="59"/>
      <c r="BA341" s="59"/>
      <c r="BB341" s="59"/>
      <c r="BC341" s="59"/>
      <c r="BD341" s="59"/>
      <c r="BE341" s="59"/>
      <c r="BF341" s="59"/>
      <c r="BG341" s="59"/>
      <c r="BH341" s="59"/>
      <c r="BI341" s="82"/>
      <c r="BJ341" s="60"/>
      <c r="BK341" s="59"/>
      <c r="BL341" s="59"/>
      <c r="BM341" s="59"/>
      <c r="BN341" s="59"/>
      <c r="BO341" s="59"/>
      <c r="BP341" s="59"/>
      <c r="BQ341" s="59"/>
      <c r="BR341" s="59"/>
      <c r="BS341" s="59"/>
      <c r="BT341" s="59"/>
      <c r="BU341" s="59"/>
      <c r="BV341" s="59"/>
      <c r="BW341" s="59"/>
      <c r="BX341" s="59"/>
      <c r="BY341" s="59"/>
      <c r="BZ341" s="59"/>
      <c r="CA341" s="59"/>
      <c r="CB341" s="82"/>
      <c r="CC341" s="59"/>
      <c r="CD341" s="59"/>
      <c r="CE341" s="59"/>
      <c r="CF341" s="59"/>
      <c r="CG341" s="59"/>
      <c r="CH341" s="59"/>
      <c r="CI341" s="59"/>
      <c r="CJ341" s="59"/>
      <c r="CK341" s="59"/>
      <c r="CL341" s="59"/>
      <c r="CM341" s="82"/>
      <c r="CN341" s="59"/>
      <c r="CO341" s="59"/>
      <c r="CP341" s="59"/>
      <c r="CQ341" s="59"/>
      <c r="CR341" s="59"/>
      <c r="CS341" s="59"/>
      <c r="CT341" s="59"/>
      <c r="CU341" s="59"/>
      <c r="CV341" s="59"/>
      <c r="CW341" s="59"/>
      <c r="CX341" s="59"/>
      <c r="CY341" s="59"/>
      <c r="CZ341" s="82"/>
      <c r="DA341" s="59"/>
      <c r="DB341" s="59"/>
      <c r="DC341" s="59"/>
      <c r="DD341" s="59"/>
      <c r="DE341" s="59"/>
      <c r="DF341" s="59"/>
      <c r="DG341" s="59"/>
      <c r="DH341" s="59"/>
      <c r="DI341" s="82"/>
      <c r="DJ341" s="59"/>
      <c r="DK341" s="59"/>
      <c r="DL341" s="59"/>
      <c r="DM341" s="59"/>
      <c r="DN341" s="59"/>
      <c r="DO341" s="59"/>
      <c r="DP341" s="59"/>
      <c r="DQ341" s="82"/>
      <c r="DR341" s="59"/>
      <c r="DS341" s="59"/>
      <c r="DT341" s="59"/>
      <c r="DU341" s="59"/>
      <c r="DV341" s="59"/>
      <c r="DW341" s="59"/>
      <c r="DX341" s="59"/>
      <c r="DY341" s="59"/>
      <c r="DZ341" s="59"/>
      <c r="EA341" s="59"/>
      <c r="EB341" s="59"/>
      <c r="EC341" s="59"/>
      <c r="ED341" s="59"/>
      <c r="EE341" s="59"/>
      <c r="EF341" s="59"/>
      <c r="EG341" s="59"/>
      <c r="EH341" s="59"/>
      <c r="EI341" s="59"/>
      <c r="EJ341" s="59"/>
      <c r="EK341" s="59"/>
      <c r="EL341" s="59"/>
      <c r="EM341" s="59"/>
      <c r="EN341" s="59"/>
      <c r="EO341" s="59"/>
      <c r="EP341" s="59"/>
      <c r="EQ341" s="59"/>
      <c r="ER341" s="59"/>
    </row>
    <row r="342" spans="2:148" ht="15" outlineLevel="1">
      <c r="B342" s="65">
        <v>7</v>
      </c>
      <c r="C342" s="188" t="s">
        <v>619</v>
      </c>
      <c r="D342" s="102" t="s">
        <v>452</v>
      </c>
      <c r="E342" s="66">
        <v>59</v>
      </c>
      <c r="F342" s="66"/>
      <c r="G342" s="90"/>
      <c r="H342" s="88"/>
      <c r="I342" s="87"/>
      <c r="J342" s="87"/>
      <c r="K342" s="82"/>
      <c r="L342" s="61"/>
      <c r="M342" s="82"/>
      <c r="N342" s="59"/>
      <c r="O342" s="59"/>
      <c r="P342" s="59"/>
      <c r="Q342" s="59"/>
      <c r="R342" s="59"/>
      <c r="S342" s="59"/>
      <c r="T342" s="82"/>
      <c r="U342" s="142"/>
      <c r="V342" s="63"/>
      <c r="W342" s="63"/>
      <c r="X342" s="63"/>
      <c r="Y342" s="63"/>
      <c r="Z342" s="63"/>
      <c r="AA342" s="63"/>
      <c r="AB342" s="63"/>
      <c r="AC342" s="82"/>
      <c r="AD342" s="59"/>
      <c r="AE342" s="59"/>
      <c r="AF342" s="59"/>
      <c r="AG342" s="59"/>
      <c r="AH342" s="59"/>
      <c r="AI342" s="82"/>
      <c r="AJ342" s="59"/>
      <c r="AK342" s="59"/>
      <c r="AL342" s="59"/>
      <c r="AM342" s="59"/>
      <c r="AN342" s="82"/>
      <c r="AO342" s="59"/>
      <c r="AP342" s="59"/>
      <c r="AQ342" s="59"/>
      <c r="AR342" s="59"/>
      <c r="AS342" s="59"/>
      <c r="AT342" s="59"/>
      <c r="AU342" s="59"/>
      <c r="AV342" s="59"/>
      <c r="AW342" s="59"/>
      <c r="AX342" s="82"/>
      <c r="AY342" s="59"/>
      <c r="AZ342" s="59"/>
      <c r="BA342" s="59"/>
      <c r="BB342" s="59"/>
      <c r="BC342" s="59"/>
      <c r="BD342" s="59"/>
      <c r="BE342" s="59"/>
      <c r="BF342" s="59"/>
      <c r="BG342" s="59"/>
      <c r="BH342" s="59"/>
      <c r="BI342" s="82"/>
      <c r="BJ342" s="60"/>
      <c r="BK342" s="59"/>
      <c r="BL342" s="59"/>
      <c r="BM342" s="59"/>
      <c r="BN342" s="59"/>
      <c r="BO342" s="59"/>
      <c r="BP342" s="59"/>
      <c r="BQ342" s="59"/>
      <c r="BR342" s="59"/>
      <c r="BS342" s="59"/>
      <c r="BT342" s="59"/>
      <c r="BU342" s="59"/>
      <c r="BV342" s="59"/>
      <c r="BW342" s="59"/>
      <c r="BX342" s="59"/>
      <c r="BY342" s="59"/>
      <c r="BZ342" s="59"/>
      <c r="CA342" s="59"/>
      <c r="CB342" s="82"/>
      <c r="CC342" s="59"/>
      <c r="CD342" s="59"/>
      <c r="CE342" s="59"/>
      <c r="CF342" s="59"/>
      <c r="CG342" s="59"/>
      <c r="CH342" s="59"/>
      <c r="CI342" s="59"/>
      <c r="CJ342" s="59"/>
      <c r="CK342" s="59"/>
      <c r="CL342" s="59"/>
      <c r="CM342" s="82"/>
      <c r="CN342" s="59"/>
      <c r="CO342" s="59"/>
      <c r="CP342" s="59"/>
      <c r="CQ342" s="59"/>
      <c r="CR342" s="59"/>
      <c r="CS342" s="59"/>
      <c r="CT342" s="59"/>
      <c r="CU342" s="59"/>
      <c r="CV342" s="59"/>
      <c r="CW342" s="59"/>
      <c r="CX342" s="59"/>
      <c r="CY342" s="59"/>
      <c r="CZ342" s="82"/>
      <c r="DA342" s="59"/>
      <c r="DB342" s="59"/>
      <c r="DC342" s="59"/>
      <c r="DD342" s="59"/>
      <c r="DE342" s="59"/>
      <c r="DF342" s="59"/>
      <c r="DG342" s="59"/>
      <c r="DH342" s="59"/>
      <c r="DI342" s="82"/>
      <c r="DJ342" s="59"/>
      <c r="DK342" s="59"/>
      <c r="DL342" s="59"/>
      <c r="DM342" s="59"/>
      <c r="DN342" s="59"/>
      <c r="DO342" s="59"/>
      <c r="DP342" s="59"/>
      <c r="DQ342" s="82"/>
      <c r="DR342" s="59"/>
      <c r="DS342" s="59"/>
      <c r="DT342" s="59"/>
      <c r="DU342" s="59"/>
      <c r="DV342" s="59"/>
      <c r="DW342" s="59"/>
      <c r="DX342" s="59"/>
      <c r="DY342" s="59"/>
      <c r="DZ342" s="59"/>
      <c r="EA342" s="59"/>
      <c r="EB342" s="59"/>
      <c r="EC342" s="59"/>
      <c r="ED342" s="59"/>
      <c r="EE342" s="59"/>
      <c r="EF342" s="59"/>
      <c r="EG342" s="59"/>
      <c r="EH342" s="59"/>
      <c r="EI342" s="59"/>
      <c r="EJ342" s="59"/>
      <c r="EK342" s="59"/>
      <c r="EL342" s="59"/>
      <c r="EM342" s="59"/>
      <c r="EN342" s="59"/>
      <c r="EO342" s="59"/>
      <c r="EP342" s="59"/>
      <c r="EQ342" s="59"/>
      <c r="ER342" s="59"/>
    </row>
    <row r="343" spans="2:148" ht="15" outlineLevel="1">
      <c r="B343" s="65">
        <v>8</v>
      </c>
      <c r="C343" s="188" t="s">
        <v>619</v>
      </c>
      <c r="D343" s="102" t="s">
        <v>455</v>
      </c>
      <c r="E343" s="66">
        <v>50</v>
      </c>
      <c r="F343" s="66"/>
      <c r="G343" s="90"/>
      <c r="H343" s="88"/>
      <c r="I343" s="87"/>
      <c r="J343" s="87"/>
      <c r="K343" s="82"/>
      <c r="L343" s="61"/>
      <c r="M343" s="82"/>
      <c r="N343" s="59"/>
      <c r="O343" s="59"/>
      <c r="P343" s="59"/>
      <c r="Q343" s="59"/>
      <c r="R343" s="59"/>
      <c r="S343" s="59"/>
      <c r="T343" s="82"/>
      <c r="U343" s="142"/>
      <c r="V343" s="63"/>
      <c r="W343" s="63"/>
      <c r="X343" s="63"/>
      <c r="Y343" s="63"/>
      <c r="Z343" s="63"/>
      <c r="AA343" s="63"/>
      <c r="AB343" s="63"/>
      <c r="AC343" s="82"/>
      <c r="AD343" s="59"/>
      <c r="AE343" s="59"/>
      <c r="AF343" s="59"/>
      <c r="AG343" s="59"/>
      <c r="AH343" s="59"/>
      <c r="AI343" s="82"/>
      <c r="AJ343" s="59"/>
      <c r="AK343" s="59"/>
      <c r="AL343" s="59"/>
      <c r="AM343" s="59"/>
      <c r="AN343" s="82"/>
      <c r="AO343" s="59"/>
      <c r="AP343" s="59"/>
      <c r="AQ343" s="59"/>
      <c r="AR343" s="59"/>
      <c r="AS343" s="59"/>
      <c r="AT343" s="59"/>
      <c r="AU343" s="59"/>
      <c r="AV343" s="59"/>
      <c r="AW343" s="59"/>
      <c r="AX343" s="82"/>
      <c r="AY343" s="59"/>
      <c r="AZ343" s="59"/>
      <c r="BA343" s="59"/>
      <c r="BB343" s="59"/>
      <c r="BC343" s="59"/>
      <c r="BD343" s="59"/>
      <c r="BE343" s="59"/>
      <c r="BF343" s="59"/>
      <c r="BG343" s="59"/>
      <c r="BH343" s="59"/>
      <c r="BI343" s="82"/>
      <c r="BJ343" s="60"/>
      <c r="BK343" s="59"/>
      <c r="BL343" s="59"/>
      <c r="BM343" s="59"/>
      <c r="BN343" s="59"/>
      <c r="BO343" s="59"/>
      <c r="BP343" s="59"/>
      <c r="BQ343" s="59"/>
      <c r="BR343" s="59"/>
      <c r="BS343" s="59"/>
      <c r="BT343" s="59"/>
      <c r="BU343" s="59"/>
      <c r="BV343" s="59"/>
      <c r="BW343" s="59"/>
      <c r="BX343" s="59"/>
      <c r="BY343" s="59"/>
      <c r="BZ343" s="59"/>
      <c r="CA343" s="59"/>
      <c r="CB343" s="82"/>
      <c r="CC343" s="59"/>
      <c r="CD343" s="59"/>
      <c r="CE343" s="59"/>
      <c r="CF343" s="59"/>
      <c r="CG343" s="59"/>
      <c r="CH343" s="59"/>
      <c r="CI343" s="59"/>
      <c r="CJ343" s="59"/>
      <c r="CK343" s="59"/>
      <c r="CL343" s="59"/>
      <c r="CM343" s="82"/>
      <c r="CN343" s="59"/>
      <c r="CO343" s="59"/>
      <c r="CP343" s="59"/>
      <c r="CQ343" s="59"/>
      <c r="CR343" s="59"/>
      <c r="CS343" s="59"/>
      <c r="CT343" s="59"/>
      <c r="CU343" s="59"/>
      <c r="CV343" s="59"/>
      <c r="CW343" s="59"/>
      <c r="CX343" s="59"/>
      <c r="CY343" s="59"/>
      <c r="CZ343" s="82"/>
      <c r="DA343" s="59"/>
      <c r="DB343" s="59"/>
      <c r="DC343" s="59"/>
      <c r="DD343" s="59"/>
      <c r="DE343" s="59"/>
      <c r="DF343" s="59"/>
      <c r="DG343" s="59"/>
      <c r="DH343" s="59"/>
      <c r="DI343" s="82"/>
      <c r="DJ343" s="59"/>
      <c r="DK343" s="59"/>
      <c r="DL343" s="59"/>
      <c r="DM343" s="59"/>
      <c r="DN343" s="59"/>
      <c r="DO343" s="59"/>
      <c r="DP343" s="59"/>
      <c r="DQ343" s="82"/>
      <c r="DR343" s="59"/>
      <c r="DS343" s="59"/>
      <c r="DT343" s="59"/>
      <c r="DU343" s="59"/>
      <c r="DV343" s="59"/>
      <c r="DW343" s="59"/>
      <c r="DX343" s="59"/>
      <c r="DY343" s="59"/>
      <c r="DZ343" s="59"/>
      <c r="EA343" s="59"/>
      <c r="EB343" s="59"/>
      <c r="EC343" s="59"/>
      <c r="ED343" s="59"/>
      <c r="EE343" s="59"/>
      <c r="EF343" s="59"/>
      <c r="EG343" s="59"/>
      <c r="EH343" s="59"/>
      <c r="EI343" s="59"/>
      <c r="EJ343" s="59"/>
      <c r="EK343" s="59"/>
      <c r="EL343" s="59"/>
      <c r="EM343" s="59"/>
      <c r="EN343" s="59"/>
      <c r="EO343" s="59"/>
      <c r="EP343" s="59"/>
      <c r="EQ343" s="59"/>
      <c r="ER343" s="59"/>
    </row>
    <row r="344" spans="2:148" ht="15" outlineLevel="1">
      <c r="B344" s="65">
        <v>9</v>
      </c>
      <c r="C344" s="188" t="s">
        <v>619</v>
      </c>
      <c r="D344" s="102" t="s">
        <v>456</v>
      </c>
      <c r="E344" s="66">
        <v>50</v>
      </c>
      <c r="F344" s="66"/>
      <c r="G344" s="90"/>
      <c r="H344" s="88"/>
      <c r="I344" s="87"/>
      <c r="J344" s="87"/>
      <c r="K344" s="82"/>
      <c r="L344" s="61"/>
      <c r="M344" s="82"/>
      <c r="N344" s="59"/>
      <c r="O344" s="59"/>
      <c r="P344" s="59"/>
      <c r="Q344" s="59"/>
      <c r="R344" s="59"/>
      <c r="S344" s="59"/>
      <c r="T344" s="82"/>
      <c r="U344" s="142"/>
      <c r="V344" s="63"/>
      <c r="W344" s="63"/>
      <c r="X344" s="63"/>
      <c r="Y344" s="63"/>
      <c r="Z344" s="63"/>
      <c r="AA344" s="63"/>
      <c r="AB344" s="63"/>
      <c r="AC344" s="82"/>
      <c r="AD344" s="59"/>
      <c r="AE344" s="59"/>
      <c r="AF344" s="59"/>
      <c r="AG344" s="59"/>
      <c r="AH344" s="59"/>
      <c r="AI344" s="82"/>
      <c r="AJ344" s="59"/>
      <c r="AK344" s="59"/>
      <c r="AL344" s="59"/>
      <c r="AM344" s="59"/>
      <c r="AN344" s="82"/>
      <c r="AO344" s="59"/>
      <c r="AP344" s="59"/>
      <c r="AQ344" s="59"/>
      <c r="AR344" s="59"/>
      <c r="AS344" s="59"/>
      <c r="AT344" s="59"/>
      <c r="AU344" s="59"/>
      <c r="AV344" s="59"/>
      <c r="AW344" s="59"/>
      <c r="AX344" s="82"/>
      <c r="AY344" s="59"/>
      <c r="AZ344" s="59"/>
      <c r="BA344" s="59"/>
      <c r="BB344" s="59"/>
      <c r="BC344" s="59"/>
      <c r="BD344" s="59"/>
      <c r="BE344" s="59"/>
      <c r="BF344" s="59"/>
      <c r="BG344" s="59"/>
      <c r="BH344" s="59"/>
      <c r="BI344" s="82"/>
      <c r="BJ344" s="60"/>
      <c r="BK344" s="59"/>
      <c r="BL344" s="59"/>
      <c r="BM344" s="59"/>
      <c r="BN344" s="59"/>
      <c r="BO344" s="59"/>
      <c r="BP344" s="59"/>
      <c r="BQ344" s="59"/>
      <c r="BR344" s="59"/>
      <c r="BS344" s="59"/>
      <c r="BT344" s="59"/>
      <c r="BU344" s="59"/>
      <c r="BV344" s="59"/>
      <c r="BW344" s="59"/>
      <c r="BX344" s="59"/>
      <c r="BY344" s="59"/>
      <c r="BZ344" s="59"/>
      <c r="CA344" s="59"/>
      <c r="CB344" s="82"/>
      <c r="CC344" s="59"/>
      <c r="CD344" s="59"/>
      <c r="CE344" s="59"/>
      <c r="CF344" s="59"/>
      <c r="CG344" s="59"/>
      <c r="CH344" s="59"/>
      <c r="CI344" s="59"/>
      <c r="CJ344" s="59"/>
      <c r="CK344" s="59"/>
      <c r="CL344" s="59"/>
      <c r="CM344" s="82"/>
      <c r="CN344" s="59"/>
      <c r="CO344" s="59"/>
      <c r="CP344" s="59"/>
      <c r="CQ344" s="59"/>
      <c r="CR344" s="59"/>
      <c r="CS344" s="59"/>
      <c r="CT344" s="59"/>
      <c r="CU344" s="59"/>
      <c r="CV344" s="59"/>
      <c r="CW344" s="59"/>
      <c r="CX344" s="59"/>
      <c r="CY344" s="59"/>
      <c r="CZ344" s="82"/>
      <c r="DA344" s="59"/>
      <c r="DB344" s="59"/>
      <c r="DC344" s="59"/>
      <c r="DD344" s="59"/>
      <c r="DE344" s="59"/>
      <c r="DF344" s="59"/>
      <c r="DG344" s="59"/>
      <c r="DH344" s="59"/>
      <c r="DI344" s="82"/>
      <c r="DJ344" s="59"/>
      <c r="DK344" s="59"/>
      <c r="DL344" s="59"/>
      <c r="DM344" s="59"/>
      <c r="DN344" s="59"/>
      <c r="DO344" s="59"/>
      <c r="DP344" s="59"/>
      <c r="DQ344" s="82"/>
      <c r="DR344" s="59"/>
      <c r="DS344" s="59"/>
      <c r="DT344" s="59"/>
      <c r="DU344" s="59"/>
      <c r="DV344" s="59"/>
      <c r="DW344" s="59"/>
      <c r="DX344" s="59"/>
      <c r="DY344" s="59"/>
      <c r="DZ344" s="59"/>
      <c r="EA344" s="59"/>
      <c r="EB344" s="59"/>
      <c r="EC344" s="59"/>
      <c r="ED344" s="59"/>
      <c r="EE344" s="59"/>
      <c r="EF344" s="59"/>
      <c r="EG344" s="59"/>
      <c r="EH344" s="59"/>
      <c r="EI344" s="59"/>
      <c r="EJ344" s="59"/>
      <c r="EK344" s="59"/>
      <c r="EL344" s="59"/>
      <c r="EM344" s="59"/>
      <c r="EN344" s="59"/>
      <c r="EO344" s="59"/>
      <c r="EP344" s="59"/>
      <c r="EQ344" s="59"/>
      <c r="ER344" s="59"/>
    </row>
    <row r="345" spans="2:148" ht="15" outlineLevel="1">
      <c r="B345" s="65">
        <v>10</v>
      </c>
      <c r="C345" s="188" t="s">
        <v>619</v>
      </c>
      <c r="D345" s="102" t="s">
        <v>449</v>
      </c>
      <c r="E345" s="66">
        <v>50</v>
      </c>
      <c r="F345" s="66"/>
      <c r="G345" s="90"/>
      <c r="H345" s="88"/>
      <c r="I345" s="87"/>
      <c r="J345" s="87"/>
      <c r="K345" s="82"/>
      <c r="L345" s="61"/>
      <c r="M345" s="82"/>
      <c r="N345" s="59"/>
      <c r="O345" s="59"/>
      <c r="P345" s="59"/>
      <c r="Q345" s="59"/>
      <c r="R345" s="59"/>
      <c r="S345" s="59"/>
      <c r="T345" s="82"/>
      <c r="U345" s="142"/>
      <c r="V345" s="63"/>
      <c r="W345" s="63"/>
      <c r="X345" s="63"/>
      <c r="Y345" s="63"/>
      <c r="Z345" s="63"/>
      <c r="AA345" s="63"/>
      <c r="AB345" s="63"/>
      <c r="AC345" s="82"/>
      <c r="AD345" s="59"/>
      <c r="AE345" s="59"/>
      <c r="AF345" s="59"/>
      <c r="AG345" s="59"/>
      <c r="AH345" s="59"/>
      <c r="AI345" s="82"/>
      <c r="AJ345" s="59"/>
      <c r="AK345" s="59"/>
      <c r="AL345" s="59"/>
      <c r="AM345" s="59"/>
      <c r="AN345" s="82"/>
      <c r="AO345" s="59"/>
      <c r="AP345" s="59"/>
      <c r="AQ345" s="59"/>
      <c r="AR345" s="59"/>
      <c r="AS345" s="59"/>
      <c r="AT345" s="59"/>
      <c r="AU345" s="59"/>
      <c r="AV345" s="59"/>
      <c r="AW345" s="59"/>
      <c r="AX345" s="82"/>
      <c r="AY345" s="59"/>
      <c r="AZ345" s="59"/>
      <c r="BA345" s="59"/>
      <c r="BB345" s="59"/>
      <c r="BC345" s="59"/>
      <c r="BD345" s="59"/>
      <c r="BE345" s="59"/>
      <c r="BF345" s="59"/>
      <c r="BG345" s="59"/>
      <c r="BH345" s="59"/>
      <c r="BI345" s="82"/>
      <c r="BJ345" s="60"/>
      <c r="BK345" s="59"/>
      <c r="BL345" s="59"/>
      <c r="BM345" s="59"/>
      <c r="BN345" s="59"/>
      <c r="BO345" s="59"/>
      <c r="BP345" s="59"/>
      <c r="BQ345" s="59"/>
      <c r="BR345" s="59"/>
      <c r="BS345" s="59"/>
      <c r="BT345" s="59"/>
      <c r="BU345" s="59"/>
      <c r="BV345" s="59"/>
      <c r="BW345" s="59"/>
      <c r="BX345" s="59"/>
      <c r="BY345" s="59"/>
      <c r="BZ345" s="59"/>
      <c r="CA345" s="59"/>
      <c r="CB345" s="82"/>
      <c r="CC345" s="59"/>
      <c r="CD345" s="59"/>
      <c r="CE345" s="59"/>
      <c r="CF345" s="59"/>
      <c r="CG345" s="59"/>
      <c r="CH345" s="59"/>
      <c r="CI345" s="59"/>
      <c r="CJ345" s="59"/>
      <c r="CK345" s="59"/>
      <c r="CL345" s="59"/>
      <c r="CM345" s="82"/>
      <c r="CN345" s="59"/>
      <c r="CO345" s="59"/>
      <c r="CP345" s="59"/>
      <c r="CQ345" s="59"/>
      <c r="CR345" s="59"/>
      <c r="CS345" s="59"/>
      <c r="CT345" s="59"/>
      <c r="CU345" s="59"/>
      <c r="CV345" s="59"/>
      <c r="CW345" s="59"/>
      <c r="CX345" s="59"/>
      <c r="CY345" s="59"/>
      <c r="CZ345" s="82"/>
      <c r="DA345" s="59"/>
      <c r="DB345" s="59"/>
      <c r="DC345" s="59"/>
      <c r="DD345" s="59"/>
      <c r="DE345" s="59"/>
      <c r="DF345" s="59"/>
      <c r="DG345" s="59"/>
      <c r="DH345" s="59"/>
      <c r="DI345" s="82"/>
      <c r="DJ345" s="59"/>
      <c r="DK345" s="59"/>
      <c r="DL345" s="59"/>
      <c r="DM345" s="59"/>
      <c r="DN345" s="59"/>
      <c r="DO345" s="59"/>
      <c r="DP345" s="59"/>
      <c r="DQ345" s="82"/>
      <c r="DR345" s="59"/>
      <c r="DS345" s="59"/>
      <c r="DT345" s="59"/>
      <c r="DU345" s="59"/>
      <c r="DV345" s="59"/>
      <c r="DW345" s="59"/>
      <c r="DX345" s="59"/>
      <c r="DY345" s="59"/>
      <c r="DZ345" s="59"/>
      <c r="EA345" s="59"/>
      <c r="EB345" s="59"/>
      <c r="EC345" s="59"/>
      <c r="ED345" s="59"/>
      <c r="EE345" s="59"/>
      <c r="EF345" s="59"/>
      <c r="EG345" s="59"/>
      <c r="EH345" s="59"/>
      <c r="EI345" s="59"/>
      <c r="EJ345" s="59"/>
      <c r="EK345" s="59"/>
      <c r="EL345" s="59"/>
      <c r="EM345" s="59"/>
      <c r="EN345" s="59"/>
      <c r="EO345" s="59"/>
      <c r="EP345" s="59"/>
      <c r="EQ345" s="59"/>
      <c r="ER345" s="59"/>
    </row>
    <row r="346" spans="2:148" ht="15" outlineLevel="1">
      <c r="B346" s="65">
        <v>11</v>
      </c>
      <c r="C346" s="188" t="s">
        <v>619</v>
      </c>
      <c r="D346" s="102" t="s">
        <v>459</v>
      </c>
      <c r="E346" s="66">
        <v>50</v>
      </c>
      <c r="F346" s="66"/>
      <c r="G346" s="90"/>
      <c r="H346" s="88"/>
      <c r="I346" s="87"/>
      <c r="J346" s="87"/>
      <c r="K346" s="82"/>
      <c r="L346" s="61"/>
      <c r="M346" s="82"/>
      <c r="N346" s="59"/>
      <c r="O346" s="59"/>
      <c r="P346" s="59"/>
      <c r="Q346" s="59"/>
      <c r="R346" s="59"/>
      <c r="S346" s="59"/>
      <c r="T346" s="82"/>
      <c r="U346" s="142"/>
      <c r="V346" s="63"/>
      <c r="W346" s="63"/>
      <c r="X346" s="63"/>
      <c r="Y346" s="63"/>
      <c r="Z346" s="63"/>
      <c r="AA346" s="63"/>
      <c r="AB346" s="63"/>
      <c r="AC346" s="82"/>
      <c r="AD346" s="59"/>
      <c r="AE346" s="59"/>
      <c r="AF346" s="59"/>
      <c r="AG346" s="59"/>
      <c r="AH346" s="59"/>
      <c r="AI346" s="82"/>
      <c r="AJ346" s="59"/>
      <c r="AK346" s="59"/>
      <c r="AL346" s="59"/>
      <c r="AM346" s="59"/>
      <c r="AN346" s="82"/>
      <c r="AO346" s="59"/>
      <c r="AP346" s="59"/>
      <c r="AQ346" s="59"/>
      <c r="AR346" s="59"/>
      <c r="AS346" s="59"/>
      <c r="AT346" s="59"/>
      <c r="AU346" s="59"/>
      <c r="AV346" s="59"/>
      <c r="AW346" s="59"/>
      <c r="AX346" s="82"/>
      <c r="AY346" s="59"/>
      <c r="AZ346" s="59"/>
      <c r="BA346" s="59"/>
      <c r="BB346" s="59"/>
      <c r="BC346" s="59"/>
      <c r="BD346" s="59"/>
      <c r="BE346" s="59"/>
      <c r="BF346" s="59"/>
      <c r="BG346" s="59"/>
      <c r="BH346" s="59"/>
      <c r="BI346" s="82"/>
      <c r="BJ346" s="60"/>
      <c r="BK346" s="59"/>
      <c r="BL346" s="59"/>
      <c r="BM346" s="59"/>
      <c r="BN346" s="59"/>
      <c r="BO346" s="59"/>
      <c r="BP346" s="59"/>
      <c r="BQ346" s="59"/>
      <c r="BR346" s="59"/>
      <c r="BS346" s="59"/>
      <c r="BT346" s="59"/>
      <c r="BU346" s="59"/>
      <c r="BV346" s="59"/>
      <c r="BW346" s="59"/>
      <c r="BX346" s="59"/>
      <c r="BY346" s="59"/>
      <c r="BZ346" s="59"/>
      <c r="CA346" s="59"/>
      <c r="CB346" s="82"/>
      <c r="CC346" s="59"/>
      <c r="CD346" s="59"/>
      <c r="CE346" s="59"/>
      <c r="CF346" s="59"/>
      <c r="CG346" s="59"/>
      <c r="CH346" s="59"/>
      <c r="CI346" s="59"/>
      <c r="CJ346" s="59"/>
      <c r="CK346" s="59"/>
      <c r="CL346" s="59"/>
      <c r="CM346" s="82"/>
      <c r="CN346" s="59"/>
      <c r="CO346" s="59"/>
      <c r="CP346" s="59"/>
      <c r="CQ346" s="59"/>
      <c r="CR346" s="59"/>
      <c r="CS346" s="59"/>
      <c r="CT346" s="59"/>
      <c r="CU346" s="59"/>
      <c r="CV346" s="59"/>
      <c r="CW346" s="59"/>
      <c r="CX346" s="59"/>
      <c r="CY346" s="59"/>
      <c r="CZ346" s="82"/>
      <c r="DA346" s="59"/>
      <c r="DB346" s="59"/>
      <c r="DC346" s="59"/>
      <c r="DD346" s="59"/>
      <c r="DE346" s="59"/>
      <c r="DF346" s="59"/>
      <c r="DG346" s="59"/>
      <c r="DH346" s="59"/>
      <c r="DI346" s="82"/>
      <c r="DJ346" s="59"/>
      <c r="DK346" s="59"/>
      <c r="DL346" s="59"/>
      <c r="DM346" s="59"/>
      <c r="DN346" s="59"/>
      <c r="DO346" s="59"/>
      <c r="DP346" s="59"/>
      <c r="DQ346" s="82"/>
      <c r="DR346" s="59"/>
      <c r="DS346" s="59"/>
      <c r="DT346" s="59"/>
      <c r="DU346" s="59"/>
      <c r="DV346" s="59"/>
      <c r="DW346" s="59"/>
      <c r="DX346" s="59"/>
      <c r="DY346" s="59"/>
      <c r="DZ346" s="59"/>
      <c r="EA346" s="59"/>
      <c r="EB346" s="59"/>
      <c r="EC346" s="59"/>
      <c r="ED346" s="59"/>
      <c r="EE346" s="59"/>
      <c r="EF346" s="59"/>
      <c r="EG346" s="59"/>
      <c r="EH346" s="59"/>
      <c r="EI346" s="59"/>
      <c r="EJ346" s="59"/>
      <c r="EK346" s="59"/>
      <c r="EL346" s="59"/>
      <c r="EM346" s="59"/>
      <c r="EN346" s="59"/>
      <c r="EO346" s="59"/>
      <c r="EP346" s="59"/>
      <c r="EQ346" s="59"/>
      <c r="ER346" s="59"/>
    </row>
    <row r="347" spans="2:148" ht="15" outlineLevel="1">
      <c r="B347" s="65">
        <v>12</v>
      </c>
      <c r="C347" s="188" t="s">
        <v>619</v>
      </c>
      <c r="D347" s="102" t="s">
        <v>484</v>
      </c>
      <c r="E347" s="66">
        <v>50</v>
      </c>
      <c r="F347" s="66"/>
      <c r="G347" s="90"/>
      <c r="H347" s="88"/>
      <c r="I347" s="87"/>
      <c r="J347" s="87"/>
      <c r="K347" s="82"/>
      <c r="L347" s="61"/>
      <c r="M347" s="82"/>
      <c r="N347" s="59"/>
      <c r="O347" s="59"/>
      <c r="P347" s="59"/>
      <c r="Q347" s="59"/>
      <c r="R347" s="59"/>
      <c r="S347" s="59"/>
      <c r="T347" s="82"/>
      <c r="U347" s="142"/>
      <c r="V347" s="63"/>
      <c r="W347" s="63"/>
      <c r="X347" s="63"/>
      <c r="Y347" s="63"/>
      <c r="Z347" s="63"/>
      <c r="AA347" s="63"/>
      <c r="AB347" s="63"/>
      <c r="AC347" s="82"/>
      <c r="AD347" s="59"/>
      <c r="AE347" s="59"/>
      <c r="AF347" s="59"/>
      <c r="AG347" s="59"/>
      <c r="AH347" s="59"/>
      <c r="AI347" s="82"/>
      <c r="AJ347" s="59"/>
      <c r="AK347" s="59"/>
      <c r="AL347" s="59"/>
      <c r="AM347" s="59"/>
      <c r="AN347" s="82"/>
      <c r="AO347" s="59"/>
      <c r="AP347" s="59"/>
      <c r="AQ347" s="59"/>
      <c r="AR347" s="59"/>
      <c r="AS347" s="59"/>
      <c r="AT347" s="59"/>
      <c r="AU347" s="59"/>
      <c r="AV347" s="59"/>
      <c r="AW347" s="59"/>
      <c r="AX347" s="82"/>
      <c r="AY347" s="59"/>
      <c r="AZ347" s="59"/>
      <c r="BA347" s="59"/>
      <c r="BB347" s="59"/>
      <c r="BC347" s="59"/>
      <c r="BD347" s="59"/>
      <c r="BE347" s="59"/>
      <c r="BF347" s="59"/>
      <c r="BG347" s="59"/>
      <c r="BH347" s="59"/>
      <c r="BI347" s="82"/>
      <c r="BJ347" s="60"/>
      <c r="BK347" s="59"/>
      <c r="BL347" s="59"/>
      <c r="BM347" s="59"/>
      <c r="BN347" s="59"/>
      <c r="BO347" s="59"/>
      <c r="BP347" s="59"/>
      <c r="BQ347" s="59"/>
      <c r="BR347" s="59"/>
      <c r="BS347" s="59"/>
      <c r="BT347" s="59"/>
      <c r="BU347" s="59"/>
      <c r="BV347" s="59"/>
      <c r="BW347" s="59"/>
      <c r="BX347" s="59"/>
      <c r="BY347" s="59"/>
      <c r="BZ347" s="59"/>
      <c r="CA347" s="59"/>
      <c r="CB347" s="82"/>
      <c r="CC347" s="59"/>
      <c r="CD347" s="59"/>
      <c r="CE347" s="59"/>
      <c r="CF347" s="59"/>
      <c r="CG347" s="59"/>
      <c r="CH347" s="59"/>
      <c r="CI347" s="59"/>
      <c r="CJ347" s="59"/>
      <c r="CK347" s="59"/>
      <c r="CL347" s="59"/>
      <c r="CM347" s="82"/>
      <c r="CN347" s="59"/>
      <c r="CO347" s="59"/>
      <c r="CP347" s="59"/>
      <c r="CQ347" s="59"/>
      <c r="CR347" s="59"/>
      <c r="CS347" s="59"/>
      <c r="CT347" s="59"/>
      <c r="CU347" s="59"/>
      <c r="CV347" s="59"/>
      <c r="CW347" s="59"/>
      <c r="CX347" s="59"/>
      <c r="CY347" s="59"/>
      <c r="CZ347" s="82"/>
      <c r="DA347" s="59"/>
      <c r="DB347" s="59"/>
      <c r="DC347" s="59"/>
      <c r="DD347" s="59"/>
      <c r="DE347" s="59"/>
      <c r="DF347" s="59"/>
      <c r="DG347" s="59"/>
      <c r="DH347" s="59"/>
      <c r="DI347" s="82"/>
      <c r="DJ347" s="59"/>
      <c r="DK347" s="59"/>
      <c r="DL347" s="59"/>
      <c r="DM347" s="59"/>
      <c r="DN347" s="59"/>
      <c r="DO347" s="59"/>
      <c r="DP347" s="59"/>
      <c r="DQ347" s="82"/>
      <c r="DR347" s="59"/>
      <c r="DS347" s="59"/>
      <c r="DT347" s="59"/>
      <c r="DU347" s="59"/>
      <c r="DV347" s="59"/>
      <c r="DW347" s="59"/>
      <c r="DX347" s="59"/>
      <c r="DY347" s="59"/>
      <c r="DZ347" s="59"/>
      <c r="EA347" s="59"/>
      <c r="EB347" s="59"/>
      <c r="EC347" s="59"/>
      <c r="ED347" s="59"/>
      <c r="EE347" s="59"/>
      <c r="EF347" s="59"/>
      <c r="EG347" s="59"/>
      <c r="EH347" s="59"/>
      <c r="EI347" s="59"/>
      <c r="EJ347" s="59"/>
      <c r="EK347" s="59"/>
      <c r="EL347" s="59"/>
      <c r="EM347" s="59"/>
      <c r="EN347" s="59"/>
      <c r="EO347" s="59"/>
      <c r="EP347" s="59"/>
      <c r="EQ347" s="59"/>
      <c r="ER347" s="59"/>
    </row>
    <row r="348" spans="2:148" ht="15" outlineLevel="1">
      <c r="B348" s="65">
        <v>13</v>
      </c>
      <c r="C348" s="188" t="s">
        <v>619</v>
      </c>
      <c r="D348" s="102" t="s">
        <v>460</v>
      </c>
      <c r="E348" s="66">
        <v>59</v>
      </c>
      <c r="F348" s="66"/>
      <c r="G348" s="90"/>
      <c r="H348" s="88"/>
      <c r="I348" s="87"/>
      <c r="J348" s="87"/>
      <c r="K348" s="82"/>
      <c r="L348" s="61"/>
      <c r="M348" s="82"/>
      <c r="N348" s="59"/>
      <c r="O348" s="59"/>
      <c r="P348" s="59"/>
      <c r="Q348" s="59"/>
      <c r="R348" s="59"/>
      <c r="S348" s="59"/>
      <c r="T348" s="82"/>
      <c r="U348" s="142"/>
      <c r="V348" s="63"/>
      <c r="W348" s="63"/>
      <c r="X348" s="63"/>
      <c r="Y348" s="63"/>
      <c r="Z348" s="63"/>
      <c r="AA348" s="63"/>
      <c r="AB348" s="63"/>
      <c r="AC348" s="82"/>
      <c r="AD348" s="59"/>
      <c r="AE348" s="59"/>
      <c r="AF348" s="59"/>
      <c r="AG348" s="59"/>
      <c r="AH348" s="59"/>
      <c r="AI348" s="82"/>
      <c r="AJ348" s="59"/>
      <c r="AK348" s="59"/>
      <c r="AL348" s="59"/>
      <c r="AM348" s="59"/>
      <c r="AN348" s="82"/>
      <c r="AO348" s="59"/>
      <c r="AP348" s="59"/>
      <c r="AQ348" s="59"/>
      <c r="AR348" s="59"/>
      <c r="AS348" s="59"/>
      <c r="AT348" s="59"/>
      <c r="AU348" s="59"/>
      <c r="AV348" s="59"/>
      <c r="AW348" s="59"/>
      <c r="AX348" s="82"/>
      <c r="AY348" s="59"/>
      <c r="AZ348" s="59"/>
      <c r="BA348" s="59"/>
      <c r="BB348" s="59"/>
      <c r="BC348" s="59"/>
      <c r="BD348" s="59"/>
      <c r="BE348" s="59"/>
      <c r="BF348" s="59"/>
      <c r="BG348" s="59"/>
      <c r="BH348" s="59"/>
      <c r="BI348" s="82"/>
      <c r="BJ348" s="60"/>
      <c r="BK348" s="59"/>
      <c r="BL348" s="59"/>
      <c r="BM348" s="59"/>
      <c r="BN348" s="59"/>
      <c r="BO348" s="59"/>
      <c r="BP348" s="59"/>
      <c r="BQ348" s="59"/>
      <c r="BR348" s="59"/>
      <c r="BS348" s="59"/>
      <c r="BT348" s="59"/>
      <c r="BU348" s="59"/>
      <c r="BV348" s="59"/>
      <c r="BW348" s="59"/>
      <c r="BX348" s="59"/>
      <c r="BY348" s="59"/>
      <c r="BZ348" s="59"/>
      <c r="CA348" s="59"/>
      <c r="CB348" s="82"/>
      <c r="CC348" s="59"/>
      <c r="CD348" s="59"/>
      <c r="CE348" s="59"/>
      <c r="CF348" s="59"/>
      <c r="CG348" s="59"/>
      <c r="CH348" s="59"/>
      <c r="CI348" s="59"/>
      <c r="CJ348" s="59"/>
      <c r="CK348" s="59"/>
      <c r="CL348" s="59"/>
      <c r="CM348" s="82"/>
      <c r="CN348" s="59"/>
      <c r="CO348" s="59"/>
      <c r="CP348" s="59"/>
      <c r="CQ348" s="59"/>
      <c r="CR348" s="59"/>
      <c r="CS348" s="59"/>
      <c r="CT348" s="59"/>
      <c r="CU348" s="59"/>
      <c r="CV348" s="59"/>
      <c r="CW348" s="59"/>
      <c r="CX348" s="59"/>
      <c r="CY348" s="59"/>
      <c r="CZ348" s="82"/>
      <c r="DA348" s="59"/>
      <c r="DB348" s="59"/>
      <c r="DC348" s="59"/>
      <c r="DD348" s="59"/>
      <c r="DE348" s="59"/>
      <c r="DF348" s="59"/>
      <c r="DG348" s="59"/>
      <c r="DH348" s="59"/>
      <c r="DI348" s="82"/>
      <c r="DJ348" s="59"/>
      <c r="DK348" s="59"/>
      <c r="DL348" s="59"/>
      <c r="DM348" s="59"/>
      <c r="DN348" s="59"/>
      <c r="DO348" s="59"/>
      <c r="DP348" s="59"/>
      <c r="DQ348" s="82"/>
      <c r="DR348" s="59"/>
      <c r="DS348" s="59"/>
      <c r="DT348" s="59"/>
      <c r="DU348" s="59"/>
      <c r="DV348" s="59"/>
      <c r="DW348" s="59"/>
      <c r="DX348" s="59"/>
      <c r="DY348" s="59"/>
      <c r="DZ348" s="59"/>
      <c r="EA348" s="59"/>
      <c r="EB348" s="59"/>
      <c r="EC348" s="59"/>
      <c r="ED348" s="59"/>
      <c r="EE348" s="59"/>
      <c r="EF348" s="59"/>
      <c r="EG348" s="59"/>
      <c r="EH348" s="59"/>
      <c r="EI348" s="59"/>
      <c r="EJ348" s="59"/>
      <c r="EK348" s="59"/>
      <c r="EL348" s="59"/>
      <c r="EM348" s="59"/>
      <c r="EN348" s="59"/>
      <c r="EO348" s="59"/>
      <c r="EP348" s="59"/>
      <c r="EQ348" s="59"/>
      <c r="ER348" s="59"/>
    </row>
    <row r="349" spans="2:148" ht="15" outlineLevel="1">
      <c r="B349" s="65">
        <v>14</v>
      </c>
      <c r="C349" s="188" t="s">
        <v>619</v>
      </c>
      <c r="D349" s="102" t="s">
        <v>461</v>
      </c>
      <c r="E349" s="66">
        <v>59</v>
      </c>
      <c r="F349" s="66"/>
      <c r="G349" s="90"/>
      <c r="H349" s="88"/>
      <c r="I349" s="87"/>
      <c r="J349" s="87"/>
      <c r="K349" s="82"/>
      <c r="L349" s="61"/>
      <c r="M349" s="82"/>
      <c r="N349" s="59"/>
      <c r="O349" s="59"/>
      <c r="P349" s="59"/>
      <c r="Q349" s="59"/>
      <c r="R349" s="59"/>
      <c r="S349" s="59"/>
      <c r="T349" s="82"/>
      <c r="U349" s="142"/>
      <c r="V349" s="63"/>
      <c r="W349" s="63"/>
      <c r="X349" s="63"/>
      <c r="Y349" s="63"/>
      <c r="Z349" s="63"/>
      <c r="AA349" s="63"/>
      <c r="AB349" s="63"/>
      <c r="AC349" s="82"/>
      <c r="AD349" s="59"/>
      <c r="AE349" s="59"/>
      <c r="AF349" s="59"/>
      <c r="AG349" s="59"/>
      <c r="AH349" s="59"/>
      <c r="AI349" s="82"/>
      <c r="AJ349" s="59"/>
      <c r="AK349" s="59"/>
      <c r="AL349" s="59"/>
      <c r="AM349" s="59"/>
      <c r="AN349" s="82"/>
      <c r="AO349" s="59"/>
      <c r="AP349" s="59"/>
      <c r="AQ349" s="59"/>
      <c r="AR349" s="59"/>
      <c r="AS349" s="59"/>
      <c r="AT349" s="59"/>
      <c r="AU349" s="59"/>
      <c r="AV349" s="59"/>
      <c r="AW349" s="59"/>
      <c r="AX349" s="82"/>
      <c r="AY349" s="59"/>
      <c r="AZ349" s="59"/>
      <c r="BA349" s="59"/>
      <c r="BB349" s="59"/>
      <c r="BC349" s="59"/>
      <c r="BD349" s="59"/>
      <c r="BE349" s="59"/>
      <c r="BF349" s="59"/>
      <c r="BG349" s="59"/>
      <c r="BH349" s="59"/>
      <c r="BI349" s="82"/>
      <c r="BJ349" s="60"/>
      <c r="BK349" s="59"/>
      <c r="BL349" s="59"/>
      <c r="BM349" s="59"/>
      <c r="BN349" s="59"/>
      <c r="BO349" s="59"/>
      <c r="BP349" s="59"/>
      <c r="BQ349" s="59"/>
      <c r="BR349" s="59"/>
      <c r="BS349" s="59"/>
      <c r="BT349" s="59"/>
      <c r="BU349" s="59"/>
      <c r="BV349" s="59"/>
      <c r="BW349" s="59"/>
      <c r="BX349" s="59"/>
      <c r="BY349" s="59"/>
      <c r="BZ349" s="59"/>
      <c r="CA349" s="59"/>
      <c r="CB349" s="82"/>
      <c r="CC349" s="59"/>
      <c r="CD349" s="59"/>
      <c r="CE349" s="59"/>
      <c r="CF349" s="59"/>
      <c r="CG349" s="59"/>
      <c r="CH349" s="59"/>
      <c r="CI349" s="59"/>
      <c r="CJ349" s="59"/>
      <c r="CK349" s="59"/>
      <c r="CL349" s="59"/>
      <c r="CM349" s="82"/>
      <c r="CN349" s="59"/>
      <c r="CO349" s="59"/>
      <c r="CP349" s="59"/>
      <c r="CQ349" s="59"/>
      <c r="CR349" s="59"/>
      <c r="CS349" s="59"/>
      <c r="CT349" s="59"/>
      <c r="CU349" s="59"/>
      <c r="CV349" s="59"/>
      <c r="CW349" s="59"/>
      <c r="CX349" s="59"/>
      <c r="CY349" s="59"/>
      <c r="CZ349" s="82"/>
      <c r="DA349" s="59"/>
      <c r="DB349" s="59"/>
      <c r="DC349" s="59"/>
      <c r="DD349" s="59"/>
      <c r="DE349" s="59"/>
      <c r="DF349" s="59"/>
      <c r="DG349" s="59"/>
      <c r="DH349" s="59"/>
      <c r="DI349" s="82"/>
      <c r="DJ349" s="59"/>
      <c r="DK349" s="59"/>
      <c r="DL349" s="59"/>
      <c r="DM349" s="59"/>
      <c r="DN349" s="59"/>
      <c r="DO349" s="59"/>
      <c r="DP349" s="59"/>
      <c r="DQ349" s="82"/>
      <c r="DR349" s="59"/>
      <c r="DS349" s="59"/>
      <c r="DT349" s="59"/>
      <c r="DU349" s="59"/>
      <c r="DV349" s="59"/>
      <c r="DW349" s="59"/>
      <c r="DX349" s="59"/>
      <c r="DY349" s="59"/>
      <c r="DZ349" s="59"/>
      <c r="EA349" s="59"/>
      <c r="EB349" s="59"/>
      <c r="EC349" s="59"/>
      <c r="ED349" s="59"/>
      <c r="EE349" s="59"/>
      <c r="EF349" s="59"/>
      <c r="EG349" s="59"/>
      <c r="EH349" s="59"/>
      <c r="EI349" s="59"/>
      <c r="EJ349" s="59"/>
      <c r="EK349" s="59"/>
      <c r="EL349" s="59"/>
      <c r="EM349" s="59"/>
      <c r="EN349" s="59"/>
      <c r="EO349" s="59"/>
      <c r="EP349" s="59"/>
      <c r="EQ349" s="59"/>
      <c r="ER349" s="59"/>
    </row>
    <row r="350" spans="2:148" ht="15" outlineLevel="1">
      <c r="B350" s="65">
        <v>15</v>
      </c>
      <c r="C350" s="188" t="s">
        <v>619</v>
      </c>
      <c r="D350" s="102" t="s">
        <v>462</v>
      </c>
      <c r="E350" s="66">
        <v>59</v>
      </c>
      <c r="F350" s="66"/>
      <c r="G350" s="90"/>
      <c r="H350" s="88"/>
      <c r="I350" s="87"/>
      <c r="J350" s="87"/>
      <c r="K350" s="82"/>
      <c r="L350" s="61"/>
      <c r="M350" s="82"/>
      <c r="N350" s="59"/>
      <c r="O350" s="59"/>
      <c r="P350" s="59"/>
      <c r="Q350" s="59"/>
      <c r="R350" s="59"/>
      <c r="S350" s="59"/>
      <c r="T350" s="82"/>
      <c r="U350" s="142"/>
      <c r="V350" s="63"/>
      <c r="W350" s="63"/>
      <c r="X350" s="63"/>
      <c r="Y350" s="63"/>
      <c r="Z350" s="63"/>
      <c r="AA350" s="63"/>
      <c r="AB350" s="63"/>
      <c r="AC350" s="82"/>
      <c r="AD350" s="59"/>
      <c r="AE350" s="59"/>
      <c r="AF350" s="59"/>
      <c r="AG350" s="59"/>
      <c r="AH350" s="59"/>
      <c r="AI350" s="82"/>
      <c r="AJ350" s="59"/>
      <c r="AK350" s="59"/>
      <c r="AL350" s="59"/>
      <c r="AM350" s="59"/>
      <c r="AN350" s="82"/>
      <c r="AO350" s="59"/>
      <c r="AP350" s="59"/>
      <c r="AQ350" s="59"/>
      <c r="AR350" s="59"/>
      <c r="AS350" s="59"/>
      <c r="AT350" s="59"/>
      <c r="AU350" s="59"/>
      <c r="AV350" s="59"/>
      <c r="AW350" s="59"/>
      <c r="AX350" s="82"/>
      <c r="AY350" s="59"/>
      <c r="AZ350" s="59"/>
      <c r="BA350" s="59"/>
      <c r="BB350" s="59"/>
      <c r="BC350" s="59"/>
      <c r="BD350" s="59"/>
      <c r="BE350" s="59"/>
      <c r="BF350" s="59"/>
      <c r="BG350" s="59"/>
      <c r="BH350" s="59"/>
      <c r="BI350" s="82"/>
      <c r="BJ350" s="60"/>
      <c r="BK350" s="59"/>
      <c r="BL350" s="59"/>
      <c r="BM350" s="59"/>
      <c r="BN350" s="59"/>
      <c r="BO350" s="59"/>
      <c r="BP350" s="59"/>
      <c r="BQ350" s="59"/>
      <c r="BR350" s="59"/>
      <c r="BS350" s="59"/>
      <c r="BT350" s="59"/>
      <c r="BU350" s="59"/>
      <c r="BV350" s="59"/>
      <c r="BW350" s="59"/>
      <c r="BX350" s="59"/>
      <c r="BY350" s="59"/>
      <c r="BZ350" s="59"/>
      <c r="CA350" s="59"/>
      <c r="CB350" s="82"/>
      <c r="CC350" s="59"/>
      <c r="CD350" s="59"/>
      <c r="CE350" s="59"/>
      <c r="CF350" s="59"/>
      <c r="CG350" s="59"/>
      <c r="CH350" s="59"/>
      <c r="CI350" s="59"/>
      <c r="CJ350" s="59"/>
      <c r="CK350" s="59"/>
      <c r="CL350" s="59"/>
      <c r="CM350" s="82"/>
      <c r="CN350" s="59"/>
      <c r="CO350" s="59"/>
      <c r="CP350" s="59"/>
      <c r="CQ350" s="59"/>
      <c r="CR350" s="59"/>
      <c r="CS350" s="59"/>
      <c r="CT350" s="59"/>
      <c r="CU350" s="59"/>
      <c r="CV350" s="59"/>
      <c r="CW350" s="59"/>
      <c r="CX350" s="59"/>
      <c r="CY350" s="59"/>
      <c r="CZ350" s="82"/>
      <c r="DA350" s="59"/>
      <c r="DB350" s="59"/>
      <c r="DC350" s="59"/>
      <c r="DD350" s="59"/>
      <c r="DE350" s="59"/>
      <c r="DF350" s="59"/>
      <c r="DG350" s="59"/>
      <c r="DH350" s="59"/>
      <c r="DI350" s="82"/>
      <c r="DJ350" s="59"/>
      <c r="DK350" s="59"/>
      <c r="DL350" s="59"/>
      <c r="DM350" s="59"/>
      <c r="DN350" s="59"/>
      <c r="DO350" s="59"/>
      <c r="DP350" s="59"/>
      <c r="DQ350" s="82"/>
      <c r="DR350" s="59"/>
      <c r="DS350" s="59"/>
      <c r="DT350" s="59"/>
      <c r="DU350" s="59"/>
      <c r="DV350" s="59"/>
      <c r="DW350" s="59"/>
      <c r="DX350" s="59"/>
      <c r="DY350" s="59"/>
      <c r="DZ350" s="59"/>
      <c r="EA350" s="59"/>
      <c r="EB350" s="59"/>
      <c r="EC350" s="59"/>
      <c r="ED350" s="59"/>
      <c r="EE350" s="59"/>
      <c r="EF350" s="59"/>
      <c r="EG350" s="59"/>
      <c r="EH350" s="59"/>
      <c r="EI350" s="59"/>
      <c r="EJ350" s="59"/>
      <c r="EK350" s="59"/>
      <c r="EL350" s="59"/>
      <c r="EM350" s="59"/>
      <c r="EN350" s="59"/>
      <c r="EO350" s="59"/>
      <c r="EP350" s="59"/>
      <c r="EQ350" s="59"/>
      <c r="ER350" s="59"/>
    </row>
    <row r="351" spans="2:148" ht="15" outlineLevel="1">
      <c r="B351" s="65">
        <v>16</v>
      </c>
      <c r="C351" s="188" t="s">
        <v>619</v>
      </c>
      <c r="D351" s="102" t="s">
        <v>463</v>
      </c>
      <c r="E351" s="66">
        <v>74</v>
      </c>
      <c r="F351" s="66"/>
      <c r="G351" s="90"/>
      <c r="H351" s="88"/>
      <c r="I351" s="87"/>
      <c r="J351" s="87"/>
      <c r="K351" s="82"/>
      <c r="L351" s="61"/>
      <c r="M351" s="82"/>
      <c r="N351" s="59"/>
      <c r="O351" s="59"/>
      <c r="P351" s="59"/>
      <c r="Q351" s="59"/>
      <c r="R351" s="59"/>
      <c r="S351" s="59"/>
      <c r="T351" s="82"/>
      <c r="U351" s="142"/>
      <c r="V351" s="63"/>
      <c r="W351" s="63"/>
      <c r="X351" s="63"/>
      <c r="Y351" s="63"/>
      <c r="Z351" s="63"/>
      <c r="AA351" s="63"/>
      <c r="AB351" s="63"/>
      <c r="AC351" s="82"/>
      <c r="AD351" s="59"/>
      <c r="AE351" s="59"/>
      <c r="AF351" s="59"/>
      <c r="AG351" s="59"/>
      <c r="AH351" s="59"/>
      <c r="AI351" s="82"/>
      <c r="AJ351" s="59"/>
      <c r="AK351" s="59"/>
      <c r="AL351" s="59"/>
      <c r="AM351" s="59"/>
      <c r="AN351" s="82"/>
      <c r="AO351" s="59"/>
      <c r="AP351" s="59"/>
      <c r="AQ351" s="59"/>
      <c r="AR351" s="59"/>
      <c r="AS351" s="59"/>
      <c r="AT351" s="59"/>
      <c r="AU351" s="59"/>
      <c r="AV351" s="59"/>
      <c r="AW351" s="59"/>
      <c r="AX351" s="82"/>
      <c r="AY351" s="59"/>
      <c r="AZ351" s="59"/>
      <c r="BA351" s="59"/>
      <c r="BB351" s="59"/>
      <c r="BC351" s="59"/>
      <c r="BD351" s="59"/>
      <c r="BE351" s="59"/>
      <c r="BF351" s="59"/>
      <c r="BG351" s="59"/>
      <c r="BH351" s="59"/>
      <c r="BI351" s="82"/>
      <c r="BJ351" s="60"/>
      <c r="BK351" s="59"/>
      <c r="BL351" s="59"/>
      <c r="BM351" s="59"/>
      <c r="BN351" s="59"/>
      <c r="BO351" s="59"/>
      <c r="BP351" s="59"/>
      <c r="BQ351" s="59"/>
      <c r="BR351" s="59"/>
      <c r="BS351" s="59"/>
      <c r="BT351" s="59"/>
      <c r="BU351" s="59"/>
      <c r="BV351" s="59"/>
      <c r="BW351" s="59"/>
      <c r="BX351" s="59"/>
      <c r="BY351" s="59"/>
      <c r="BZ351" s="59"/>
      <c r="CA351" s="59"/>
      <c r="CB351" s="82"/>
      <c r="CC351" s="59"/>
      <c r="CD351" s="59"/>
      <c r="CE351" s="59"/>
      <c r="CF351" s="59"/>
      <c r="CG351" s="59"/>
      <c r="CH351" s="59"/>
      <c r="CI351" s="59"/>
      <c r="CJ351" s="59"/>
      <c r="CK351" s="59"/>
      <c r="CL351" s="59"/>
      <c r="CM351" s="82"/>
      <c r="CN351" s="59"/>
      <c r="CO351" s="59"/>
      <c r="CP351" s="59"/>
      <c r="CQ351" s="59"/>
      <c r="CR351" s="59"/>
      <c r="CS351" s="59"/>
      <c r="CT351" s="59"/>
      <c r="CU351" s="59"/>
      <c r="CV351" s="59"/>
      <c r="CW351" s="59"/>
      <c r="CX351" s="59"/>
      <c r="CY351" s="59"/>
      <c r="CZ351" s="82"/>
      <c r="DA351" s="59"/>
      <c r="DB351" s="59"/>
      <c r="DC351" s="59"/>
      <c r="DD351" s="59"/>
      <c r="DE351" s="59"/>
      <c r="DF351" s="59"/>
      <c r="DG351" s="59"/>
      <c r="DH351" s="59"/>
      <c r="DI351" s="82"/>
      <c r="DJ351" s="59"/>
      <c r="DK351" s="59"/>
      <c r="DL351" s="59"/>
      <c r="DM351" s="59"/>
      <c r="DN351" s="59"/>
      <c r="DO351" s="59"/>
      <c r="DP351" s="59"/>
      <c r="DQ351" s="82"/>
      <c r="DR351" s="59"/>
      <c r="DS351" s="59"/>
      <c r="DT351" s="59"/>
      <c r="DU351" s="59"/>
      <c r="DV351" s="59"/>
      <c r="DW351" s="59"/>
      <c r="DX351" s="59"/>
      <c r="DY351" s="59"/>
      <c r="DZ351" s="59"/>
      <c r="EA351" s="59"/>
      <c r="EB351" s="59"/>
      <c r="EC351" s="59"/>
      <c r="ED351" s="59"/>
      <c r="EE351" s="59"/>
      <c r="EF351" s="59"/>
      <c r="EG351" s="59"/>
      <c r="EH351" s="59"/>
      <c r="EI351" s="59"/>
      <c r="EJ351" s="59"/>
      <c r="EK351" s="59"/>
      <c r="EL351" s="59"/>
      <c r="EM351" s="59"/>
      <c r="EN351" s="59"/>
      <c r="EO351" s="59"/>
      <c r="EP351" s="59"/>
      <c r="EQ351" s="59"/>
      <c r="ER351" s="59"/>
    </row>
    <row r="352" spans="2:148" ht="15" outlineLevel="1">
      <c r="B352" s="65">
        <v>17</v>
      </c>
      <c r="C352" s="188" t="s">
        <v>619</v>
      </c>
      <c r="D352" s="102" t="s">
        <v>464</v>
      </c>
      <c r="E352" s="66">
        <v>74</v>
      </c>
      <c r="F352" s="66"/>
      <c r="G352" s="90"/>
      <c r="H352" s="88"/>
      <c r="I352" s="87"/>
      <c r="J352" s="87"/>
      <c r="K352" s="82"/>
      <c r="L352" s="61"/>
      <c r="M352" s="82"/>
      <c r="N352" s="59"/>
      <c r="O352" s="59"/>
      <c r="P352" s="59"/>
      <c r="Q352" s="59"/>
      <c r="R352" s="59"/>
      <c r="S352" s="59"/>
      <c r="T352" s="82"/>
      <c r="U352" s="142"/>
      <c r="V352" s="63"/>
      <c r="W352" s="63"/>
      <c r="X352" s="63"/>
      <c r="Y352" s="63"/>
      <c r="Z352" s="63"/>
      <c r="AA352" s="63"/>
      <c r="AB352" s="63"/>
      <c r="AC352" s="82"/>
      <c r="AD352" s="59"/>
      <c r="AE352" s="59"/>
      <c r="AF352" s="59"/>
      <c r="AG352" s="59"/>
      <c r="AH352" s="59"/>
      <c r="AI352" s="82"/>
      <c r="AJ352" s="59"/>
      <c r="AK352" s="59"/>
      <c r="AL352" s="59"/>
      <c r="AM352" s="59"/>
      <c r="AN352" s="82"/>
      <c r="AO352" s="59"/>
      <c r="AP352" s="59"/>
      <c r="AQ352" s="59"/>
      <c r="AR352" s="59"/>
      <c r="AS352" s="59"/>
      <c r="AT352" s="59"/>
      <c r="AU352" s="59"/>
      <c r="AV352" s="59"/>
      <c r="AW352" s="59"/>
      <c r="AX352" s="82"/>
      <c r="AY352" s="59"/>
      <c r="AZ352" s="59"/>
      <c r="BA352" s="59"/>
      <c r="BB352" s="59"/>
      <c r="BC352" s="59"/>
      <c r="BD352" s="59"/>
      <c r="BE352" s="59"/>
      <c r="BF352" s="59"/>
      <c r="BG352" s="59"/>
      <c r="BH352" s="59"/>
      <c r="BI352" s="82"/>
      <c r="BJ352" s="60"/>
      <c r="BK352" s="59"/>
      <c r="BL352" s="59"/>
      <c r="BM352" s="59"/>
      <c r="BN352" s="59"/>
      <c r="BO352" s="59"/>
      <c r="BP352" s="59"/>
      <c r="BQ352" s="59"/>
      <c r="BR352" s="59"/>
      <c r="BS352" s="59"/>
      <c r="BT352" s="59"/>
      <c r="BU352" s="59"/>
      <c r="BV352" s="59"/>
      <c r="BW352" s="59"/>
      <c r="BX352" s="59"/>
      <c r="BY352" s="59"/>
      <c r="BZ352" s="59"/>
      <c r="CA352" s="59"/>
      <c r="CB352" s="82"/>
      <c r="CC352" s="59"/>
      <c r="CD352" s="59"/>
      <c r="CE352" s="59"/>
      <c r="CF352" s="59"/>
      <c r="CG352" s="59"/>
      <c r="CH352" s="59"/>
      <c r="CI352" s="59"/>
      <c r="CJ352" s="59"/>
      <c r="CK352" s="59"/>
      <c r="CL352" s="59"/>
      <c r="CM352" s="82"/>
      <c r="CN352" s="59"/>
      <c r="CO352" s="59"/>
      <c r="CP352" s="59"/>
      <c r="CQ352" s="59"/>
      <c r="CR352" s="59"/>
      <c r="CS352" s="59"/>
      <c r="CT352" s="59"/>
      <c r="CU352" s="59"/>
      <c r="CV352" s="59"/>
      <c r="CW352" s="59"/>
      <c r="CX352" s="59"/>
      <c r="CY352" s="59"/>
      <c r="CZ352" s="82"/>
      <c r="DA352" s="59"/>
      <c r="DB352" s="59"/>
      <c r="DC352" s="59"/>
      <c r="DD352" s="59"/>
      <c r="DE352" s="59"/>
      <c r="DF352" s="59"/>
      <c r="DG352" s="59"/>
      <c r="DH352" s="59"/>
      <c r="DI352" s="82"/>
      <c r="DJ352" s="59"/>
      <c r="DK352" s="59"/>
      <c r="DL352" s="59"/>
      <c r="DM352" s="59"/>
      <c r="DN352" s="59"/>
      <c r="DO352" s="59"/>
      <c r="DP352" s="59"/>
      <c r="DQ352" s="82"/>
      <c r="DR352" s="59"/>
      <c r="DS352" s="59"/>
      <c r="DT352" s="59"/>
      <c r="DU352" s="59"/>
      <c r="DV352" s="59"/>
      <c r="DW352" s="59"/>
      <c r="DX352" s="59"/>
      <c r="DY352" s="59"/>
      <c r="DZ352" s="59"/>
      <c r="EA352" s="59"/>
      <c r="EB352" s="59"/>
      <c r="EC352" s="59"/>
      <c r="ED352" s="59"/>
      <c r="EE352" s="59"/>
      <c r="EF352" s="59"/>
      <c r="EG352" s="59"/>
      <c r="EH352" s="59"/>
      <c r="EI352" s="59"/>
      <c r="EJ352" s="59"/>
      <c r="EK352" s="59"/>
      <c r="EL352" s="59"/>
      <c r="EM352" s="59"/>
      <c r="EN352" s="59"/>
      <c r="EO352" s="59"/>
      <c r="EP352" s="59"/>
      <c r="EQ352" s="59"/>
      <c r="ER352" s="59"/>
    </row>
    <row r="353" spans="2:148" ht="15" outlineLevel="1">
      <c r="B353" s="65">
        <v>18</v>
      </c>
      <c r="C353" s="188" t="s">
        <v>619</v>
      </c>
      <c r="D353" s="102" t="s">
        <v>465</v>
      </c>
      <c r="E353" s="66">
        <v>74</v>
      </c>
      <c r="F353" s="66"/>
      <c r="G353" s="90"/>
      <c r="H353" s="88"/>
      <c r="I353" s="87"/>
      <c r="J353" s="87"/>
      <c r="K353" s="82"/>
      <c r="L353" s="61"/>
      <c r="M353" s="82"/>
      <c r="N353" s="59"/>
      <c r="O353" s="59"/>
      <c r="P353" s="59"/>
      <c r="Q353" s="59"/>
      <c r="R353" s="59"/>
      <c r="S353" s="59"/>
      <c r="T353" s="82"/>
      <c r="U353" s="142"/>
      <c r="V353" s="63"/>
      <c r="W353" s="63"/>
      <c r="X353" s="63"/>
      <c r="Y353" s="63"/>
      <c r="Z353" s="63"/>
      <c r="AA353" s="63"/>
      <c r="AB353" s="63"/>
      <c r="AC353" s="82"/>
      <c r="AD353" s="59"/>
      <c r="AE353" s="59"/>
      <c r="AF353" s="59"/>
      <c r="AG353" s="59"/>
      <c r="AH353" s="59"/>
      <c r="AI353" s="82"/>
      <c r="AJ353" s="59"/>
      <c r="AK353" s="59"/>
      <c r="AL353" s="59"/>
      <c r="AM353" s="59"/>
      <c r="AN353" s="82"/>
      <c r="AO353" s="59"/>
      <c r="AP353" s="59"/>
      <c r="AQ353" s="59"/>
      <c r="AR353" s="59"/>
      <c r="AS353" s="59"/>
      <c r="AT353" s="59"/>
      <c r="AU353" s="59"/>
      <c r="AV353" s="59"/>
      <c r="AW353" s="59"/>
      <c r="AX353" s="82"/>
      <c r="AY353" s="59"/>
      <c r="AZ353" s="59"/>
      <c r="BA353" s="59"/>
      <c r="BB353" s="59"/>
      <c r="BC353" s="59"/>
      <c r="BD353" s="59"/>
      <c r="BE353" s="59"/>
      <c r="BF353" s="59"/>
      <c r="BG353" s="59"/>
      <c r="BH353" s="59"/>
      <c r="BI353" s="82"/>
      <c r="BJ353" s="60"/>
      <c r="BK353" s="59"/>
      <c r="BL353" s="59"/>
      <c r="BM353" s="59"/>
      <c r="BN353" s="59"/>
      <c r="BO353" s="59"/>
      <c r="BP353" s="59"/>
      <c r="BQ353" s="59"/>
      <c r="BR353" s="59"/>
      <c r="BS353" s="59"/>
      <c r="BT353" s="59"/>
      <c r="BU353" s="59"/>
      <c r="BV353" s="59"/>
      <c r="BW353" s="59"/>
      <c r="BX353" s="59"/>
      <c r="BY353" s="59"/>
      <c r="BZ353" s="59"/>
      <c r="CA353" s="59"/>
      <c r="CB353" s="82"/>
      <c r="CC353" s="59"/>
      <c r="CD353" s="59"/>
      <c r="CE353" s="59"/>
      <c r="CF353" s="59"/>
      <c r="CG353" s="59"/>
      <c r="CH353" s="59"/>
      <c r="CI353" s="59"/>
      <c r="CJ353" s="59"/>
      <c r="CK353" s="59"/>
      <c r="CL353" s="59"/>
      <c r="CM353" s="82"/>
      <c r="CN353" s="59"/>
      <c r="CO353" s="59"/>
      <c r="CP353" s="59"/>
      <c r="CQ353" s="59"/>
      <c r="CR353" s="59"/>
      <c r="CS353" s="59"/>
      <c r="CT353" s="59"/>
      <c r="CU353" s="59"/>
      <c r="CV353" s="59"/>
      <c r="CW353" s="59"/>
      <c r="CX353" s="59"/>
      <c r="CY353" s="59"/>
      <c r="CZ353" s="82"/>
      <c r="DA353" s="59"/>
      <c r="DB353" s="59"/>
      <c r="DC353" s="59"/>
      <c r="DD353" s="59"/>
      <c r="DE353" s="59"/>
      <c r="DF353" s="59"/>
      <c r="DG353" s="59"/>
      <c r="DH353" s="59"/>
      <c r="DI353" s="82"/>
      <c r="DJ353" s="59"/>
      <c r="DK353" s="59"/>
      <c r="DL353" s="59"/>
      <c r="DM353" s="59"/>
      <c r="DN353" s="59"/>
      <c r="DO353" s="59"/>
      <c r="DP353" s="59"/>
      <c r="DQ353" s="82"/>
      <c r="DR353" s="59"/>
      <c r="DS353" s="59"/>
      <c r="DT353" s="59"/>
      <c r="DU353" s="59"/>
      <c r="DV353" s="59"/>
      <c r="DW353" s="59"/>
      <c r="DX353" s="59"/>
      <c r="DY353" s="59"/>
      <c r="DZ353" s="59"/>
      <c r="EA353" s="59"/>
      <c r="EB353" s="59"/>
      <c r="EC353" s="59"/>
      <c r="ED353" s="59"/>
      <c r="EE353" s="59"/>
      <c r="EF353" s="59"/>
      <c r="EG353" s="59"/>
      <c r="EH353" s="59"/>
      <c r="EI353" s="59"/>
      <c r="EJ353" s="59"/>
      <c r="EK353" s="59"/>
      <c r="EL353" s="59"/>
      <c r="EM353" s="59"/>
      <c r="EN353" s="59"/>
      <c r="EO353" s="59"/>
      <c r="EP353" s="59"/>
      <c r="EQ353" s="59"/>
      <c r="ER353" s="59"/>
    </row>
    <row r="354" spans="2:148" ht="15" outlineLevel="1">
      <c r="B354" s="65">
        <v>19</v>
      </c>
      <c r="C354" s="188" t="s">
        <v>619</v>
      </c>
      <c r="D354" s="102" t="s">
        <v>466</v>
      </c>
      <c r="E354" s="66">
        <v>56</v>
      </c>
      <c r="F354" s="66"/>
      <c r="G354" s="90"/>
      <c r="H354" s="88"/>
      <c r="I354" s="87"/>
      <c r="J354" s="87"/>
      <c r="K354" s="82"/>
      <c r="L354" s="61"/>
      <c r="M354" s="82"/>
      <c r="N354" s="59"/>
      <c r="O354" s="59"/>
      <c r="P354" s="59"/>
      <c r="Q354" s="59"/>
      <c r="R354" s="59"/>
      <c r="S354" s="59"/>
      <c r="T354" s="82"/>
      <c r="U354" s="142"/>
      <c r="V354" s="63"/>
      <c r="W354" s="63"/>
      <c r="X354" s="63"/>
      <c r="Y354" s="63"/>
      <c r="Z354" s="63"/>
      <c r="AA354" s="63"/>
      <c r="AB354" s="63"/>
      <c r="AC354" s="82"/>
      <c r="AD354" s="59"/>
      <c r="AE354" s="59"/>
      <c r="AF354" s="59"/>
      <c r="AG354" s="59"/>
      <c r="AH354" s="59"/>
      <c r="AI354" s="82"/>
      <c r="AJ354" s="59"/>
      <c r="AK354" s="59"/>
      <c r="AL354" s="59"/>
      <c r="AM354" s="59"/>
      <c r="AN354" s="82"/>
      <c r="AO354" s="59"/>
      <c r="AP354" s="59"/>
      <c r="AQ354" s="59"/>
      <c r="AR354" s="59"/>
      <c r="AS354" s="59"/>
      <c r="AT354" s="59"/>
      <c r="AU354" s="59"/>
      <c r="AV354" s="59"/>
      <c r="AW354" s="59"/>
      <c r="AX354" s="82"/>
      <c r="AY354" s="59"/>
      <c r="AZ354" s="59"/>
      <c r="BA354" s="59"/>
      <c r="BB354" s="59"/>
      <c r="BC354" s="59"/>
      <c r="BD354" s="59"/>
      <c r="BE354" s="59"/>
      <c r="BF354" s="59"/>
      <c r="BG354" s="59"/>
      <c r="BH354" s="59"/>
      <c r="BI354" s="82"/>
      <c r="BJ354" s="60"/>
      <c r="BK354" s="59"/>
      <c r="BL354" s="59"/>
      <c r="BM354" s="59"/>
      <c r="BN354" s="59"/>
      <c r="BO354" s="59"/>
      <c r="BP354" s="59"/>
      <c r="BQ354" s="59"/>
      <c r="BR354" s="59"/>
      <c r="BS354" s="59"/>
      <c r="BT354" s="59"/>
      <c r="BU354" s="59"/>
      <c r="BV354" s="59"/>
      <c r="BW354" s="59"/>
      <c r="BX354" s="59"/>
      <c r="BY354" s="59"/>
      <c r="BZ354" s="59"/>
      <c r="CA354" s="59"/>
      <c r="CB354" s="82"/>
      <c r="CC354" s="59"/>
      <c r="CD354" s="59"/>
      <c r="CE354" s="59"/>
      <c r="CF354" s="59"/>
      <c r="CG354" s="59"/>
      <c r="CH354" s="59"/>
      <c r="CI354" s="59"/>
      <c r="CJ354" s="59"/>
      <c r="CK354" s="59"/>
      <c r="CL354" s="59"/>
      <c r="CM354" s="82"/>
      <c r="CN354" s="59"/>
      <c r="CO354" s="59"/>
      <c r="CP354" s="59"/>
      <c r="CQ354" s="59"/>
      <c r="CR354" s="59"/>
      <c r="CS354" s="59"/>
      <c r="CT354" s="59"/>
      <c r="CU354" s="59"/>
      <c r="CV354" s="59"/>
      <c r="CW354" s="59"/>
      <c r="CX354" s="59"/>
      <c r="CY354" s="59"/>
      <c r="CZ354" s="82"/>
      <c r="DA354" s="59"/>
      <c r="DB354" s="59"/>
      <c r="DC354" s="59"/>
      <c r="DD354" s="59"/>
      <c r="DE354" s="59"/>
      <c r="DF354" s="59"/>
      <c r="DG354" s="59"/>
      <c r="DH354" s="59"/>
      <c r="DI354" s="82"/>
      <c r="DJ354" s="59"/>
      <c r="DK354" s="59"/>
      <c r="DL354" s="59"/>
      <c r="DM354" s="59"/>
      <c r="DN354" s="59"/>
      <c r="DO354" s="59"/>
      <c r="DP354" s="59"/>
      <c r="DQ354" s="82"/>
      <c r="DR354" s="59"/>
      <c r="DS354" s="59"/>
      <c r="DT354" s="59"/>
      <c r="DU354" s="59"/>
      <c r="DV354" s="59"/>
      <c r="DW354" s="59"/>
      <c r="DX354" s="59"/>
      <c r="DY354" s="59"/>
      <c r="DZ354" s="59"/>
      <c r="EA354" s="59"/>
      <c r="EB354" s="59"/>
      <c r="EC354" s="59"/>
      <c r="ED354" s="59"/>
      <c r="EE354" s="59"/>
      <c r="EF354" s="59"/>
      <c r="EG354" s="59"/>
      <c r="EH354" s="59"/>
      <c r="EI354" s="59"/>
      <c r="EJ354" s="59"/>
      <c r="EK354" s="59"/>
      <c r="EL354" s="59"/>
      <c r="EM354" s="59"/>
      <c r="EN354" s="59"/>
      <c r="EO354" s="59"/>
      <c r="EP354" s="59"/>
      <c r="EQ354" s="59"/>
      <c r="ER354" s="59"/>
    </row>
    <row r="355" spans="2:148" ht="15" outlineLevel="1">
      <c r="B355" s="65">
        <v>20</v>
      </c>
      <c r="C355" s="188" t="s">
        <v>619</v>
      </c>
      <c r="D355" s="102" t="s">
        <v>467</v>
      </c>
      <c r="E355" s="66">
        <v>56</v>
      </c>
      <c r="F355" s="66"/>
      <c r="G355" s="90"/>
      <c r="H355" s="88"/>
      <c r="I355" s="87"/>
      <c r="J355" s="87"/>
      <c r="K355" s="82"/>
      <c r="L355" s="61"/>
      <c r="M355" s="82"/>
      <c r="N355" s="59"/>
      <c r="O355" s="59"/>
      <c r="P355" s="59"/>
      <c r="Q355" s="59"/>
      <c r="R355" s="59"/>
      <c r="S355" s="59"/>
      <c r="T355" s="82"/>
      <c r="U355" s="142"/>
      <c r="V355" s="63"/>
      <c r="W355" s="63"/>
      <c r="X355" s="63"/>
      <c r="Y355" s="63"/>
      <c r="Z355" s="63"/>
      <c r="AA355" s="63"/>
      <c r="AB355" s="63"/>
      <c r="AC355" s="82"/>
      <c r="AD355" s="59"/>
      <c r="AE355" s="59"/>
      <c r="AF355" s="59"/>
      <c r="AG355" s="59"/>
      <c r="AH355" s="59"/>
      <c r="AI355" s="82"/>
      <c r="AJ355" s="59"/>
      <c r="AK355" s="59"/>
      <c r="AL355" s="59"/>
      <c r="AM355" s="59"/>
      <c r="AN355" s="82"/>
      <c r="AO355" s="59"/>
      <c r="AP355" s="59"/>
      <c r="AQ355" s="59"/>
      <c r="AR355" s="59"/>
      <c r="AS355" s="59"/>
      <c r="AT355" s="59"/>
      <c r="AU355" s="59"/>
      <c r="AV355" s="59"/>
      <c r="AW355" s="59"/>
      <c r="AX355" s="82"/>
      <c r="AY355" s="59"/>
      <c r="AZ355" s="59"/>
      <c r="BA355" s="59"/>
      <c r="BB355" s="59"/>
      <c r="BC355" s="59"/>
      <c r="BD355" s="59"/>
      <c r="BE355" s="59"/>
      <c r="BF355" s="59"/>
      <c r="BG355" s="59"/>
      <c r="BH355" s="59"/>
      <c r="BI355" s="82"/>
      <c r="BJ355" s="60"/>
      <c r="BK355" s="59"/>
      <c r="BL355" s="59"/>
      <c r="BM355" s="59"/>
      <c r="BN355" s="59"/>
      <c r="BO355" s="59"/>
      <c r="BP355" s="59"/>
      <c r="BQ355" s="59"/>
      <c r="BR355" s="59"/>
      <c r="BS355" s="59"/>
      <c r="BT355" s="59"/>
      <c r="BU355" s="59"/>
      <c r="BV355" s="59"/>
      <c r="BW355" s="59"/>
      <c r="BX355" s="59"/>
      <c r="BY355" s="59"/>
      <c r="BZ355" s="59"/>
      <c r="CA355" s="59"/>
      <c r="CB355" s="82"/>
      <c r="CC355" s="59"/>
      <c r="CD355" s="59"/>
      <c r="CE355" s="59"/>
      <c r="CF355" s="59"/>
      <c r="CG355" s="59"/>
      <c r="CH355" s="59"/>
      <c r="CI355" s="59"/>
      <c r="CJ355" s="59"/>
      <c r="CK355" s="59"/>
      <c r="CL355" s="59"/>
      <c r="CM355" s="82"/>
      <c r="CN355" s="59"/>
      <c r="CO355" s="59"/>
      <c r="CP355" s="59"/>
      <c r="CQ355" s="59"/>
      <c r="CR355" s="59"/>
      <c r="CS355" s="59"/>
      <c r="CT355" s="59"/>
      <c r="CU355" s="59"/>
      <c r="CV355" s="59"/>
      <c r="CW355" s="59"/>
      <c r="CX355" s="59"/>
      <c r="CY355" s="59"/>
      <c r="CZ355" s="82"/>
      <c r="DA355" s="59"/>
      <c r="DB355" s="59"/>
      <c r="DC355" s="59"/>
      <c r="DD355" s="59"/>
      <c r="DE355" s="59"/>
      <c r="DF355" s="59"/>
      <c r="DG355" s="59"/>
      <c r="DH355" s="59"/>
      <c r="DI355" s="82"/>
      <c r="DJ355" s="59"/>
      <c r="DK355" s="59"/>
      <c r="DL355" s="59"/>
      <c r="DM355" s="59"/>
      <c r="DN355" s="59"/>
      <c r="DO355" s="59"/>
      <c r="DP355" s="59"/>
      <c r="DQ355" s="82"/>
      <c r="DR355" s="59"/>
      <c r="DS355" s="59"/>
      <c r="DT355" s="59"/>
      <c r="DU355" s="59"/>
      <c r="DV355" s="59"/>
      <c r="DW355" s="59"/>
      <c r="DX355" s="59"/>
      <c r="DY355" s="59"/>
      <c r="DZ355" s="59"/>
      <c r="EA355" s="59"/>
      <c r="EB355" s="59"/>
      <c r="EC355" s="59"/>
      <c r="ED355" s="59"/>
      <c r="EE355" s="59"/>
      <c r="EF355" s="59"/>
      <c r="EG355" s="59"/>
      <c r="EH355" s="59"/>
      <c r="EI355" s="59"/>
      <c r="EJ355" s="59"/>
      <c r="EK355" s="59"/>
      <c r="EL355" s="59"/>
      <c r="EM355" s="59"/>
      <c r="EN355" s="59"/>
      <c r="EO355" s="59"/>
      <c r="EP355" s="59"/>
      <c r="EQ355" s="59"/>
      <c r="ER355" s="59"/>
    </row>
    <row r="356" spans="2:148" ht="15" outlineLevel="1">
      <c r="B356" s="65">
        <v>21</v>
      </c>
      <c r="C356" s="188" t="s">
        <v>619</v>
      </c>
      <c r="D356" s="102" t="s">
        <v>468</v>
      </c>
      <c r="E356" s="66">
        <v>56</v>
      </c>
      <c r="F356" s="66"/>
      <c r="G356" s="90"/>
      <c r="H356" s="88"/>
      <c r="I356" s="87"/>
      <c r="J356" s="87"/>
      <c r="K356" s="82"/>
      <c r="L356" s="61"/>
      <c r="M356" s="82"/>
      <c r="N356" s="59"/>
      <c r="O356" s="59"/>
      <c r="P356" s="59"/>
      <c r="Q356" s="59"/>
      <c r="R356" s="59"/>
      <c r="S356" s="59"/>
      <c r="T356" s="82"/>
      <c r="U356" s="142"/>
      <c r="V356" s="63"/>
      <c r="W356" s="63"/>
      <c r="X356" s="63"/>
      <c r="Y356" s="63"/>
      <c r="Z356" s="63"/>
      <c r="AA356" s="63"/>
      <c r="AB356" s="63"/>
      <c r="AC356" s="82"/>
      <c r="AD356" s="59"/>
      <c r="AE356" s="59"/>
      <c r="AF356" s="59"/>
      <c r="AG356" s="59"/>
      <c r="AH356" s="59"/>
      <c r="AI356" s="82"/>
      <c r="AJ356" s="59"/>
      <c r="AK356" s="59"/>
      <c r="AL356" s="59"/>
      <c r="AM356" s="59"/>
      <c r="AN356" s="82"/>
      <c r="AO356" s="59"/>
      <c r="AP356" s="59"/>
      <c r="AQ356" s="59"/>
      <c r="AR356" s="59"/>
      <c r="AS356" s="59"/>
      <c r="AT356" s="59"/>
      <c r="AU356" s="59"/>
      <c r="AV356" s="59"/>
      <c r="AW356" s="59"/>
      <c r="AX356" s="82"/>
      <c r="AY356" s="59"/>
      <c r="AZ356" s="59"/>
      <c r="BA356" s="59"/>
      <c r="BB356" s="59"/>
      <c r="BC356" s="59"/>
      <c r="BD356" s="59"/>
      <c r="BE356" s="59"/>
      <c r="BF356" s="59"/>
      <c r="BG356" s="59"/>
      <c r="BH356" s="59"/>
      <c r="BI356" s="82"/>
      <c r="BJ356" s="60"/>
      <c r="BK356" s="59"/>
      <c r="BL356" s="59"/>
      <c r="BM356" s="59"/>
      <c r="BN356" s="59"/>
      <c r="BO356" s="59"/>
      <c r="BP356" s="59"/>
      <c r="BQ356" s="59"/>
      <c r="BR356" s="59"/>
      <c r="BS356" s="59"/>
      <c r="BT356" s="59"/>
      <c r="BU356" s="59"/>
      <c r="BV356" s="59"/>
      <c r="BW356" s="59"/>
      <c r="BX356" s="59"/>
      <c r="BY356" s="59"/>
      <c r="BZ356" s="59"/>
      <c r="CA356" s="59"/>
      <c r="CB356" s="82"/>
      <c r="CC356" s="59"/>
      <c r="CD356" s="59"/>
      <c r="CE356" s="59"/>
      <c r="CF356" s="59"/>
      <c r="CG356" s="59"/>
      <c r="CH356" s="59"/>
      <c r="CI356" s="59"/>
      <c r="CJ356" s="59"/>
      <c r="CK356" s="59"/>
      <c r="CL356" s="59"/>
      <c r="CM356" s="82"/>
      <c r="CN356" s="59"/>
      <c r="CO356" s="59"/>
      <c r="CP356" s="59"/>
      <c r="CQ356" s="59"/>
      <c r="CR356" s="59"/>
      <c r="CS356" s="59"/>
      <c r="CT356" s="59"/>
      <c r="CU356" s="59"/>
      <c r="CV356" s="59"/>
      <c r="CW356" s="59"/>
      <c r="CX356" s="59"/>
      <c r="CY356" s="59"/>
      <c r="CZ356" s="82"/>
      <c r="DA356" s="59"/>
      <c r="DB356" s="59"/>
      <c r="DC356" s="59"/>
      <c r="DD356" s="59"/>
      <c r="DE356" s="59"/>
      <c r="DF356" s="59"/>
      <c r="DG356" s="59"/>
      <c r="DH356" s="59"/>
      <c r="DI356" s="82"/>
      <c r="DJ356" s="59"/>
      <c r="DK356" s="59"/>
      <c r="DL356" s="59"/>
      <c r="DM356" s="59"/>
      <c r="DN356" s="59"/>
      <c r="DO356" s="59"/>
      <c r="DP356" s="59"/>
      <c r="DQ356" s="82"/>
      <c r="DR356" s="59"/>
      <c r="DS356" s="59"/>
      <c r="DT356" s="59"/>
      <c r="DU356" s="59"/>
      <c r="DV356" s="59"/>
      <c r="DW356" s="59"/>
      <c r="DX356" s="59"/>
      <c r="DY356" s="59"/>
      <c r="DZ356" s="59"/>
      <c r="EA356" s="59"/>
      <c r="EB356" s="59"/>
      <c r="EC356" s="59"/>
      <c r="ED356" s="59"/>
      <c r="EE356" s="59"/>
      <c r="EF356" s="59"/>
      <c r="EG356" s="59"/>
      <c r="EH356" s="59"/>
      <c r="EI356" s="59"/>
      <c r="EJ356" s="59"/>
      <c r="EK356" s="59"/>
      <c r="EL356" s="59"/>
      <c r="EM356" s="59"/>
      <c r="EN356" s="59"/>
      <c r="EO356" s="59"/>
      <c r="EP356" s="59"/>
      <c r="EQ356" s="59"/>
      <c r="ER356" s="59"/>
    </row>
    <row r="357" spans="2:148" ht="15" outlineLevel="1">
      <c r="B357" s="65">
        <v>22</v>
      </c>
      <c r="C357" s="188" t="s">
        <v>619</v>
      </c>
      <c r="D357" s="102" t="s">
        <v>469</v>
      </c>
      <c r="E357" s="66">
        <v>56</v>
      </c>
      <c r="F357" s="66"/>
      <c r="G357" s="90"/>
      <c r="H357" s="88"/>
      <c r="I357" s="87"/>
      <c r="J357" s="87"/>
      <c r="K357" s="82"/>
      <c r="L357" s="61"/>
      <c r="M357" s="82"/>
      <c r="N357" s="59"/>
      <c r="O357" s="59"/>
      <c r="P357" s="59"/>
      <c r="Q357" s="59"/>
      <c r="R357" s="59"/>
      <c r="S357" s="59"/>
      <c r="T357" s="82"/>
      <c r="U357" s="142"/>
      <c r="V357" s="63"/>
      <c r="W357" s="63"/>
      <c r="X357" s="63"/>
      <c r="Y357" s="63"/>
      <c r="Z357" s="63"/>
      <c r="AA357" s="63"/>
      <c r="AB357" s="63"/>
      <c r="AC357" s="82"/>
      <c r="AD357" s="59"/>
      <c r="AE357" s="59"/>
      <c r="AF357" s="59"/>
      <c r="AG357" s="59"/>
      <c r="AH357" s="59"/>
      <c r="AI357" s="82"/>
      <c r="AJ357" s="59"/>
      <c r="AK357" s="59"/>
      <c r="AL357" s="59"/>
      <c r="AM357" s="59"/>
      <c r="AN357" s="82"/>
      <c r="AO357" s="59"/>
      <c r="AP357" s="59"/>
      <c r="AQ357" s="59"/>
      <c r="AR357" s="59"/>
      <c r="AS357" s="59"/>
      <c r="AT357" s="59"/>
      <c r="AU357" s="59"/>
      <c r="AV357" s="59"/>
      <c r="AW357" s="59"/>
      <c r="AX357" s="82"/>
      <c r="AY357" s="59"/>
      <c r="AZ357" s="59"/>
      <c r="BA357" s="59"/>
      <c r="BB357" s="59"/>
      <c r="BC357" s="59"/>
      <c r="BD357" s="59"/>
      <c r="BE357" s="59"/>
      <c r="BF357" s="59"/>
      <c r="BG357" s="59"/>
      <c r="BH357" s="59"/>
      <c r="BI357" s="82"/>
      <c r="BJ357" s="60"/>
      <c r="BK357" s="59"/>
      <c r="BL357" s="59"/>
      <c r="BM357" s="59"/>
      <c r="BN357" s="59"/>
      <c r="BO357" s="59"/>
      <c r="BP357" s="59"/>
      <c r="BQ357" s="59"/>
      <c r="BR357" s="59"/>
      <c r="BS357" s="59"/>
      <c r="BT357" s="59"/>
      <c r="BU357" s="59"/>
      <c r="BV357" s="59"/>
      <c r="BW357" s="59"/>
      <c r="BX357" s="59"/>
      <c r="BY357" s="59"/>
      <c r="BZ357" s="59"/>
      <c r="CA357" s="59"/>
      <c r="CB357" s="82"/>
      <c r="CC357" s="59"/>
      <c r="CD357" s="59"/>
      <c r="CE357" s="59"/>
      <c r="CF357" s="59"/>
      <c r="CG357" s="59"/>
      <c r="CH357" s="59"/>
      <c r="CI357" s="59"/>
      <c r="CJ357" s="59"/>
      <c r="CK357" s="59"/>
      <c r="CL357" s="59"/>
      <c r="CM357" s="82"/>
      <c r="CN357" s="59"/>
      <c r="CO357" s="59"/>
      <c r="CP357" s="59"/>
      <c r="CQ357" s="59"/>
      <c r="CR357" s="59"/>
      <c r="CS357" s="59"/>
      <c r="CT357" s="59"/>
      <c r="CU357" s="59"/>
      <c r="CV357" s="59"/>
      <c r="CW357" s="59"/>
      <c r="CX357" s="59"/>
      <c r="CY357" s="59"/>
      <c r="CZ357" s="82"/>
      <c r="DA357" s="59"/>
      <c r="DB357" s="59"/>
      <c r="DC357" s="59"/>
      <c r="DD357" s="59"/>
      <c r="DE357" s="59"/>
      <c r="DF357" s="59"/>
      <c r="DG357" s="59"/>
      <c r="DH357" s="59"/>
      <c r="DI357" s="82"/>
      <c r="DJ357" s="59"/>
      <c r="DK357" s="59"/>
      <c r="DL357" s="59"/>
      <c r="DM357" s="59"/>
      <c r="DN357" s="59"/>
      <c r="DO357" s="59"/>
      <c r="DP357" s="59"/>
      <c r="DQ357" s="82"/>
      <c r="DR357" s="59"/>
      <c r="DS357" s="59"/>
      <c r="DT357" s="59"/>
      <c r="DU357" s="59"/>
      <c r="DV357" s="59"/>
      <c r="DW357" s="59"/>
      <c r="DX357" s="59"/>
      <c r="DY357" s="59"/>
      <c r="DZ357" s="59"/>
      <c r="EA357" s="59"/>
      <c r="EB357" s="59"/>
      <c r="EC357" s="59"/>
      <c r="ED357" s="59"/>
      <c r="EE357" s="59"/>
      <c r="EF357" s="59"/>
      <c r="EG357" s="59"/>
      <c r="EH357" s="59"/>
      <c r="EI357" s="59"/>
      <c r="EJ357" s="59"/>
      <c r="EK357" s="59"/>
      <c r="EL357" s="59"/>
      <c r="EM357" s="59"/>
      <c r="EN357" s="59"/>
      <c r="EO357" s="59"/>
      <c r="EP357" s="59"/>
      <c r="EQ357" s="59"/>
      <c r="ER357" s="59"/>
    </row>
    <row r="358" spans="2:148" ht="15" outlineLevel="1">
      <c r="B358" s="65">
        <v>23</v>
      </c>
      <c r="C358" s="188" t="s">
        <v>619</v>
      </c>
      <c r="D358" s="102" t="s">
        <v>470</v>
      </c>
      <c r="E358" s="66">
        <v>56</v>
      </c>
      <c r="F358" s="66"/>
      <c r="G358" s="90"/>
      <c r="H358" s="88"/>
      <c r="I358" s="87"/>
      <c r="J358" s="87"/>
      <c r="K358" s="82"/>
      <c r="L358" s="61"/>
      <c r="M358" s="82"/>
      <c r="N358" s="59"/>
      <c r="O358" s="59"/>
      <c r="P358" s="59"/>
      <c r="Q358" s="59"/>
      <c r="R358" s="59"/>
      <c r="S358" s="59"/>
      <c r="T358" s="82"/>
      <c r="U358" s="142"/>
      <c r="V358" s="63"/>
      <c r="W358" s="63"/>
      <c r="X358" s="63"/>
      <c r="Y358" s="63"/>
      <c r="Z358" s="63"/>
      <c r="AA358" s="63"/>
      <c r="AB358" s="63"/>
      <c r="AC358" s="82"/>
      <c r="AD358" s="59"/>
      <c r="AE358" s="59"/>
      <c r="AF358" s="59"/>
      <c r="AG358" s="59"/>
      <c r="AH358" s="59"/>
      <c r="AI358" s="82"/>
      <c r="AJ358" s="59"/>
      <c r="AK358" s="59"/>
      <c r="AL358" s="59"/>
      <c r="AM358" s="59"/>
      <c r="AN358" s="82"/>
      <c r="AO358" s="59"/>
      <c r="AP358" s="59"/>
      <c r="AQ358" s="59"/>
      <c r="AR358" s="59"/>
      <c r="AS358" s="59"/>
      <c r="AT358" s="59"/>
      <c r="AU358" s="59"/>
      <c r="AV358" s="59"/>
      <c r="AW358" s="59"/>
      <c r="AX358" s="82"/>
      <c r="AY358" s="59"/>
      <c r="AZ358" s="59"/>
      <c r="BA358" s="59"/>
      <c r="BB358" s="59"/>
      <c r="BC358" s="59"/>
      <c r="BD358" s="59"/>
      <c r="BE358" s="59"/>
      <c r="BF358" s="59"/>
      <c r="BG358" s="59"/>
      <c r="BH358" s="59"/>
      <c r="BI358" s="82"/>
      <c r="BJ358" s="60"/>
      <c r="BK358" s="59"/>
      <c r="BL358" s="59"/>
      <c r="BM358" s="59"/>
      <c r="BN358" s="59"/>
      <c r="BO358" s="59"/>
      <c r="BP358" s="59"/>
      <c r="BQ358" s="59"/>
      <c r="BR358" s="59"/>
      <c r="BS358" s="59"/>
      <c r="BT358" s="59"/>
      <c r="BU358" s="59"/>
      <c r="BV358" s="59"/>
      <c r="BW358" s="59"/>
      <c r="BX358" s="59"/>
      <c r="BY358" s="59"/>
      <c r="BZ358" s="59"/>
      <c r="CA358" s="59"/>
      <c r="CB358" s="82"/>
      <c r="CC358" s="59"/>
      <c r="CD358" s="59"/>
      <c r="CE358" s="59"/>
      <c r="CF358" s="59"/>
      <c r="CG358" s="59"/>
      <c r="CH358" s="59"/>
      <c r="CI358" s="59"/>
      <c r="CJ358" s="59"/>
      <c r="CK358" s="59"/>
      <c r="CL358" s="59"/>
      <c r="CM358" s="82"/>
      <c r="CN358" s="59"/>
      <c r="CO358" s="59"/>
      <c r="CP358" s="59"/>
      <c r="CQ358" s="59"/>
      <c r="CR358" s="59"/>
      <c r="CS358" s="59"/>
      <c r="CT358" s="59"/>
      <c r="CU358" s="59"/>
      <c r="CV358" s="59"/>
      <c r="CW358" s="59"/>
      <c r="CX358" s="59"/>
      <c r="CY358" s="59"/>
      <c r="CZ358" s="82"/>
      <c r="DA358" s="59"/>
      <c r="DB358" s="59"/>
      <c r="DC358" s="59"/>
      <c r="DD358" s="59"/>
      <c r="DE358" s="59"/>
      <c r="DF358" s="59"/>
      <c r="DG358" s="59"/>
      <c r="DH358" s="59"/>
      <c r="DI358" s="82"/>
      <c r="DJ358" s="59"/>
      <c r="DK358" s="59"/>
      <c r="DL358" s="59"/>
      <c r="DM358" s="59"/>
      <c r="DN358" s="59"/>
      <c r="DO358" s="59"/>
      <c r="DP358" s="59"/>
      <c r="DQ358" s="82"/>
      <c r="DR358" s="59"/>
      <c r="DS358" s="59"/>
      <c r="DT358" s="59"/>
      <c r="DU358" s="59"/>
      <c r="DV358" s="59"/>
      <c r="DW358" s="59"/>
      <c r="DX358" s="59"/>
      <c r="DY358" s="59"/>
      <c r="DZ358" s="59"/>
      <c r="EA358" s="59"/>
      <c r="EB358" s="59"/>
      <c r="EC358" s="59"/>
      <c r="ED358" s="59"/>
      <c r="EE358" s="59"/>
      <c r="EF358" s="59"/>
      <c r="EG358" s="59"/>
      <c r="EH358" s="59"/>
      <c r="EI358" s="59"/>
      <c r="EJ358" s="59"/>
      <c r="EK358" s="59"/>
      <c r="EL358" s="59"/>
      <c r="EM358" s="59"/>
      <c r="EN358" s="59"/>
      <c r="EO358" s="59"/>
      <c r="EP358" s="59"/>
      <c r="EQ358" s="59"/>
      <c r="ER358" s="59"/>
    </row>
    <row r="359" spans="2:148" ht="15" outlineLevel="1">
      <c r="B359" s="65">
        <v>24</v>
      </c>
      <c r="C359" s="188" t="s">
        <v>619</v>
      </c>
      <c r="D359" s="102" t="s">
        <v>471</v>
      </c>
      <c r="E359" s="66">
        <v>56</v>
      </c>
      <c r="F359" s="66"/>
      <c r="G359" s="90"/>
      <c r="H359" s="88"/>
      <c r="I359" s="87"/>
      <c r="J359" s="87"/>
      <c r="K359" s="82"/>
      <c r="L359" s="61"/>
      <c r="M359" s="82"/>
      <c r="N359" s="59"/>
      <c r="O359" s="59"/>
      <c r="P359" s="59"/>
      <c r="Q359" s="59"/>
      <c r="R359" s="59"/>
      <c r="S359" s="59"/>
      <c r="T359" s="82"/>
      <c r="U359" s="142"/>
      <c r="V359" s="63"/>
      <c r="W359" s="63"/>
      <c r="X359" s="63"/>
      <c r="Y359" s="63"/>
      <c r="Z359" s="63"/>
      <c r="AA359" s="63"/>
      <c r="AB359" s="63"/>
      <c r="AC359" s="82"/>
      <c r="AD359" s="59"/>
      <c r="AE359" s="59"/>
      <c r="AF359" s="59"/>
      <c r="AG359" s="59"/>
      <c r="AH359" s="59"/>
      <c r="AI359" s="82"/>
      <c r="AJ359" s="59"/>
      <c r="AK359" s="59"/>
      <c r="AL359" s="59"/>
      <c r="AM359" s="59"/>
      <c r="AN359" s="82"/>
      <c r="AO359" s="59"/>
      <c r="AP359" s="59"/>
      <c r="AQ359" s="59"/>
      <c r="AR359" s="59"/>
      <c r="AS359" s="59"/>
      <c r="AT359" s="59"/>
      <c r="AU359" s="59"/>
      <c r="AV359" s="59"/>
      <c r="AW359" s="59"/>
      <c r="AX359" s="82"/>
      <c r="AY359" s="59"/>
      <c r="AZ359" s="59"/>
      <c r="BA359" s="59"/>
      <c r="BB359" s="59"/>
      <c r="BC359" s="59"/>
      <c r="BD359" s="59"/>
      <c r="BE359" s="59"/>
      <c r="BF359" s="59"/>
      <c r="BG359" s="59"/>
      <c r="BH359" s="59"/>
      <c r="BI359" s="82"/>
      <c r="BJ359" s="60"/>
      <c r="BK359" s="59"/>
      <c r="BL359" s="59"/>
      <c r="BM359" s="59"/>
      <c r="BN359" s="59"/>
      <c r="BO359" s="59"/>
      <c r="BP359" s="59"/>
      <c r="BQ359" s="59"/>
      <c r="BR359" s="59"/>
      <c r="BS359" s="59"/>
      <c r="BT359" s="59"/>
      <c r="BU359" s="59"/>
      <c r="BV359" s="59"/>
      <c r="BW359" s="59"/>
      <c r="BX359" s="59"/>
      <c r="BY359" s="59"/>
      <c r="BZ359" s="59"/>
      <c r="CA359" s="59"/>
      <c r="CB359" s="82"/>
      <c r="CC359" s="59"/>
      <c r="CD359" s="59"/>
      <c r="CE359" s="59"/>
      <c r="CF359" s="59"/>
      <c r="CG359" s="59"/>
      <c r="CH359" s="59"/>
      <c r="CI359" s="59"/>
      <c r="CJ359" s="59"/>
      <c r="CK359" s="59"/>
      <c r="CL359" s="59"/>
      <c r="CM359" s="82"/>
      <c r="CN359" s="59"/>
      <c r="CO359" s="59"/>
      <c r="CP359" s="59"/>
      <c r="CQ359" s="59"/>
      <c r="CR359" s="59"/>
      <c r="CS359" s="59"/>
      <c r="CT359" s="59"/>
      <c r="CU359" s="59"/>
      <c r="CV359" s="59"/>
      <c r="CW359" s="59"/>
      <c r="CX359" s="59"/>
      <c r="CY359" s="59"/>
      <c r="CZ359" s="82"/>
      <c r="DA359" s="59"/>
      <c r="DB359" s="59"/>
      <c r="DC359" s="59"/>
      <c r="DD359" s="59"/>
      <c r="DE359" s="59"/>
      <c r="DF359" s="59"/>
      <c r="DG359" s="59"/>
      <c r="DH359" s="59"/>
      <c r="DI359" s="82"/>
      <c r="DJ359" s="59"/>
      <c r="DK359" s="59"/>
      <c r="DL359" s="59"/>
      <c r="DM359" s="59"/>
      <c r="DN359" s="59"/>
      <c r="DO359" s="59"/>
      <c r="DP359" s="59"/>
      <c r="DQ359" s="82"/>
      <c r="DR359" s="59"/>
      <c r="DS359" s="59"/>
      <c r="DT359" s="59"/>
      <c r="DU359" s="59"/>
      <c r="DV359" s="59"/>
      <c r="DW359" s="59"/>
      <c r="DX359" s="59"/>
      <c r="DY359" s="59"/>
      <c r="DZ359" s="59"/>
      <c r="EA359" s="59"/>
      <c r="EB359" s="59"/>
      <c r="EC359" s="59"/>
      <c r="ED359" s="59"/>
      <c r="EE359" s="59"/>
      <c r="EF359" s="59"/>
      <c r="EG359" s="59"/>
      <c r="EH359" s="59"/>
      <c r="EI359" s="59"/>
      <c r="EJ359" s="59"/>
      <c r="EK359" s="59"/>
      <c r="EL359" s="59"/>
      <c r="EM359" s="59"/>
      <c r="EN359" s="59"/>
      <c r="EO359" s="59"/>
      <c r="EP359" s="59"/>
      <c r="EQ359" s="59"/>
      <c r="ER359" s="59"/>
    </row>
    <row r="360" spans="2:148" ht="15" outlineLevel="1">
      <c r="B360" s="65">
        <v>25</v>
      </c>
      <c r="C360" s="188" t="s">
        <v>619</v>
      </c>
      <c r="D360" s="102" t="s">
        <v>472</v>
      </c>
      <c r="E360" s="66">
        <v>56</v>
      </c>
      <c r="F360" s="66"/>
      <c r="G360" s="90"/>
      <c r="H360" s="88"/>
      <c r="I360" s="87"/>
      <c r="J360" s="87"/>
      <c r="K360" s="82"/>
      <c r="L360" s="61"/>
      <c r="M360" s="82"/>
      <c r="N360" s="59"/>
      <c r="O360" s="59"/>
      <c r="P360" s="59"/>
      <c r="Q360" s="59"/>
      <c r="R360" s="59"/>
      <c r="S360" s="59"/>
      <c r="T360" s="82"/>
      <c r="U360" s="142"/>
      <c r="V360" s="63"/>
      <c r="W360" s="63"/>
      <c r="X360" s="63"/>
      <c r="Y360" s="63"/>
      <c r="Z360" s="63"/>
      <c r="AA360" s="63"/>
      <c r="AB360" s="63"/>
      <c r="AC360" s="82"/>
      <c r="AD360" s="59"/>
      <c r="AE360" s="59"/>
      <c r="AF360" s="59"/>
      <c r="AG360" s="59"/>
      <c r="AH360" s="59"/>
      <c r="AI360" s="82"/>
      <c r="AJ360" s="59"/>
      <c r="AK360" s="59"/>
      <c r="AL360" s="59"/>
      <c r="AM360" s="59"/>
      <c r="AN360" s="82"/>
      <c r="AO360" s="59"/>
      <c r="AP360" s="59"/>
      <c r="AQ360" s="59"/>
      <c r="AR360" s="59"/>
      <c r="AS360" s="59"/>
      <c r="AT360" s="59"/>
      <c r="AU360" s="59"/>
      <c r="AV360" s="59"/>
      <c r="AW360" s="59"/>
      <c r="AX360" s="82"/>
      <c r="AY360" s="59"/>
      <c r="AZ360" s="59"/>
      <c r="BA360" s="59"/>
      <c r="BB360" s="59"/>
      <c r="BC360" s="59"/>
      <c r="BD360" s="59"/>
      <c r="BE360" s="59"/>
      <c r="BF360" s="59"/>
      <c r="BG360" s="59"/>
      <c r="BH360" s="59"/>
      <c r="BI360" s="82"/>
      <c r="BJ360" s="60"/>
      <c r="BK360" s="59"/>
      <c r="BL360" s="59"/>
      <c r="BM360" s="59"/>
      <c r="BN360" s="59"/>
      <c r="BO360" s="59"/>
      <c r="BP360" s="59"/>
      <c r="BQ360" s="59"/>
      <c r="BR360" s="59"/>
      <c r="BS360" s="59"/>
      <c r="BT360" s="59"/>
      <c r="BU360" s="59"/>
      <c r="BV360" s="59"/>
      <c r="BW360" s="59"/>
      <c r="BX360" s="59"/>
      <c r="BY360" s="59"/>
      <c r="BZ360" s="59"/>
      <c r="CA360" s="59"/>
      <c r="CB360" s="82"/>
      <c r="CC360" s="59"/>
      <c r="CD360" s="59"/>
      <c r="CE360" s="59"/>
      <c r="CF360" s="59"/>
      <c r="CG360" s="59"/>
      <c r="CH360" s="59"/>
      <c r="CI360" s="59"/>
      <c r="CJ360" s="59"/>
      <c r="CK360" s="59"/>
      <c r="CL360" s="59"/>
      <c r="CM360" s="82"/>
      <c r="CN360" s="59"/>
      <c r="CO360" s="59"/>
      <c r="CP360" s="59"/>
      <c r="CQ360" s="59"/>
      <c r="CR360" s="59"/>
      <c r="CS360" s="59"/>
      <c r="CT360" s="59"/>
      <c r="CU360" s="59"/>
      <c r="CV360" s="59"/>
      <c r="CW360" s="59"/>
      <c r="CX360" s="59"/>
      <c r="CY360" s="59"/>
      <c r="CZ360" s="82"/>
      <c r="DA360" s="59"/>
      <c r="DB360" s="59"/>
      <c r="DC360" s="59"/>
      <c r="DD360" s="59"/>
      <c r="DE360" s="59"/>
      <c r="DF360" s="59"/>
      <c r="DG360" s="59"/>
      <c r="DH360" s="59"/>
      <c r="DI360" s="82"/>
      <c r="DJ360" s="59"/>
      <c r="DK360" s="59"/>
      <c r="DL360" s="59"/>
      <c r="DM360" s="59"/>
      <c r="DN360" s="59"/>
      <c r="DO360" s="59"/>
      <c r="DP360" s="59"/>
      <c r="DQ360" s="82"/>
      <c r="DR360" s="59"/>
      <c r="DS360" s="59"/>
      <c r="DT360" s="59"/>
      <c r="DU360" s="59"/>
      <c r="DV360" s="59"/>
      <c r="DW360" s="59"/>
      <c r="DX360" s="59"/>
      <c r="DY360" s="59"/>
      <c r="DZ360" s="59"/>
      <c r="EA360" s="59"/>
      <c r="EB360" s="59"/>
      <c r="EC360" s="59"/>
      <c r="ED360" s="59"/>
      <c r="EE360" s="59"/>
      <c r="EF360" s="59"/>
      <c r="EG360" s="59"/>
      <c r="EH360" s="59"/>
      <c r="EI360" s="59"/>
      <c r="EJ360" s="59"/>
      <c r="EK360" s="59"/>
      <c r="EL360" s="59"/>
      <c r="EM360" s="59"/>
      <c r="EN360" s="59"/>
      <c r="EO360" s="59"/>
      <c r="EP360" s="59"/>
      <c r="EQ360" s="59"/>
      <c r="ER360" s="59"/>
    </row>
    <row r="361" spans="2:148" ht="15" outlineLevel="1">
      <c r="B361" s="65">
        <v>26</v>
      </c>
      <c r="C361" s="188" t="s">
        <v>619</v>
      </c>
      <c r="D361" s="102" t="s">
        <v>473</v>
      </c>
      <c r="E361" s="66">
        <v>56</v>
      </c>
      <c r="F361" s="66"/>
      <c r="G361" s="90"/>
      <c r="H361" s="88"/>
      <c r="I361" s="87"/>
      <c r="J361" s="87"/>
      <c r="K361" s="82"/>
      <c r="L361" s="61"/>
      <c r="M361" s="82"/>
      <c r="N361" s="59"/>
      <c r="O361" s="59"/>
      <c r="P361" s="59"/>
      <c r="Q361" s="59"/>
      <c r="R361" s="59"/>
      <c r="S361" s="59"/>
      <c r="T361" s="82"/>
      <c r="U361" s="142"/>
      <c r="V361" s="63"/>
      <c r="W361" s="63"/>
      <c r="X361" s="63"/>
      <c r="Y361" s="63"/>
      <c r="Z361" s="63"/>
      <c r="AA361" s="63"/>
      <c r="AB361" s="63"/>
      <c r="AC361" s="82"/>
      <c r="AD361" s="59"/>
      <c r="AE361" s="59"/>
      <c r="AF361" s="59"/>
      <c r="AG361" s="59"/>
      <c r="AH361" s="59"/>
      <c r="AI361" s="82"/>
      <c r="AJ361" s="59"/>
      <c r="AK361" s="59"/>
      <c r="AL361" s="59"/>
      <c r="AM361" s="59"/>
      <c r="AN361" s="82"/>
      <c r="AO361" s="59"/>
      <c r="AP361" s="59"/>
      <c r="AQ361" s="59"/>
      <c r="AR361" s="59"/>
      <c r="AS361" s="59"/>
      <c r="AT361" s="59"/>
      <c r="AU361" s="59"/>
      <c r="AV361" s="59"/>
      <c r="AW361" s="59"/>
      <c r="AX361" s="82"/>
      <c r="AY361" s="59"/>
      <c r="AZ361" s="59"/>
      <c r="BA361" s="59"/>
      <c r="BB361" s="59"/>
      <c r="BC361" s="59"/>
      <c r="BD361" s="59"/>
      <c r="BE361" s="59"/>
      <c r="BF361" s="59"/>
      <c r="BG361" s="59"/>
      <c r="BH361" s="59"/>
      <c r="BI361" s="82"/>
      <c r="BJ361" s="60"/>
      <c r="BK361" s="59"/>
      <c r="BL361" s="59"/>
      <c r="BM361" s="59"/>
      <c r="BN361" s="59"/>
      <c r="BO361" s="59"/>
      <c r="BP361" s="59"/>
      <c r="BQ361" s="59"/>
      <c r="BR361" s="59"/>
      <c r="BS361" s="59"/>
      <c r="BT361" s="59"/>
      <c r="BU361" s="59"/>
      <c r="BV361" s="59"/>
      <c r="BW361" s="59"/>
      <c r="BX361" s="59"/>
      <c r="BY361" s="59"/>
      <c r="BZ361" s="59"/>
      <c r="CA361" s="59"/>
      <c r="CB361" s="82"/>
      <c r="CC361" s="59"/>
      <c r="CD361" s="59"/>
      <c r="CE361" s="59"/>
      <c r="CF361" s="59"/>
      <c r="CG361" s="59"/>
      <c r="CH361" s="59"/>
      <c r="CI361" s="59"/>
      <c r="CJ361" s="59"/>
      <c r="CK361" s="59"/>
      <c r="CL361" s="59"/>
      <c r="CM361" s="82"/>
      <c r="CN361" s="59"/>
      <c r="CO361" s="59"/>
      <c r="CP361" s="59"/>
      <c r="CQ361" s="59"/>
      <c r="CR361" s="59"/>
      <c r="CS361" s="59"/>
      <c r="CT361" s="59"/>
      <c r="CU361" s="59"/>
      <c r="CV361" s="59"/>
      <c r="CW361" s="59"/>
      <c r="CX361" s="59"/>
      <c r="CY361" s="59"/>
      <c r="CZ361" s="82"/>
      <c r="DA361" s="59"/>
      <c r="DB361" s="59"/>
      <c r="DC361" s="59"/>
      <c r="DD361" s="59"/>
      <c r="DE361" s="59"/>
      <c r="DF361" s="59"/>
      <c r="DG361" s="59"/>
      <c r="DH361" s="59"/>
      <c r="DI361" s="82"/>
      <c r="DJ361" s="59"/>
      <c r="DK361" s="59"/>
      <c r="DL361" s="59"/>
      <c r="DM361" s="59"/>
      <c r="DN361" s="59"/>
      <c r="DO361" s="59"/>
      <c r="DP361" s="59"/>
      <c r="DQ361" s="82"/>
      <c r="DR361" s="59"/>
      <c r="DS361" s="59"/>
      <c r="DT361" s="59"/>
      <c r="DU361" s="59"/>
      <c r="DV361" s="59"/>
      <c r="DW361" s="59"/>
      <c r="DX361" s="59"/>
      <c r="DY361" s="59"/>
      <c r="DZ361" s="59"/>
      <c r="EA361" s="59"/>
      <c r="EB361" s="59"/>
      <c r="EC361" s="59"/>
      <c r="ED361" s="59"/>
      <c r="EE361" s="59"/>
      <c r="EF361" s="59"/>
      <c r="EG361" s="59"/>
      <c r="EH361" s="59"/>
      <c r="EI361" s="59"/>
      <c r="EJ361" s="59"/>
      <c r="EK361" s="59"/>
      <c r="EL361" s="59"/>
      <c r="EM361" s="59"/>
      <c r="EN361" s="59"/>
      <c r="EO361" s="59"/>
      <c r="EP361" s="59"/>
      <c r="EQ361" s="59"/>
      <c r="ER361" s="59"/>
    </row>
    <row r="362" spans="2:148" ht="15" outlineLevel="1">
      <c r="B362" s="65">
        <v>27</v>
      </c>
      <c r="C362" s="188" t="s">
        <v>619</v>
      </c>
      <c r="D362" s="102" t="s">
        <v>474</v>
      </c>
      <c r="E362" s="66">
        <v>56</v>
      </c>
      <c r="F362" s="66"/>
      <c r="G362" s="90"/>
      <c r="H362" s="88"/>
      <c r="I362" s="87"/>
      <c r="J362" s="87"/>
      <c r="K362" s="82"/>
      <c r="L362" s="61"/>
      <c r="M362" s="82"/>
      <c r="N362" s="59"/>
      <c r="O362" s="59"/>
      <c r="P362" s="59"/>
      <c r="Q362" s="59"/>
      <c r="R362" s="59"/>
      <c r="S362" s="59"/>
      <c r="T362" s="82"/>
      <c r="U362" s="142"/>
      <c r="V362" s="63"/>
      <c r="W362" s="63"/>
      <c r="X362" s="63"/>
      <c r="Y362" s="63"/>
      <c r="Z362" s="63"/>
      <c r="AA362" s="63"/>
      <c r="AB362" s="63"/>
      <c r="AC362" s="82"/>
      <c r="AD362" s="59"/>
      <c r="AE362" s="59"/>
      <c r="AF362" s="59"/>
      <c r="AG362" s="59"/>
      <c r="AH362" s="59"/>
      <c r="AI362" s="82"/>
      <c r="AJ362" s="59"/>
      <c r="AK362" s="59"/>
      <c r="AL362" s="59"/>
      <c r="AM362" s="59"/>
      <c r="AN362" s="82"/>
      <c r="AO362" s="59"/>
      <c r="AP362" s="59"/>
      <c r="AQ362" s="59"/>
      <c r="AR362" s="59"/>
      <c r="AS362" s="59"/>
      <c r="AT362" s="59"/>
      <c r="AU362" s="59"/>
      <c r="AV362" s="59"/>
      <c r="AW362" s="59"/>
      <c r="AX362" s="82"/>
      <c r="AY362" s="59"/>
      <c r="AZ362" s="59"/>
      <c r="BA362" s="59"/>
      <c r="BB362" s="59"/>
      <c r="BC362" s="59"/>
      <c r="BD362" s="59"/>
      <c r="BE362" s="59"/>
      <c r="BF362" s="59"/>
      <c r="BG362" s="59"/>
      <c r="BH362" s="59"/>
      <c r="BI362" s="82"/>
      <c r="BJ362" s="60"/>
      <c r="BK362" s="59"/>
      <c r="BL362" s="59"/>
      <c r="BM362" s="59"/>
      <c r="BN362" s="59"/>
      <c r="BO362" s="59"/>
      <c r="BP362" s="59"/>
      <c r="BQ362" s="59"/>
      <c r="BR362" s="59"/>
      <c r="BS362" s="59"/>
      <c r="BT362" s="59"/>
      <c r="BU362" s="59"/>
      <c r="BV362" s="59"/>
      <c r="BW362" s="59"/>
      <c r="BX362" s="59"/>
      <c r="BY362" s="59"/>
      <c r="BZ362" s="59"/>
      <c r="CA362" s="59"/>
      <c r="CB362" s="82"/>
      <c r="CC362" s="59"/>
      <c r="CD362" s="59"/>
      <c r="CE362" s="59"/>
      <c r="CF362" s="59"/>
      <c r="CG362" s="59"/>
      <c r="CH362" s="59"/>
      <c r="CI362" s="59"/>
      <c r="CJ362" s="59"/>
      <c r="CK362" s="59"/>
      <c r="CL362" s="59"/>
      <c r="CM362" s="82"/>
      <c r="CN362" s="59"/>
      <c r="CO362" s="59"/>
      <c r="CP362" s="59"/>
      <c r="CQ362" s="59"/>
      <c r="CR362" s="59"/>
      <c r="CS362" s="59"/>
      <c r="CT362" s="59"/>
      <c r="CU362" s="59"/>
      <c r="CV362" s="59"/>
      <c r="CW362" s="59"/>
      <c r="CX362" s="59"/>
      <c r="CY362" s="59"/>
      <c r="CZ362" s="82"/>
      <c r="DA362" s="59"/>
      <c r="DB362" s="59"/>
      <c r="DC362" s="59"/>
      <c r="DD362" s="59"/>
      <c r="DE362" s="59"/>
      <c r="DF362" s="59"/>
      <c r="DG362" s="59"/>
      <c r="DH362" s="59"/>
      <c r="DI362" s="82"/>
      <c r="DJ362" s="59"/>
      <c r="DK362" s="59"/>
      <c r="DL362" s="59"/>
      <c r="DM362" s="59"/>
      <c r="DN362" s="59"/>
      <c r="DO362" s="59"/>
      <c r="DP362" s="59"/>
      <c r="DQ362" s="82"/>
      <c r="DR362" s="59"/>
      <c r="DS362" s="59"/>
      <c r="DT362" s="59"/>
      <c r="DU362" s="59"/>
      <c r="DV362" s="59"/>
      <c r="DW362" s="59"/>
      <c r="DX362" s="59"/>
      <c r="DY362" s="59"/>
      <c r="DZ362" s="59"/>
      <c r="EA362" s="59"/>
      <c r="EB362" s="59"/>
      <c r="EC362" s="59"/>
      <c r="ED362" s="59"/>
      <c r="EE362" s="59"/>
      <c r="EF362" s="59"/>
      <c r="EG362" s="59"/>
      <c r="EH362" s="59"/>
      <c r="EI362" s="59"/>
      <c r="EJ362" s="59"/>
      <c r="EK362" s="59"/>
      <c r="EL362" s="59"/>
      <c r="EM362" s="59"/>
      <c r="EN362" s="59"/>
      <c r="EO362" s="59"/>
      <c r="EP362" s="59"/>
      <c r="EQ362" s="59"/>
      <c r="ER362" s="59"/>
    </row>
    <row r="363" spans="2:148" ht="15" outlineLevel="1">
      <c r="B363" s="65">
        <v>28</v>
      </c>
      <c r="C363" s="188" t="s">
        <v>619</v>
      </c>
      <c r="D363" s="102" t="s">
        <v>475</v>
      </c>
      <c r="E363" s="66">
        <v>56</v>
      </c>
      <c r="F363" s="66"/>
      <c r="G363" s="90"/>
      <c r="H363" s="88"/>
      <c r="I363" s="87"/>
      <c r="J363" s="87"/>
      <c r="K363" s="82"/>
      <c r="L363" s="61"/>
      <c r="M363" s="82"/>
      <c r="N363" s="59"/>
      <c r="O363" s="59"/>
      <c r="P363" s="59"/>
      <c r="Q363" s="59"/>
      <c r="R363" s="59"/>
      <c r="S363" s="59"/>
      <c r="T363" s="82"/>
      <c r="U363" s="142"/>
      <c r="V363" s="63"/>
      <c r="W363" s="63"/>
      <c r="X363" s="63"/>
      <c r="Y363" s="63"/>
      <c r="Z363" s="63"/>
      <c r="AA363" s="63"/>
      <c r="AB363" s="63"/>
      <c r="AC363" s="82"/>
      <c r="AD363" s="59"/>
      <c r="AE363" s="59"/>
      <c r="AF363" s="59"/>
      <c r="AG363" s="59"/>
      <c r="AH363" s="59"/>
      <c r="AI363" s="82"/>
      <c r="AJ363" s="59"/>
      <c r="AK363" s="59"/>
      <c r="AL363" s="59"/>
      <c r="AM363" s="59"/>
      <c r="AN363" s="82"/>
      <c r="AO363" s="59"/>
      <c r="AP363" s="59"/>
      <c r="AQ363" s="59"/>
      <c r="AR363" s="59"/>
      <c r="AS363" s="59"/>
      <c r="AT363" s="59"/>
      <c r="AU363" s="59"/>
      <c r="AV363" s="59"/>
      <c r="AW363" s="59"/>
      <c r="AX363" s="82"/>
      <c r="AY363" s="59"/>
      <c r="AZ363" s="59"/>
      <c r="BA363" s="59"/>
      <c r="BB363" s="59"/>
      <c r="BC363" s="59"/>
      <c r="BD363" s="59"/>
      <c r="BE363" s="59"/>
      <c r="BF363" s="59"/>
      <c r="BG363" s="59"/>
      <c r="BH363" s="59"/>
      <c r="BI363" s="82"/>
      <c r="BJ363" s="60"/>
      <c r="BK363" s="59"/>
      <c r="BL363" s="59"/>
      <c r="BM363" s="59"/>
      <c r="BN363" s="59"/>
      <c r="BO363" s="59"/>
      <c r="BP363" s="59"/>
      <c r="BQ363" s="59"/>
      <c r="BR363" s="59"/>
      <c r="BS363" s="59"/>
      <c r="BT363" s="59"/>
      <c r="BU363" s="59"/>
      <c r="BV363" s="59"/>
      <c r="BW363" s="59"/>
      <c r="BX363" s="59"/>
      <c r="BY363" s="59"/>
      <c r="BZ363" s="59"/>
      <c r="CA363" s="59"/>
      <c r="CB363" s="82"/>
      <c r="CC363" s="59"/>
      <c r="CD363" s="59"/>
      <c r="CE363" s="59"/>
      <c r="CF363" s="59"/>
      <c r="CG363" s="59"/>
      <c r="CH363" s="59"/>
      <c r="CI363" s="59"/>
      <c r="CJ363" s="59"/>
      <c r="CK363" s="59"/>
      <c r="CL363" s="59"/>
      <c r="CM363" s="82"/>
      <c r="CN363" s="59"/>
      <c r="CO363" s="59"/>
      <c r="CP363" s="59"/>
      <c r="CQ363" s="59"/>
      <c r="CR363" s="59"/>
      <c r="CS363" s="59"/>
      <c r="CT363" s="59"/>
      <c r="CU363" s="59"/>
      <c r="CV363" s="59"/>
      <c r="CW363" s="59"/>
      <c r="CX363" s="59"/>
      <c r="CY363" s="59"/>
      <c r="CZ363" s="82"/>
      <c r="DA363" s="59"/>
      <c r="DB363" s="59"/>
      <c r="DC363" s="59"/>
      <c r="DD363" s="59"/>
      <c r="DE363" s="59"/>
      <c r="DF363" s="59"/>
      <c r="DG363" s="59"/>
      <c r="DH363" s="59"/>
      <c r="DI363" s="82"/>
      <c r="DJ363" s="59"/>
      <c r="DK363" s="59"/>
      <c r="DL363" s="59"/>
      <c r="DM363" s="59"/>
      <c r="DN363" s="59"/>
      <c r="DO363" s="59"/>
      <c r="DP363" s="59"/>
      <c r="DQ363" s="82"/>
      <c r="DR363" s="59"/>
      <c r="DS363" s="59"/>
      <c r="DT363" s="59"/>
      <c r="DU363" s="59"/>
      <c r="DV363" s="59"/>
      <c r="DW363" s="59"/>
      <c r="DX363" s="59"/>
      <c r="DY363" s="59"/>
      <c r="DZ363" s="59"/>
      <c r="EA363" s="59"/>
      <c r="EB363" s="59"/>
      <c r="EC363" s="59"/>
      <c r="ED363" s="59"/>
      <c r="EE363" s="59"/>
      <c r="EF363" s="59"/>
      <c r="EG363" s="59"/>
      <c r="EH363" s="59"/>
      <c r="EI363" s="59"/>
      <c r="EJ363" s="59"/>
      <c r="EK363" s="59"/>
      <c r="EL363" s="59"/>
      <c r="EM363" s="59"/>
      <c r="EN363" s="59"/>
      <c r="EO363" s="59"/>
      <c r="EP363" s="59"/>
      <c r="EQ363" s="59"/>
      <c r="ER363" s="59"/>
    </row>
    <row r="364" spans="2:148" ht="15" outlineLevel="1">
      <c r="B364" s="65">
        <v>29</v>
      </c>
      <c r="C364" s="188" t="s">
        <v>619</v>
      </c>
      <c r="D364" s="102" t="s">
        <v>476</v>
      </c>
      <c r="E364" s="66">
        <v>56</v>
      </c>
      <c r="F364" s="66"/>
      <c r="G364" s="90"/>
      <c r="H364" s="88"/>
      <c r="I364" s="87"/>
      <c r="J364" s="87"/>
      <c r="K364" s="82"/>
      <c r="L364" s="61"/>
      <c r="M364" s="82"/>
      <c r="N364" s="59"/>
      <c r="O364" s="59"/>
      <c r="P364" s="59"/>
      <c r="Q364" s="59"/>
      <c r="R364" s="59"/>
      <c r="S364" s="59"/>
      <c r="T364" s="82"/>
      <c r="U364" s="142"/>
      <c r="V364" s="63"/>
      <c r="W364" s="63"/>
      <c r="X364" s="63"/>
      <c r="Y364" s="63"/>
      <c r="Z364" s="63"/>
      <c r="AA364" s="63"/>
      <c r="AB364" s="63"/>
      <c r="AC364" s="82"/>
      <c r="AD364" s="59"/>
      <c r="AE364" s="59"/>
      <c r="AF364" s="59"/>
      <c r="AG364" s="59"/>
      <c r="AH364" s="59"/>
      <c r="AI364" s="82"/>
      <c r="AJ364" s="59"/>
      <c r="AK364" s="59"/>
      <c r="AL364" s="59"/>
      <c r="AM364" s="59"/>
      <c r="AN364" s="82"/>
      <c r="AO364" s="59"/>
      <c r="AP364" s="59"/>
      <c r="AQ364" s="59"/>
      <c r="AR364" s="59"/>
      <c r="AS364" s="59"/>
      <c r="AT364" s="59"/>
      <c r="AU364" s="59"/>
      <c r="AV364" s="59"/>
      <c r="AW364" s="59"/>
      <c r="AX364" s="82"/>
      <c r="AY364" s="59"/>
      <c r="AZ364" s="59"/>
      <c r="BA364" s="59"/>
      <c r="BB364" s="59"/>
      <c r="BC364" s="59"/>
      <c r="BD364" s="59"/>
      <c r="BE364" s="59"/>
      <c r="BF364" s="59"/>
      <c r="BG364" s="59"/>
      <c r="BH364" s="59"/>
      <c r="BI364" s="82"/>
      <c r="BJ364" s="60"/>
      <c r="BK364" s="59"/>
      <c r="BL364" s="59"/>
      <c r="BM364" s="59"/>
      <c r="BN364" s="59"/>
      <c r="BO364" s="59"/>
      <c r="BP364" s="59"/>
      <c r="BQ364" s="59"/>
      <c r="BR364" s="59"/>
      <c r="BS364" s="59"/>
      <c r="BT364" s="59"/>
      <c r="BU364" s="59"/>
      <c r="BV364" s="59"/>
      <c r="BW364" s="59"/>
      <c r="BX364" s="59"/>
      <c r="BY364" s="59"/>
      <c r="BZ364" s="59"/>
      <c r="CA364" s="59"/>
      <c r="CB364" s="82"/>
      <c r="CC364" s="59"/>
      <c r="CD364" s="59"/>
      <c r="CE364" s="59"/>
      <c r="CF364" s="59"/>
      <c r="CG364" s="59"/>
      <c r="CH364" s="59"/>
      <c r="CI364" s="59"/>
      <c r="CJ364" s="59"/>
      <c r="CK364" s="59"/>
      <c r="CL364" s="59"/>
      <c r="CM364" s="82"/>
      <c r="CN364" s="59"/>
      <c r="CO364" s="59"/>
      <c r="CP364" s="59"/>
      <c r="CQ364" s="59"/>
      <c r="CR364" s="59"/>
      <c r="CS364" s="59"/>
      <c r="CT364" s="59"/>
      <c r="CU364" s="59"/>
      <c r="CV364" s="59"/>
      <c r="CW364" s="59"/>
      <c r="CX364" s="59"/>
      <c r="CY364" s="59"/>
      <c r="CZ364" s="82"/>
      <c r="DA364" s="59"/>
      <c r="DB364" s="59"/>
      <c r="DC364" s="59"/>
      <c r="DD364" s="59"/>
      <c r="DE364" s="59"/>
      <c r="DF364" s="59"/>
      <c r="DG364" s="59"/>
      <c r="DH364" s="59"/>
      <c r="DI364" s="82"/>
      <c r="DJ364" s="59"/>
      <c r="DK364" s="59"/>
      <c r="DL364" s="59"/>
      <c r="DM364" s="59"/>
      <c r="DN364" s="59"/>
      <c r="DO364" s="59"/>
      <c r="DP364" s="59"/>
      <c r="DQ364" s="82"/>
      <c r="DR364" s="59"/>
      <c r="DS364" s="59"/>
      <c r="DT364" s="59"/>
      <c r="DU364" s="59"/>
      <c r="DV364" s="59"/>
      <c r="DW364" s="59"/>
      <c r="DX364" s="59"/>
      <c r="DY364" s="59"/>
      <c r="DZ364" s="59"/>
      <c r="EA364" s="59"/>
      <c r="EB364" s="59"/>
      <c r="EC364" s="59"/>
      <c r="ED364" s="59"/>
      <c r="EE364" s="59"/>
      <c r="EF364" s="59"/>
      <c r="EG364" s="59"/>
      <c r="EH364" s="59"/>
      <c r="EI364" s="59"/>
      <c r="EJ364" s="59"/>
      <c r="EK364" s="59"/>
      <c r="EL364" s="59"/>
      <c r="EM364" s="59"/>
      <c r="EN364" s="59"/>
      <c r="EO364" s="59"/>
      <c r="EP364" s="59"/>
      <c r="EQ364" s="59"/>
      <c r="ER364" s="59"/>
    </row>
    <row r="365" spans="2:148" ht="15" outlineLevel="1">
      <c r="B365" s="65">
        <v>30</v>
      </c>
      <c r="C365" s="188" t="s">
        <v>619</v>
      </c>
      <c r="D365" s="102" t="s">
        <v>477</v>
      </c>
      <c r="E365" s="66">
        <v>56</v>
      </c>
      <c r="F365" s="66"/>
      <c r="G365" s="90"/>
      <c r="H365" s="88"/>
      <c r="I365" s="87"/>
      <c r="J365" s="87"/>
      <c r="K365" s="82"/>
      <c r="L365" s="61"/>
      <c r="M365" s="82"/>
      <c r="N365" s="59"/>
      <c r="O365" s="59"/>
      <c r="P365" s="59"/>
      <c r="Q365" s="59"/>
      <c r="R365" s="59"/>
      <c r="S365" s="59"/>
      <c r="T365" s="82"/>
      <c r="U365" s="142"/>
      <c r="V365" s="63"/>
      <c r="W365" s="63"/>
      <c r="X365" s="63"/>
      <c r="Y365" s="63"/>
      <c r="Z365" s="63"/>
      <c r="AA365" s="63"/>
      <c r="AB365" s="63"/>
      <c r="AC365" s="82"/>
      <c r="AD365" s="59"/>
      <c r="AE365" s="59"/>
      <c r="AF365" s="59"/>
      <c r="AG365" s="59"/>
      <c r="AH365" s="59"/>
      <c r="AI365" s="82"/>
      <c r="AJ365" s="59"/>
      <c r="AK365" s="59"/>
      <c r="AL365" s="59"/>
      <c r="AM365" s="59"/>
      <c r="AN365" s="82"/>
      <c r="AO365" s="59"/>
      <c r="AP365" s="59"/>
      <c r="AQ365" s="59"/>
      <c r="AR365" s="59"/>
      <c r="AS365" s="59"/>
      <c r="AT365" s="59"/>
      <c r="AU365" s="59"/>
      <c r="AV365" s="59"/>
      <c r="AW365" s="59"/>
      <c r="AX365" s="82"/>
      <c r="AY365" s="59"/>
      <c r="AZ365" s="59"/>
      <c r="BA365" s="59"/>
      <c r="BB365" s="59"/>
      <c r="BC365" s="59"/>
      <c r="BD365" s="59"/>
      <c r="BE365" s="59"/>
      <c r="BF365" s="59"/>
      <c r="BG365" s="59"/>
      <c r="BH365" s="59"/>
      <c r="BI365" s="82"/>
      <c r="BJ365" s="60"/>
      <c r="BK365" s="59"/>
      <c r="BL365" s="59"/>
      <c r="BM365" s="59"/>
      <c r="BN365" s="59"/>
      <c r="BO365" s="59"/>
      <c r="BP365" s="59"/>
      <c r="BQ365" s="59"/>
      <c r="BR365" s="59"/>
      <c r="BS365" s="59"/>
      <c r="BT365" s="59"/>
      <c r="BU365" s="59"/>
      <c r="BV365" s="59"/>
      <c r="BW365" s="59"/>
      <c r="BX365" s="59"/>
      <c r="BY365" s="59"/>
      <c r="BZ365" s="59"/>
      <c r="CA365" s="59"/>
      <c r="CB365" s="82"/>
      <c r="CC365" s="59"/>
      <c r="CD365" s="59"/>
      <c r="CE365" s="59"/>
      <c r="CF365" s="59"/>
      <c r="CG365" s="59"/>
      <c r="CH365" s="59"/>
      <c r="CI365" s="59"/>
      <c r="CJ365" s="59"/>
      <c r="CK365" s="59"/>
      <c r="CL365" s="59"/>
      <c r="CM365" s="82"/>
      <c r="CN365" s="59"/>
      <c r="CO365" s="59"/>
      <c r="CP365" s="59"/>
      <c r="CQ365" s="59"/>
      <c r="CR365" s="59"/>
      <c r="CS365" s="59"/>
      <c r="CT365" s="59"/>
      <c r="CU365" s="59"/>
      <c r="CV365" s="59"/>
      <c r="CW365" s="59"/>
      <c r="CX365" s="59"/>
      <c r="CY365" s="59"/>
      <c r="CZ365" s="82"/>
      <c r="DA365" s="59"/>
      <c r="DB365" s="59"/>
      <c r="DC365" s="59"/>
      <c r="DD365" s="59"/>
      <c r="DE365" s="59"/>
      <c r="DF365" s="59"/>
      <c r="DG365" s="59"/>
      <c r="DH365" s="59"/>
      <c r="DI365" s="82"/>
      <c r="DJ365" s="59"/>
      <c r="DK365" s="59"/>
      <c r="DL365" s="59"/>
      <c r="DM365" s="59"/>
      <c r="DN365" s="59"/>
      <c r="DO365" s="59"/>
      <c r="DP365" s="59"/>
      <c r="DQ365" s="82"/>
      <c r="DR365" s="59"/>
      <c r="DS365" s="59"/>
      <c r="DT365" s="59"/>
      <c r="DU365" s="59"/>
      <c r="DV365" s="59"/>
      <c r="DW365" s="59"/>
      <c r="DX365" s="59"/>
      <c r="DY365" s="59"/>
      <c r="DZ365" s="59"/>
      <c r="EA365" s="59"/>
      <c r="EB365" s="59"/>
      <c r="EC365" s="59"/>
      <c r="ED365" s="59"/>
      <c r="EE365" s="59"/>
      <c r="EF365" s="59"/>
      <c r="EG365" s="59"/>
      <c r="EH365" s="59"/>
      <c r="EI365" s="59"/>
      <c r="EJ365" s="59"/>
      <c r="EK365" s="59"/>
      <c r="EL365" s="59"/>
      <c r="EM365" s="59"/>
      <c r="EN365" s="59"/>
      <c r="EO365" s="59"/>
      <c r="EP365" s="59"/>
      <c r="EQ365" s="59"/>
      <c r="ER365" s="59"/>
    </row>
    <row r="366" spans="2:148" ht="15" outlineLevel="1">
      <c r="B366" s="65">
        <v>31</v>
      </c>
      <c r="C366" s="188" t="s">
        <v>619</v>
      </c>
      <c r="D366" s="102" t="s">
        <v>478</v>
      </c>
      <c r="E366" s="208"/>
      <c r="F366" s="208"/>
      <c r="G366" s="90"/>
      <c r="H366" s="88"/>
      <c r="I366" s="87"/>
      <c r="J366" s="87"/>
      <c r="K366" s="82"/>
      <c r="L366" s="61"/>
      <c r="M366" s="82"/>
      <c r="N366" s="59"/>
      <c r="O366" s="59"/>
      <c r="P366" s="59"/>
      <c r="Q366" s="59"/>
      <c r="R366" s="59"/>
      <c r="S366" s="59"/>
      <c r="T366" s="82"/>
      <c r="U366" s="142"/>
      <c r="V366" s="63"/>
      <c r="W366" s="63"/>
      <c r="X366" s="63"/>
      <c r="Y366" s="63"/>
      <c r="Z366" s="63"/>
      <c r="AA366" s="63"/>
      <c r="AB366" s="63"/>
      <c r="AC366" s="82"/>
      <c r="AD366" s="59"/>
      <c r="AE366" s="59"/>
      <c r="AF366" s="59"/>
      <c r="AG366" s="59"/>
      <c r="AH366" s="59"/>
      <c r="AI366" s="82"/>
      <c r="AJ366" s="59"/>
      <c r="AK366" s="59"/>
      <c r="AL366" s="59"/>
      <c r="AM366" s="59"/>
      <c r="AN366" s="82"/>
      <c r="AO366" s="59"/>
      <c r="AP366" s="59"/>
      <c r="AQ366" s="59"/>
      <c r="AR366" s="59"/>
      <c r="AS366" s="59"/>
      <c r="AT366" s="59"/>
      <c r="AU366" s="59"/>
      <c r="AV366" s="59"/>
      <c r="AW366" s="59"/>
      <c r="AX366" s="82"/>
      <c r="AY366" s="59"/>
      <c r="AZ366" s="59"/>
      <c r="BA366" s="59"/>
      <c r="BB366" s="59"/>
      <c r="BC366" s="59"/>
      <c r="BD366" s="59"/>
      <c r="BE366" s="59"/>
      <c r="BF366" s="59"/>
      <c r="BG366" s="59"/>
      <c r="BH366" s="59"/>
      <c r="BI366" s="82"/>
      <c r="BJ366" s="60"/>
      <c r="BK366" s="59"/>
      <c r="BL366" s="59"/>
      <c r="BM366" s="59"/>
      <c r="BN366" s="59"/>
      <c r="BO366" s="59"/>
      <c r="BP366" s="59"/>
      <c r="BQ366" s="59"/>
      <c r="BR366" s="59"/>
      <c r="BS366" s="59"/>
      <c r="BT366" s="59"/>
      <c r="BU366" s="59"/>
      <c r="BV366" s="59"/>
      <c r="BW366" s="59"/>
      <c r="BX366" s="59"/>
      <c r="BY366" s="59"/>
      <c r="BZ366" s="59"/>
      <c r="CA366" s="59"/>
      <c r="CB366" s="82"/>
      <c r="CC366" s="59"/>
      <c r="CD366" s="59"/>
      <c r="CE366" s="59"/>
      <c r="CF366" s="59"/>
      <c r="CG366" s="59"/>
      <c r="CH366" s="59"/>
      <c r="CI366" s="59"/>
      <c r="CJ366" s="59"/>
      <c r="CK366" s="59"/>
      <c r="CL366" s="59"/>
      <c r="CM366" s="82"/>
      <c r="CN366" s="59"/>
      <c r="CO366" s="59"/>
      <c r="CP366" s="59"/>
      <c r="CQ366" s="59"/>
      <c r="CR366" s="59"/>
      <c r="CS366" s="59"/>
      <c r="CT366" s="59"/>
      <c r="CU366" s="59"/>
      <c r="CV366" s="59"/>
      <c r="CW366" s="59"/>
      <c r="CX366" s="59"/>
      <c r="CY366" s="59"/>
      <c r="CZ366" s="82"/>
      <c r="DA366" s="59"/>
      <c r="DB366" s="59"/>
      <c r="DC366" s="59"/>
      <c r="DD366" s="59"/>
      <c r="DE366" s="59"/>
      <c r="DF366" s="59"/>
      <c r="DG366" s="59"/>
      <c r="DH366" s="59"/>
      <c r="DI366" s="82"/>
      <c r="DJ366" s="59"/>
      <c r="DK366" s="59"/>
      <c r="DL366" s="59"/>
      <c r="DM366" s="59"/>
      <c r="DN366" s="59"/>
      <c r="DO366" s="59"/>
      <c r="DP366" s="59"/>
      <c r="DQ366" s="82"/>
      <c r="DR366" s="59"/>
      <c r="DS366" s="59"/>
      <c r="DT366" s="59"/>
      <c r="DU366" s="59"/>
      <c r="DV366" s="59"/>
      <c r="DW366" s="59"/>
      <c r="DX366" s="59"/>
      <c r="DY366" s="59"/>
      <c r="DZ366" s="59"/>
      <c r="EA366" s="59"/>
      <c r="EB366" s="59"/>
      <c r="EC366" s="59"/>
      <c r="ED366" s="59"/>
      <c r="EE366" s="59"/>
      <c r="EF366" s="59"/>
      <c r="EG366" s="59"/>
      <c r="EH366" s="59"/>
      <c r="EI366" s="59"/>
      <c r="EJ366" s="59"/>
      <c r="EK366" s="59"/>
      <c r="EL366" s="59"/>
      <c r="EM366" s="59"/>
      <c r="EN366" s="59"/>
      <c r="EO366" s="59"/>
      <c r="EP366" s="59"/>
      <c r="EQ366" s="59"/>
      <c r="ER366" s="59"/>
    </row>
    <row r="367" spans="2:148" ht="15" outlineLevel="1">
      <c r="B367" s="65">
        <v>32</v>
      </c>
      <c r="C367" s="188" t="s">
        <v>619</v>
      </c>
      <c r="D367" s="102" t="s">
        <v>479</v>
      </c>
      <c r="E367" s="208"/>
      <c r="F367" s="208"/>
      <c r="G367" s="90"/>
      <c r="H367" s="88"/>
      <c r="I367" s="87"/>
      <c r="J367" s="87"/>
      <c r="K367" s="82"/>
      <c r="L367" s="61"/>
      <c r="M367" s="82"/>
      <c r="N367" s="59"/>
      <c r="O367" s="59"/>
      <c r="P367" s="59"/>
      <c r="Q367" s="59"/>
      <c r="R367" s="59"/>
      <c r="S367" s="59"/>
      <c r="T367" s="82"/>
      <c r="U367" s="142"/>
      <c r="V367" s="63"/>
      <c r="W367" s="63"/>
      <c r="X367" s="63"/>
      <c r="Y367" s="63"/>
      <c r="Z367" s="63"/>
      <c r="AA367" s="63"/>
      <c r="AB367" s="63"/>
      <c r="AC367" s="82"/>
      <c r="AD367" s="59"/>
      <c r="AE367" s="59"/>
      <c r="AF367" s="59"/>
      <c r="AG367" s="59"/>
      <c r="AH367" s="59"/>
      <c r="AI367" s="82"/>
      <c r="AJ367" s="59"/>
      <c r="AK367" s="59"/>
      <c r="AL367" s="59"/>
      <c r="AM367" s="59"/>
      <c r="AN367" s="82"/>
      <c r="AO367" s="59"/>
      <c r="AP367" s="59"/>
      <c r="AQ367" s="59"/>
      <c r="AR367" s="59"/>
      <c r="AS367" s="59"/>
      <c r="AT367" s="59"/>
      <c r="AU367" s="59"/>
      <c r="AV367" s="59"/>
      <c r="AW367" s="59"/>
      <c r="AX367" s="82"/>
      <c r="AY367" s="59"/>
      <c r="AZ367" s="59"/>
      <c r="BA367" s="59"/>
      <c r="BB367" s="59"/>
      <c r="BC367" s="59"/>
      <c r="BD367" s="59"/>
      <c r="BE367" s="59"/>
      <c r="BF367" s="59"/>
      <c r="BG367" s="59"/>
      <c r="BH367" s="59"/>
      <c r="BI367" s="82"/>
      <c r="BJ367" s="60"/>
      <c r="BK367" s="59"/>
      <c r="BL367" s="59"/>
      <c r="BM367" s="59"/>
      <c r="BN367" s="59"/>
      <c r="BO367" s="59"/>
      <c r="BP367" s="59"/>
      <c r="BQ367" s="59"/>
      <c r="BR367" s="59"/>
      <c r="BS367" s="59"/>
      <c r="BT367" s="59"/>
      <c r="BU367" s="59"/>
      <c r="BV367" s="59"/>
      <c r="BW367" s="59"/>
      <c r="BX367" s="59"/>
      <c r="BY367" s="59"/>
      <c r="BZ367" s="59"/>
      <c r="CA367" s="59"/>
      <c r="CB367" s="82"/>
      <c r="CC367" s="59"/>
      <c r="CD367" s="59"/>
      <c r="CE367" s="59"/>
      <c r="CF367" s="59"/>
      <c r="CG367" s="59"/>
      <c r="CH367" s="59"/>
      <c r="CI367" s="59"/>
      <c r="CJ367" s="59"/>
      <c r="CK367" s="59"/>
      <c r="CL367" s="59"/>
      <c r="CM367" s="82"/>
      <c r="CN367" s="59"/>
      <c r="CO367" s="59"/>
      <c r="CP367" s="59"/>
      <c r="CQ367" s="59"/>
      <c r="CR367" s="59"/>
      <c r="CS367" s="59"/>
      <c r="CT367" s="59"/>
      <c r="CU367" s="59"/>
      <c r="CV367" s="59"/>
      <c r="CW367" s="59"/>
      <c r="CX367" s="59"/>
      <c r="CY367" s="59"/>
      <c r="CZ367" s="82"/>
      <c r="DA367" s="59"/>
      <c r="DB367" s="59"/>
      <c r="DC367" s="59"/>
      <c r="DD367" s="59"/>
      <c r="DE367" s="59"/>
      <c r="DF367" s="59"/>
      <c r="DG367" s="59"/>
      <c r="DH367" s="59"/>
      <c r="DI367" s="82"/>
      <c r="DJ367" s="59"/>
      <c r="DK367" s="59"/>
      <c r="DL367" s="59"/>
      <c r="DM367" s="59"/>
      <c r="DN367" s="59"/>
      <c r="DO367" s="59"/>
      <c r="DP367" s="59"/>
      <c r="DQ367" s="82"/>
      <c r="DR367" s="59"/>
      <c r="DS367" s="59"/>
      <c r="DT367" s="59"/>
      <c r="DU367" s="59"/>
      <c r="DV367" s="59"/>
      <c r="DW367" s="59"/>
      <c r="DX367" s="59"/>
      <c r="DY367" s="59"/>
      <c r="DZ367" s="59"/>
      <c r="EA367" s="59"/>
      <c r="EB367" s="59"/>
      <c r="EC367" s="59"/>
      <c r="ED367" s="59"/>
      <c r="EE367" s="59"/>
      <c r="EF367" s="59"/>
      <c r="EG367" s="59"/>
      <c r="EH367" s="59"/>
      <c r="EI367" s="59"/>
      <c r="EJ367" s="59"/>
      <c r="EK367" s="59"/>
      <c r="EL367" s="59"/>
      <c r="EM367" s="59"/>
      <c r="EN367" s="59"/>
      <c r="EO367" s="59"/>
      <c r="EP367" s="59"/>
      <c r="EQ367" s="59"/>
      <c r="ER367" s="59"/>
    </row>
    <row r="368" spans="2:148" ht="15" outlineLevel="1">
      <c r="B368" s="65">
        <v>33</v>
      </c>
      <c r="C368" s="188" t="s">
        <v>619</v>
      </c>
      <c r="D368" s="102" t="s">
        <v>480</v>
      </c>
      <c r="E368" s="208"/>
      <c r="F368" s="208"/>
      <c r="G368" s="90"/>
      <c r="H368" s="88"/>
      <c r="I368" s="87"/>
      <c r="J368" s="87"/>
      <c r="K368" s="82"/>
      <c r="L368" s="61"/>
      <c r="M368" s="82"/>
      <c r="N368" s="59"/>
      <c r="O368" s="59"/>
      <c r="P368" s="59"/>
      <c r="Q368" s="59"/>
      <c r="R368" s="59"/>
      <c r="S368" s="59"/>
      <c r="T368" s="82"/>
      <c r="U368" s="142"/>
      <c r="V368" s="63"/>
      <c r="W368" s="63"/>
      <c r="X368" s="63"/>
      <c r="Y368" s="63"/>
      <c r="Z368" s="63"/>
      <c r="AA368" s="63"/>
      <c r="AB368" s="63"/>
      <c r="AC368" s="82"/>
      <c r="AD368" s="59"/>
      <c r="AE368" s="59"/>
      <c r="AF368" s="59"/>
      <c r="AG368" s="59"/>
      <c r="AH368" s="59"/>
      <c r="AI368" s="82"/>
      <c r="AJ368" s="59"/>
      <c r="AK368" s="59"/>
      <c r="AL368" s="59"/>
      <c r="AM368" s="59"/>
      <c r="AN368" s="82"/>
      <c r="AO368" s="59"/>
      <c r="AP368" s="59"/>
      <c r="AQ368" s="59"/>
      <c r="AR368" s="59"/>
      <c r="AS368" s="59"/>
      <c r="AT368" s="59"/>
      <c r="AU368" s="59"/>
      <c r="AV368" s="59"/>
      <c r="AW368" s="59"/>
      <c r="AX368" s="82"/>
      <c r="AY368" s="59"/>
      <c r="AZ368" s="59"/>
      <c r="BA368" s="59"/>
      <c r="BB368" s="59"/>
      <c r="BC368" s="59"/>
      <c r="BD368" s="59"/>
      <c r="BE368" s="59"/>
      <c r="BF368" s="59"/>
      <c r="BG368" s="59"/>
      <c r="BH368" s="59"/>
      <c r="BI368" s="82"/>
      <c r="BJ368" s="60"/>
      <c r="BK368" s="59"/>
      <c r="BL368" s="59"/>
      <c r="BM368" s="59"/>
      <c r="BN368" s="59"/>
      <c r="BO368" s="59"/>
      <c r="BP368" s="59"/>
      <c r="BQ368" s="59"/>
      <c r="BR368" s="59"/>
      <c r="BS368" s="59"/>
      <c r="BT368" s="59"/>
      <c r="BU368" s="59"/>
      <c r="BV368" s="59"/>
      <c r="BW368" s="59"/>
      <c r="BX368" s="59"/>
      <c r="BY368" s="59"/>
      <c r="BZ368" s="59"/>
      <c r="CA368" s="59"/>
      <c r="CB368" s="82"/>
      <c r="CC368" s="59"/>
      <c r="CD368" s="59"/>
      <c r="CE368" s="59"/>
      <c r="CF368" s="59"/>
      <c r="CG368" s="59"/>
      <c r="CH368" s="59"/>
      <c r="CI368" s="59"/>
      <c r="CJ368" s="59"/>
      <c r="CK368" s="59"/>
      <c r="CL368" s="59"/>
      <c r="CM368" s="82"/>
      <c r="CN368" s="59"/>
      <c r="CO368" s="59"/>
      <c r="CP368" s="59"/>
      <c r="CQ368" s="59"/>
      <c r="CR368" s="59"/>
      <c r="CS368" s="59"/>
      <c r="CT368" s="59"/>
      <c r="CU368" s="59"/>
      <c r="CV368" s="59"/>
      <c r="CW368" s="59"/>
      <c r="CX368" s="59"/>
      <c r="CY368" s="59"/>
      <c r="CZ368" s="82"/>
      <c r="DA368" s="59"/>
      <c r="DB368" s="59"/>
      <c r="DC368" s="59"/>
      <c r="DD368" s="59"/>
      <c r="DE368" s="59"/>
      <c r="DF368" s="59"/>
      <c r="DG368" s="59"/>
      <c r="DH368" s="59"/>
      <c r="DI368" s="82"/>
      <c r="DJ368" s="59"/>
      <c r="DK368" s="59"/>
      <c r="DL368" s="59"/>
      <c r="DM368" s="59"/>
      <c r="DN368" s="59"/>
      <c r="DO368" s="59"/>
      <c r="DP368" s="59"/>
      <c r="DQ368" s="82"/>
      <c r="DR368" s="59"/>
      <c r="DS368" s="59"/>
      <c r="DT368" s="59"/>
      <c r="DU368" s="59"/>
      <c r="DV368" s="59"/>
      <c r="DW368" s="59"/>
      <c r="DX368" s="59"/>
      <c r="DY368" s="59"/>
      <c r="DZ368" s="59"/>
      <c r="EA368" s="59"/>
      <c r="EB368" s="59"/>
      <c r="EC368" s="59"/>
      <c r="ED368" s="59"/>
      <c r="EE368" s="59"/>
      <c r="EF368" s="59"/>
      <c r="EG368" s="59"/>
      <c r="EH368" s="59"/>
      <c r="EI368" s="59"/>
      <c r="EJ368" s="59"/>
      <c r="EK368" s="59"/>
      <c r="EL368" s="59"/>
      <c r="EM368" s="59"/>
      <c r="EN368" s="59"/>
      <c r="EO368" s="59"/>
      <c r="EP368" s="59"/>
      <c r="EQ368" s="59"/>
      <c r="ER368" s="59"/>
    </row>
    <row r="369" spans="2:148" ht="15" outlineLevel="1">
      <c r="B369" s="65">
        <v>34</v>
      </c>
      <c r="C369" s="188" t="s">
        <v>619</v>
      </c>
      <c r="D369" s="102" t="s">
        <v>481</v>
      </c>
      <c r="E369" s="208"/>
      <c r="F369" s="208"/>
      <c r="G369" s="90"/>
      <c r="H369" s="88"/>
      <c r="I369" s="87"/>
      <c r="J369" s="87"/>
      <c r="K369" s="82"/>
      <c r="L369" s="61"/>
      <c r="M369" s="82"/>
      <c r="N369" s="59"/>
      <c r="O369" s="59"/>
      <c r="P369" s="59"/>
      <c r="Q369" s="59"/>
      <c r="R369" s="59"/>
      <c r="S369" s="59"/>
      <c r="T369" s="82"/>
      <c r="U369" s="142"/>
      <c r="V369" s="63"/>
      <c r="W369" s="63"/>
      <c r="X369" s="63"/>
      <c r="Y369" s="63"/>
      <c r="Z369" s="63"/>
      <c r="AA369" s="63"/>
      <c r="AB369" s="63"/>
      <c r="AC369" s="82"/>
      <c r="AD369" s="59"/>
      <c r="AE369" s="59"/>
      <c r="AF369" s="59"/>
      <c r="AG369" s="59"/>
      <c r="AH369" s="59"/>
      <c r="AI369" s="82"/>
      <c r="AJ369" s="59"/>
      <c r="AK369" s="59"/>
      <c r="AL369" s="59"/>
      <c r="AM369" s="59"/>
      <c r="AN369" s="82"/>
      <c r="AO369" s="59"/>
      <c r="AP369" s="59"/>
      <c r="AQ369" s="59"/>
      <c r="AR369" s="59"/>
      <c r="AS369" s="59"/>
      <c r="AT369" s="59"/>
      <c r="AU369" s="59"/>
      <c r="AV369" s="59"/>
      <c r="AW369" s="59"/>
      <c r="AX369" s="82"/>
      <c r="AY369" s="59"/>
      <c r="AZ369" s="59"/>
      <c r="BA369" s="59"/>
      <c r="BB369" s="59"/>
      <c r="BC369" s="59"/>
      <c r="BD369" s="59"/>
      <c r="BE369" s="59"/>
      <c r="BF369" s="59"/>
      <c r="BG369" s="59"/>
      <c r="BH369" s="59"/>
      <c r="BI369" s="82"/>
      <c r="BJ369" s="60"/>
      <c r="BK369" s="59"/>
      <c r="BL369" s="59"/>
      <c r="BM369" s="59"/>
      <c r="BN369" s="59"/>
      <c r="BO369" s="59"/>
      <c r="BP369" s="59"/>
      <c r="BQ369" s="59"/>
      <c r="BR369" s="59"/>
      <c r="BS369" s="59"/>
      <c r="BT369" s="59"/>
      <c r="BU369" s="59"/>
      <c r="BV369" s="59"/>
      <c r="BW369" s="59"/>
      <c r="BX369" s="59"/>
      <c r="BY369" s="59"/>
      <c r="BZ369" s="59"/>
      <c r="CA369" s="59"/>
      <c r="CB369" s="82"/>
      <c r="CC369" s="59"/>
      <c r="CD369" s="59"/>
      <c r="CE369" s="59"/>
      <c r="CF369" s="59"/>
      <c r="CG369" s="59"/>
      <c r="CH369" s="59"/>
      <c r="CI369" s="59"/>
      <c r="CJ369" s="59"/>
      <c r="CK369" s="59"/>
      <c r="CL369" s="59"/>
      <c r="CM369" s="82"/>
      <c r="CN369" s="59"/>
      <c r="CO369" s="59"/>
      <c r="CP369" s="59"/>
      <c r="CQ369" s="59"/>
      <c r="CR369" s="59"/>
      <c r="CS369" s="59"/>
      <c r="CT369" s="59"/>
      <c r="CU369" s="59"/>
      <c r="CV369" s="59"/>
      <c r="CW369" s="59"/>
      <c r="CX369" s="59"/>
      <c r="CY369" s="59"/>
      <c r="CZ369" s="82"/>
      <c r="DA369" s="59"/>
      <c r="DB369" s="59"/>
      <c r="DC369" s="59"/>
      <c r="DD369" s="59"/>
      <c r="DE369" s="59"/>
      <c r="DF369" s="59"/>
      <c r="DG369" s="59"/>
      <c r="DH369" s="59"/>
      <c r="DI369" s="82"/>
      <c r="DJ369" s="59"/>
      <c r="DK369" s="59"/>
      <c r="DL369" s="59"/>
      <c r="DM369" s="59"/>
      <c r="DN369" s="59"/>
      <c r="DO369" s="59"/>
      <c r="DP369" s="59"/>
      <c r="DQ369" s="82"/>
      <c r="DR369" s="59"/>
      <c r="DS369" s="59"/>
      <c r="DT369" s="59"/>
      <c r="DU369" s="59"/>
      <c r="DV369" s="59"/>
      <c r="DW369" s="59"/>
      <c r="DX369" s="59"/>
      <c r="DY369" s="59"/>
      <c r="DZ369" s="59"/>
      <c r="EA369" s="59"/>
      <c r="EB369" s="59"/>
      <c r="EC369" s="59"/>
      <c r="ED369" s="59"/>
      <c r="EE369" s="59"/>
      <c r="EF369" s="59"/>
      <c r="EG369" s="59"/>
      <c r="EH369" s="59"/>
      <c r="EI369" s="59"/>
      <c r="EJ369" s="59"/>
      <c r="EK369" s="59"/>
      <c r="EL369" s="59"/>
      <c r="EM369" s="59"/>
      <c r="EN369" s="59"/>
      <c r="EO369" s="59"/>
      <c r="EP369" s="59"/>
      <c r="EQ369" s="59"/>
      <c r="ER369" s="59"/>
    </row>
    <row r="370" spans="2:148" ht="15" outlineLevel="1">
      <c r="B370" s="65">
        <v>35</v>
      </c>
      <c r="C370" s="188" t="s">
        <v>619</v>
      </c>
      <c r="D370" s="102" t="s">
        <v>482</v>
      </c>
      <c r="E370" s="208"/>
      <c r="F370" s="208"/>
      <c r="G370" s="90"/>
      <c r="H370" s="88"/>
      <c r="I370" s="87"/>
      <c r="J370" s="87"/>
      <c r="K370" s="82"/>
      <c r="L370" s="61"/>
      <c r="M370" s="82"/>
      <c r="N370" s="59"/>
      <c r="O370" s="59"/>
      <c r="P370" s="59"/>
      <c r="Q370" s="59"/>
      <c r="R370" s="59"/>
      <c r="S370" s="59"/>
      <c r="T370" s="82"/>
      <c r="U370" s="142"/>
      <c r="V370" s="63"/>
      <c r="W370" s="63"/>
      <c r="X370" s="63"/>
      <c r="Y370" s="63"/>
      <c r="Z370" s="63"/>
      <c r="AA370" s="63"/>
      <c r="AB370" s="63"/>
      <c r="AC370" s="82"/>
      <c r="AD370" s="59"/>
      <c r="AE370" s="59"/>
      <c r="AF370" s="59"/>
      <c r="AG370" s="59"/>
      <c r="AH370" s="59"/>
      <c r="AI370" s="82"/>
      <c r="AJ370" s="59"/>
      <c r="AK370" s="59"/>
      <c r="AL370" s="59"/>
      <c r="AM370" s="59"/>
      <c r="AN370" s="82"/>
      <c r="AO370" s="59"/>
      <c r="AP370" s="59"/>
      <c r="AQ370" s="59"/>
      <c r="AR370" s="59"/>
      <c r="AS370" s="59"/>
      <c r="AT370" s="59"/>
      <c r="AU370" s="59"/>
      <c r="AV370" s="59"/>
      <c r="AW370" s="59"/>
      <c r="AX370" s="82"/>
      <c r="AY370" s="59"/>
      <c r="AZ370" s="59"/>
      <c r="BA370" s="59"/>
      <c r="BB370" s="59"/>
      <c r="BC370" s="59"/>
      <c r="BD370" s="59"/>
      <c r="BE370" s="59"/>
      <c r="BF370" s="59"/>
      <c r="BG370" s="59"/>
      <c r="BH370" s="59"/>
      <c r="BI370" s="82"/>
      <c r="BJ370" s="60"/>
      <c r="BK370" s="59"/>
      <c r="BL370" s="59"/>
      <c r="BM370" s="59"/>
      <c r="BN370" s="59"/>
      <c r="BO370" s="59"/>
      <c r="BP370" s="59"/>
      <c r="BQ370" s="59"/>
      <c r="BR370" s="59"/>
      <c r="BS370" s="59"/>
      <c r="BT370" s="59"/>
      <c r="BU370" s="59"/>
      <c r="BV370" s="59"/>
      <c r="BW370" s="59"/>
      <c r="BX370" s="59"/>
      <c r="BY370" s="59"/>
      <c r="BZ370" s="59"/>
      <c r="CA370" s="59"/>
      <c r="CB370" s="82"/>
      <c r="CC370" s="59"/>
      <c r="CD370" s="59"/>
      <c r="CE370" s="59"/>
      <c r="CF370" s="59"/>
      <c r="CG370" s="59"/>
      <c r="CH370" s="59"/>
      <c r="CI370" s="59"/>
      <c r="CJ370" s="59"/>
      <c r="CK370" s="59"/>
      <c r="CL370" s="59"/>
      <c r="CM370" s="82"/>
      <c r="CN370" s="59"/>
      <c r="CO370" s="59"/>
      <c r="CP370" s="59"/>
      <c r="CQ370" s="59"/>
      <c r="CR370" s="59"/>
      <c r="CS370" s="59"/>
      <c r="CT370" s="59"/>
      <c r="CU370" s="59"/>
      <c r="CV370" s="59"/>
      <c r="CW370" s="59"/>
      <c r="CX370" s="59"/>
      <c r="CY370" s="59"/>
      <c r="CZ370" s="82"/>
      <c r="DA370" s="59"/>
      <c r="DB370" s="59"/>
      <c r="DC370" s="59"/>
      <c r="DD370" s="59"/>
      <c r="DE370" s="59"/>
      <c r="DF370" s="59"/>
      <c r="DG370" s="59"/>
      <c r="DH370" s="59"/>
      <c r="DI370" s="82"/>
      <c r="DJ370" s="59"/>
      <c r="DK370" s="59"/>
      <c r="DL370" s="59"/>
      <c r="DM370" s="59"/>
      <c r="DN370" s="59"/>
      <c r="DO370" s="59"/>
      <c r="DP370" s="59"/>
      <c r="DQ370" s="82"/>
      <c r="DR370" s="59"/>
      <c r="DS370" s="59"/>
      <c r="DT370" s="59"/>
      <c r="DU370" s="59"/>
      <c r="DV370" s="59"/>
      <c r="DW370" s="59"/>
      <c r="DX370" s="59"/>
      <c r="DY370" s="59"/>
      <c r="DZ370" s="59"/>
      <c r="EA370" s="59"/>
      <c r="EB370" s="59"/>
      <c r="EC370" s="59"/>
      <c r="ED370" s="59"/>
      <c r="EE370" s="59"/>
      <c r="EF370" s="59"/>
      <c r="EG370" s="59"/>
      <c r="EH370" s="59"/>
      <c r="EI370" s="59"/>
      <c r="EJ370" s="59"/>
      <c r="EK370" s="59"/>
      <c r="EL370" s="59"/>
      <c r="EM370" s="59"/>
      <c r="EN370" s="59"/>
      <c r="EO370" s="59"/>
      <c r="EP370" s="59"/>
      <c r="EQ370" s="59"/>
      <c r="ER370" s="59"/>
    </row>
    <row r="371" spans="2:148" ht="15" outlineLevel="1">
      <c r="B371" s="65">
        <v>36</v>
      </c>
      <c r="C371" s="188" t="s">
        <v>619</v>
      </c>
      <c r="D371" s="102" t="s">
        <v>483</v>
      </c>
      <c r="E371" s="208"/>
      <c r="F371" s="208"/>
      <c r="G371" s="90"/>
      <c r="H371" s="88"/>
      <c r="I371" s="87"/>
      <c r="J371" s="87"/>
      <c r="K371" s="82"/>
      <c r="L371" s="61"/>
      <c r="M371" s="82"/>
      <c r="N371" s="59"/>
      <c r="O371" s="59"/>
      <c r="P371" s="59"/>
      <c r="Q371" s="59"/>
      <c r="R371" s="59"/>
      <c r="S371" s="59"/>
      <c r="T371" s="82"/>
      <c r="U371" s="142"/>
      <c r="V371" s="63"/>
      <c r="W371" s="63"/>
      <c r="X371" s="63"/>
      <c r="Y371" s="63"/>
      <c r="Z371" s="63"/>
      <c r="AA371" s="63"/>
      <c r="AB371" s="63"/>
      <c r="AC371" s="82"/>
      <c r="AD371" s="59"/>
      <c r="AE371" s="59"/>
      <c r="AF371" s="59"/>
      <c r="AG371" s="59"/>
      <c r="AH371" s="59"/>
      <c r="AI371" s="82"/>
      <c r="AJ371" s="59"/>
      <c r="AK371" s="59"/>
      <c r="AL371" s="59"/>
      <c r="AM371" s="59"/>
      <c r="AN371" s="82"/>
      <c r="AO371" s="59"/>
      <c r="AP371" s="59"/>
      <c r="AQ371" s="59"/>
      <c r="AR371" s="59"/>
      <c r="AS371" s="59"/>
      <c r="AT371" s="59"/>
      <c r="AU371" s="59"/>
      <c r="AV371" s="59"/>
      <c r="AW371" s="59"/>
      <c r="AX371" s="82"/>
      <c r="AY371" s="59"/>
      <c r="AZ371" s="59"/>
      <c r="BA371" s="59"/>
      <c r="BB371" s="59"/>
      <c r="BC371" s="59"/>
      <c r="BD371" s="59"/>
      <c r="BE371" s="59"/>
      <c r="BF371" s="59"/>
      <c r="BG371" s="59"/>
      <c r="BH371" s="59"/>
      <c r="BI371" s="82"/>
      <c r="BJ371" s="60"/>
      <c r="BK371" s="59"/>
      <c r="BL371" s="59"/>
      <c r="BM371" s="59"/>
      <c r="BN371" s="59"/>
      <c r="BO371" s="59"/>
      <c r="BP371" s="59"/>
      <c r="BQ371" s="59"/>
      <c r="BR371" s="59"/>
      <c r="BS371" s="59"/>
      <c r="BT371" s="59"/>
      <c r="BU371" s="59"/>
      <c r="BV371" s="59"/>
      <c r="BW371" s="59"/>
      <c r="BX371" s="59"/>
      <c r="BY371" s="59"/>
      <c r="BZ371" s="59"/>
      <c r="CA371" s="59"/>
      <c r="CB371" s="82"/>
      <c r="CC371" s="59"/>
      <c r="CD371" s="59"/>
      <c r="CE371" s="59"/>
      <c r="CF371" s="59"/>
      <c r="CG371" s="59"/>
      <c r="CH371" s="59"/>
      <c r="CI371" s="59"/>
      <c r="CJ371" s="59"/>
      <c r="CK371" s="59"/>
      <c r="CL371" s="59"/>
      <c r="CM371" s="82"/>
      <c r="CN371" s="59"/>
      <c r="CO371" s="59"/>
      <c r="CP371" s="59"/>
      <c r="CQ371" s="59"/>
      <c r="CR371" s="59"/>
      <c r="CS371" s="59"/>
      <c r="CT371" s="59"/>
      <c r="CU371" s="59"/>
      <c r="CV371" s="59"/>
      <c r="CW371" s="59"/>
      <c r="CX371" s="59"/>
      <c r="CY371" s="59"/>
      <c r="CZ371" s="82"/>
      <c r="DA371" s="59"/>
      <c r="DB371" s="59"/>
      <c r="DC371" s="59"/>
      <c r="DD371" s="59"/>
      <c r="DE371" s="59"/>
      <c r="DF371" s="59"/>
      <c r="DG371" s="59"/>
      <c r="DH371" s="59"/>
      <c r="DI371" s="82"/>
      <c r="DJ371" s="59"/>
      <c r="DK371" s="59"/>
      <c r="DL371" s="59"/>
      <c r="DM371" s="59"/>
      <c r="DN371" s="59"/>
      <c r="DO371" s="59"/>
      <c r="DP371" s="59"/>
      <c r="DQ371" s="82"/>
      <c r="DR371" s="59"/>
      <c r="DS371" s="59"/>
      <c r="DT371" s="59"/>
      <c r="DU371" s="59"/>
      <c r="DV371" s="59"/>
      <c r="DW371" s="59"/>
      <c r="DX371" s="59"/>
      <c r="DY371" s="59"/>
      <c r="DZ371" s="59"/>
      <c r="EA371" s="59"/>
      <c r="EB371" s="59"/>
      <c r="EC371" s="59"/>
      <c r="ED371" s="59"/>
      <c r="EE371" s="59"/>
      <c r="EF371" s="59"/>
      <c r="EG371" s="59"/>
      <c r="EH371" s="59"/>
      <c r="EI371" s="59"/>
      <c r="EJ371" s="59"/>
      <c r="EK371" s="59"/>
      <c r="EL371" s="59"/>
      <c r="EM371" s="59"/>
      <c r="EN371" s="59"/>
      <c r="EO371" s="59"/>
      <c r="EP371" s="59"/>
      <c r="EQ371" s="59"/>
      <c r="ER371" s="59"/>
    </row>
    <row r="372" spans="2:148" ht="15" outlineLevel="1">
      <c r="B372" s="65">
        <v>37</v>
      </c>
      <c r="C372" s="188" t="s">
        <v>619</v>
      </c>
      <c r="D372" s="102" t="s">
        <v>485</v>
      </c>
      <c r="E372" s="208"/>
      <c r="F372" s="208"/>
      <c r="G372" s="90"/>
      <c r="H372" s="88"/>
      <c r="I372" s="87"/>
      <c r="J372" s="87"/>
      <c r="K372" s="82"/>
      <c r="L372" s="61"/>
      <c r="M372" s="82"/>
      <c r="N372" s="59"/>
      <c r="O372" s="59"/>
      <c r="P372" s="59"/>
      <c r="Q372" s="59"/>
      <c r="R372" s="59"/>
      <c r="S372" s="59"/>
      <c r="T372" s="82"/>
      <c r="U372" s="142"/>
      <c r="V372" s="63"/>
      <c r="W372" s="63"/>
      <c r="X372" s="63"/>
      <c r="Y372" s="63"/>
      <c r="Z372" s="63"/>
      <c r="AA372" s="63"/>
      <c r="AB372" s="63"/>
      <c r="AC372" s="82"/>
      <c r="AD372" s="59"/>
      <c r="AE372" s="59"/>
      <c r="AF372" s="59"/>
      <c r="AG372" s="59"/>
      <c r="AH372" s="59"/>
      <c r="AI372" s="82"/>
      <c r="AJ372" s="59"/>
      <c r="AK372" s="59"/>
      <c r="AL372" s="59"/>
      <c r="AM372" s="59"/>
      <c r="AN372" s="82"/>
      <c r="AO372" s="59"/>
      <c r="AP372" s="59"/>
      <c r="AQ372" s="59"/>
      <c r="AR372" s="59"/>
      <c r="AS372" s="59"/>
      <c r="AT372" s="59"/>
      <c r="AU372" s="59"/>
      <c r="AV372" s="59"/>
      <c r="AW372" s="59"/>
      <c r="AX372" s="82"/>
      <c r="AY372" s="59"/>
      <c r="AZ372" s="59"/>
      <c r="BA372" s="59"/>
      <c r="BB372" s="59"/>
      <c r="BC372" s="59"/>
      <c r="BD372" s="59"/>
      <c r="BE372" s="59"/>
      <c r="BF372" s="59"/>
      <c r="BG372" s="59"/>
      <c r="BH372" s="59"/>
      <c r="BI372" s="82"/>
      <c r="BJ372" s="60"/>
      <c r="BK372" s="59"/>
      <c r="BL372" s="59"/>
      <c r="BM372" s="59"/>
      <c r="BN372" s="59"/>
      <c r="BO372" s="59"/>
      <c r="BP372" s="59"/>
      <c r="BQ372" s="59"/>
      <c r="BR372" s="59"/>
      <c r="BS372" s="59"/>
      <c r="BT372" s="59"/>
      <c r="BU372" s="59"/>
      <c r="BV372" s="59"/>
      <c r="BW372" s="59"/>
      <c r="BX372" s="59"/>
      <c r="BY372" s="59"/>
      <c r="BZ372" s="59"/>
      <c r="CA372" s="59"/>
      <c r="CB372" s="82"/>
      <c r="CC372" s="59"/>
      <c r="CD372" s="59"/>
      <c r="CE372" s="59"/>
      <c r="CF372" s="59"/>
      <c r="CG372" s="59"/>
      <c r="CH372" s="59"/>
      <c r="CI372" s="59"/>
      <c r="CJ372" s="59"/>
      <c r="CK372" s="59"/>
      <c r="CL372" s="59"/>
      <c r="CM372" s="82"/>
      <c r="CN372" s="59"/>
      <c r="CO372" s="59"/>
      <c r="CP372" s="59"/>
      <c r="CQ372" s="59"/>
      <c r="CR372" s="59"/>
      <c r="CS372" s="59"/>
      <c r="CT372" s="59"/>
      <c r="CU372" s="59"/>
      <c r="CV372" s="59"/>
      <c r="CW372" s="59"/>
      <c r="CX372" s="59"/>
      <c r="CY372" s="59"/>
      <c r="CZ372" s="82"/>
      <c r="DA372" s="59"/>
      <c r="DB372" s="59"/>
      <c r="DC372" s="59"/>
      <c r="DD372" s="59"/>
      <c r="DE372" s="59"/>
      <c r="DF372" s="59"/>
      <c r="DG372" s="59"/>
      <c r="DH372" s="59"/>
      <c r="DI372" s="82"/>
      <c r="DJ372" s="59"/>
      <c r="DK372" s="59"/>
      <c r="DL372" s="59"/>
      <c r="DM372" s="59"/>
      <c r="DN372" s="59"/>
      <c r="DO372" s="59"/>
      <c r="DP372" s="59"/>
      <c r="DQ372" s="82"/>
      <c r="DR372" s="59"/>
      <c r="DS372" s="59"/>
      <c r="DT372" s="59"/>
      <c r="DU372" s="59"/>
      <c r="DV372" s="59"/>
      <c r="DW372" s="59"/>
      <c r="DX372" s="59"/>
      <c r="DY372" s="59"/>
      <c r="DZ372" s="59"/>
      <c r="EA372" s="59"/>
      <c r="EB372" s="59"/>
      <c r="EC372" s="59"/>
      <c r="ED372" s="59"/>
      <c r="EE372" s="59"/>
      <c r="EF372" s="59"/>
      <c r="EG372" s="59"/>
      <c r="EH372" s="59"/>
      <c r="EI372" s="59"/>
      <c r="EJ372" s="59"/>
      <c r="EK372" s="59"/>
      <c r="EL372" s="59"/>
      <c r="EM372" s="59"/>
      <c r="EN372" s="59"/>
      <c r="EO372" s="59"/>
      <c r="EP372" s="59"/>
      <c r="EQ372" s="59"/>
      <c r="ER372" s="59"/>
    </row>
    <row r="373" spans="2:148" ht="15" outlineLevel="1">
      <c r="B373" s="65">
        <v>38</v>
      </c>
      <c r="C373" s="188" t="s">
        <v>619</v>
      </c>
      <c r="D373" s="102" t="s">
        <v>486</v>
      </c>
      <c r="E373" s="208"/>
      <c r="F373" s="208"/>
      <c r="G373" s="90"/>
      <c r="H373" s="88"/>
      <c r="I373" s="87"/>
      <c r="J373" s="87"/>
      <c r="K373" s="82"/>
      <c r="L373" s="61"/>
      <c r="M373" s="82"/>
      <c r="N373" s="59"/>
      <c r="O373" s="59"/>
      <c r="P373" s="59"/>
      <c r="Q373" s="59"/>
      <c r="R373" s="59"/>
      <c r="S373" s="59"/>
      <c r="T373" s="82"/>
      <c r="U373" s="142"/>
      <c r="V373" s="63"/>
      <c r="W373" s="63"/>
      <c r="X373" s="63"/>
      <c r="Y373" s="63"/>
      <c r="Z373" s="63"/>
      <c r="AA373" s="63"/>
      <c r="AB373" s="63"/>
      <c r="AC373" s="82"/>
      <c r="AD373" s="59"/>
      <c r="AE373" s="59"/>
      <c r="AF373" s="59"/>
      <c r="AG373" s="59"/>
      <c r="AH373" s="59"/>
      <c r="AI373" s="82"/>
      <c r="AJ373" s="59"/>
      <c r="AK373" s="59"/>
      <c r="AL373" s="59"/>
      <c r="AM373" s="59"/>
      <c r="AN373" s="82"/>
      <c r="AO373" s="59"/>
      <c r="AP373" s="59"/>
      <c r="AQ373" s="59"/>
      <c r="AR373" s="59"/>
      <c r="AS373" s="59"/>
      <c r="AT373" s="59"/>
      <c r="AU373" s="59"/>
      <c r="AV373" s="59"/>
      <c r="AW373" s="59"/>
      <c r="AX373" s="82"/>
      <c r="AY373" s="59"/>
      <c r="AZ373" s="59"/>
      <c r="BA373" s="59"/>
      <c r="BB373" s="59"/>
      <c r="BC373" s="59"/>
      <c r="BD373" s="59"/>
      <c r="BE373" s="59"/>
      <c r="BF373" s="59"/>
      <c r="BG373" s="59"/>
      <c r="BH373" s="59"/>
      <c r="BI373" s="82"/>
      <c r="BJ373" s="60"/>
      <c r="BK373" s="59"/>
      <c r="BL373" s="59"/>
      <c r="BM373" s="59"/>
      <c r="BN373" s="59"/>
      <c r="BO373" s="59"/>
      <c r="BP373" s="59"/>
      <c r="BQ373" s="59"/>
      <c r="BR373" s="59"/>
      <c r="BS373" s="59"/>
      <c r="BT373" s="59"/>
      <c r="BU373" s="59"/>
      <c r="BV373" s="59"/>
      <c r="BW373" s="59"/>
      <c r="BX373" s="59"/>
      <c r="BY373" s="59"/>
      <c r="BZ373" s="59"/>
      <c r="CA373" s="59"/>
      <c r="CB373" s="82"/>
      <c r="CC373" s="59"/>
      <c r="CD373" s="59"/>
      <c r="CE373" s="59"/>
      <c r="CF373" s="59"/>
      <c r="CG373" s="59"/>
      <c r="CH373" s="59"/>
      <c r="CI373" s="59"/>
      <c r="CJ373" s="59"/>
      <c r="CK373" s="59"/>
      <c r="CL373" s="59"/>
      <c r="CM373" s="82"/>
      <c r="CN373" s="59"/>
      <c r="CO373" s="59"/>
      <c r="CP373" s="59"/>
      <c r="CQ373" s="59"/>
      <c r="CR373" s="59"/>
      <c r="CS373" s="59"/>
      <c r="CT373" s="59"/>
      <c r="CU373" s="59"/>
      <c r="CV373" s="59"/>
      <c r="CW373" s="59"/>
      <c r="CX373" s="59"/>
      <c r="CY373" s="59"/>
      <c r="CZ373" s="82"/>
      <c r="DA373" s="59"/>
      <c r="DB373" s="59"/>
      <c r="DC373" s="59"/>
      <c r="DD373" s="59"/>
      <c r="DE373" s="59"/>
      <c r="DF373" s="59"/>
      <c r="DG373" s="59"/>
      <c r="DH373" s="59"/>
      <c r="DI373" s="82"/>
      <c r="DJ373" s="59"/>
      <c r="DK373" s="59"/>
      <c r="DL373" s="59"/>
      <c r="DM373" s="59"/>
      <c r="DN373" s="59"/>
      <c r="DO373" s="59"/>
      <c r="DP373" s="59"/>
      <c r="DQ373" s="82"/>
      <c r="DR373" s="59"/>
      <c r="DS373" s="59"/>
      <c r="DT373" s="59"/>
      <c r="DU373" s="59"/>
      <c r="DV373" s="59"/>
      <c r="DW373" s="59"/>
      <c r="DX373" s="59"/>
      <c r="DY373" s="59"/>
      <c r="DZ373" s="59"/>
      <c r="EA373" s="59"/>
      <c r="EB373" s="59"/>
      <c r="EC373" s="59"/>
      <c r="ED373" s="59"/>
      <c r="EE373" s="59"/>
      <c r="EF373" s="59"/>
      <c r="EG373" s="59"/>
      <c r="EH373" s="59"/>
      <c r="EI373" s="59"/>
      <c r="EJ373" s="59"/>
      <c r="EK373" s="59"/>
      <c r="EL373" s="59"/>
      <c r="EM373" s="59"/>
      <c r="EN373" s="59"/>
      <c r="EO373" s="59"/>
      <c r="EP373" s="59"/>
      <c r="EQ373" s="59"/>
      <c r="ER373" s="59"/>
    </row>
    <row r="374" spans="2:148" ht="15" outlineLevel="1">
      <c r="B374" s="65">
        <v>39</v>
      </c>
      <c r="C374" s="188" t="s">
        <v>619</v>
      </c>
      <c r="D374" s="102" t="s">
        <v>487</v>
      </c>
      <c r="E374" s="208"/>
      <c r="F374" s="208"/>
      <c r="G374" s="90"/>
      <c r="H374" s="88"/>
      <c r="I374" s="87"/>
      <c r="J374" s="87"/>
      <c r="K374" s="82"/>
      <c r="L374" s="61"/>
      <c r="M374" s="82"/>
      <c r="N374" s="59"/>
      <c r="O374" s="59"/>
      <c r="P374" s="59"/>
      <c r="Q374" s="59"/>
      <c r="R374" s="59"/>
      <c r="S374" s="59"/>
      <c r="T374" s="82"/>
      <c r="U374" s="142"/>
      <c r="V374" s="63"/>
      <c r="W374" s="63"/>
      <c r="X374" s="63"/>
      <c r="Y374" s="63"/>
      <c r="Z374" s="63"/>
      <c r="AA374" s="63"/>
      <c r="AB374" s="63"/>
      <c r="AC374" s="82"/>
      <c r="AD374" s="59"/>
      <c r="AE374" s="59"/>
      <c r="AF374" s="59"/>
      <c r="AG374" s="59"/>
      <c r="AH374" s="59"/>
      <c r="AI374" s="82"/>
      <c r="AJ374" s="59"/>
      <c r="AK374" s="59"/>
      <c r="AL374" s="59"/>
      <c r="AM374" s="59"/>
      <c r="AN374" s="82"/>
      <c r="AO374" s="59"/>
      <c r="AP374" s="59"/>
      <c r="AQ374" s="59"/>
      <c r="AR374" s="59"/>
      <c r="AS374" s="59"/>
      <c r="AT374" s="59"/>
      <c r="AU374" s="59"/>
      <c r="AV374" s="59"/>
      <c r="AW374" s="59"/>
      <c r="AX374" s="82"/>
      <c r="AY374" s="59"/>
      <c r="AZ374" s="59"/>
      <c r="BA374" s="59"/>
      <c r="BB374" s="59"/>
      <c r="BC374" s="59"/>
      <c r="BD374" s="59"/>
      <c r="BE374" s="59"/>
      <c r="BF374" s="59"/>
      <c r="BG374" s="59"/>
      <c r="BH374" s="59"/>
      <c r="BI374" s="82"/>
      <c r="BJ374" s="60"/>
      <c r="BK374" s="59"/>
      <c r="BL374" s="59"/>
      <c r="BM374" s="59"/>
      <c r="BN374" s="59"/>
      <c r="BO374" s="59"/>
      <c r="BP374" s="59"/>
      <c r="BQ374" s="59"/>
      <c r="BR374" s="59"/>
      <c r="BS374" s="59"/>
      <c r="BT374" s="59"/>
      <c r="BU374" s="59"/>
      <c r="BV374" s="59"/>
      <c r="BW374" s="59"/>
      <c r="BX374" s="59"/>
      <c r="BY374" s="59"/>
      <c r="BZ374" s="59"/>
      <c r="CA374" s="59"/>
      <c r="CB374" s="82"/>
      <c r="CC374" s="59"/>
      <c r="CD374" s="59"/>
      <c r="CE374" s="59"/>
      <c r="CF374" s="59"/>
      <c r="CG374" s="59"/>
      <c r="CH374" s="59"/>
      <c r="CI374" s="59"/>
      <c r="CJ374" s="59"/>
      <c r="CK374" s="59"/>
      <c r="CL374" s="59"/>
      <c r="CM374" s="82"/>
      <c r="CN374" s="59"/>
      <c r="CO374" s="59"/>
      <c r="CP374" s="59"/>
      <c r="CQ374" s="59"/>
      <c r="CR374" s="59"/>
      <c r="CS374" s="59"/>
      <c r="CT374" s="59"/>
      <c r="CU374" s="59"/>
      <c r="CV374" s="59"/>
      <c r="CW374" s="59"/>
      <c r="CX374" s="59"/>
      <c r="CY374" s="59"/>
      <c r="CZ374" s="82"/>
      <c r="DA374" s="59"/>
      <c r="DB374" s="59"/>
      <c r="DC374" s="59"/>
      <c r="DD374" s="59"/>
      <c r="DE374" s="59"/>
      <c r="DF374" s="59"/>
      <c r="DG374" s="59"/>
      <c r="DH374" s="59"/>
      <c r="DI374" s="82"/>
      <c r="DJ374" s="59"/>
      <c r="DK374" s="59"/>
      <c r="DL374" s="59"/>
      <c r="DM374" s="59"/>
      <c r="DN374" s="59"/>
      <c r="DO374" s="59"/>
      <c r="DP374" s="59"/>
      <c r="DQ374" s="82"/>
      <c r="DR374" s="59"/>
      <c r="DS374" s="59"/>
      <c r="DT374" s="59"/>
      <c r="DU374" s="59"/>
      <c r="DV374" s="59"/>
      <c r="DW374" s="59"/>
      <c r="DX374" s="59"/>
      <c r="DY374" s="59"/>
      <c r="DZ374" s="59"/>
      <c r="EA374" s="59"/>
      <c r="EB374" s="59"/>
      <c r="EC374" s="59"/>
      <c r="ED374" s="59"/>
      <c r="EE374" s="59"/>
      <c r="EF374" s="59"/>
      <c r="EG374" s="59"/>
      <c r="EH374" s="59"/>
      <c r="EI374" s="59"/>
      <c r="EJ374" s="59"/>
      <c r="EK374" s="59"/>
      <c r="EL374" s="59"/>
      <c r="EM374" s="59"/>
      <c r="EN374" s="59"/>
      <c r="EO374" s="59"/>
      <c r="EP374" s="59"/>
      <c r="EQ374" s="59"/>
      <c r="ER374" s="59"/>
    </row>
    <row r="375" spans="2:148" ht="15" outlineLevel="1">
      <c r="B375" s="65">
        <v>40</v>
      </c>
      <c r="C375" s="188" t="s">
        <v>619</v>
      </c>
      <c r="D375" s="102" t="s">
        <v>488</v>
      </c>
      <c r="E375" s="208"/>
      <c r="F375" s="208"/>
      <c r="G375" s="90"/>
      <c r="H375" s="88"/>
      <c r="I375" s="87"/>
      <c r="J375" s="87"/>
      <c r="K375" s="82"/>
      <c r="L375" s="61"/>
      <c r="M375" s="82"/>
      <c r="N375" s="59"/>
      <c r="O375" s="59"/>
      <c r="P375" s="59"/>
      <c r="Q375" s="59"/>
      <c r="R375" s="59"/>
      <c r="S375" s="59"/>
      <c r="T375" s="82"/>
      <c r="U375" s="142"/>
      <c r="V375" s="63"/>
      <c r="W375" s="63"/>
      <c r="X375" s="63"/>
      <c r="Y375" s="63"/>
      <c r="Z375" s="63"/>
      <c r="AA375" s="63"/>
      <c r="AB375" s="63"/>
      <c r="AC375" s="82"/>
      <c r="AD375" s="59"/>
      <c r="AE375" s="59"/>
      <c r="AF375" s="59"/>
      <c r="AG375" s="59"/>
      <c r="AH375" s="59"/>
      <c r="AI375" s="82"/>
      <c r="AJ375" s="59"/>
      <c r="AK375" s="59"/>
      <c r="AL375" s="59"/>
      <c r="AM375" s="59"/>
      <c r="AN375" s="82"/>
      <c r="AO375" s="59"/>
      <c r="AP375" s="59"/>
      <c r="AQ375" s="59"/>
      <c r="AR375" s="59"/>
      <c r="AS375" s="59"/>
      <c r="AT375" s="59"/>
      <c r="AU375" s="59"/>
      <c r="AV375" s="59"/>
      <c r="AW375" s="59"/>
      <c r="AX375" s="82"/>
      <c r="AY375" s="59"/>
      <c r="AZ375" s="59"/>
      <c r="BA375" s="59"/>
      <c r="BB375" s="59"/>
      <c r="BC375" s="59"/>
      <c r="BD375" s="59"/>
      <c r="BE375" s="59"/>
      <c r="BF375" s="59"/>
      <c r="BG375" s="59"/>
      <c r="BH375" s="59"/>
      <c r="BI375" s="82"/>
      <c r="BJ375" s="60"/>
      <c r="BK375" s="59"/>
      <c r="BL375" s="59"/>
      <c r="BM375" s="59"/>
      <c r="BN375" s="59"/>
      <c r="BO375" s="59"/>
      <c r="BP375" s="59"/>
      <c r="BQ375" s="59"/>
      <c r="BR375" s="59"/>
      <c r="BS375" s="59"/>
      <c r="BT375" s="59"/>
      <c r="BU375" s="59"/>
      <c r="BV375" s="59"/>
      <c r="BW375" s="59"/>
      <c r="BX375" s="59"/>
      <c r="BY375" s="59"/>
      <c r="BZ375" s="59"/>
      <c r="CA375" s="59"/>
      <c r="CB375" s="82"/>
      <c r="CC375" s="59"/>
      <c r="CD375" s="59"/>
      <c r="CE375" s="59"/>
      <c r="CF375" s="59"/>
      <c r="CG375" s="59"/>
      <c r="CH375" s="59"/>
      <c r="CI375" s="59"/>
      <c r="CJ375" s="59"/>
      <c r="CK375" s="59"/>
      <c r="CL375" s="59"/>
      <c r="CM375" s="82"/>
      <c r="CN375" s="59"/>
      <c r="CO375" s="59"/>
      <c r="CP375" s="59"/>
      <c r="CQ375" s="59"/>
      <c r="CR375" s="59"/>
      <c r="CS375" s="59"/>
      <c r="CT375" s="59"/>
      <c r="CU375" s="59"/>
      <c r="CV375" s="59"/>
      <c r="CW375" s="59"/>
      <c r="CX375" s="59"/>
      <c r="CY375" s="59"/>
      <c r="CZ375" s="82"/>
      <c r="DA375" s="59"/>
      <c r="DB375" s="59"/>
      <c r="DC375" s="59"/>
      <c r="DD375" s="59"/>
      <c r="DE375" s="59"/>
      <c r="DF375" s="59"/>
      <c r="DG375" s="59"/>
      <c r="DH375" s="59"/>
      <c r="DI375" s="82"/>
      <c r="DJ375" s="59"/>
      <c r="DK375" s="59"/>
      <c r="DL375" s="59"/>
      <c r="DM375" s="59"/>
      <c r="DN375" s="59"/>
      <c r="DO375" s="59"/>
      <c r="DP375" s="59"/>
      <c r="DQ375" s="82"/>
      <c r="DR375" s="59"/>
      <c r="DS375" s="59"/>
      <c r="DT375" s="59"/>
      <c r="DU375" s="59"/>
      <c r="DV375" s="59"/>
      <c r="DW375" s="59"/>
      <c r="DX375" s="59"/>
      <c r="DY375" s="59"/>
      <c r="DZ375" s="59"/>
      <c r="EA375" s="59"/>
      <c r="EB375" s="59"/>
      <c r="EC375" s="59"/>
      <c r="ED375" s="59"/>
      <c r="EE375" s="59"/>
      <c r="EF375" s="59"/>
      <c r="EG375" s="59"/>
      <c r="EH375" s="59"/>
      <c r="EI375" s="59"/>
      <c r="EJ375" s="59"/>
      <c r="EK375" s="59"/>
      <c r="EL375" s="59"/>
      <c r="EM375" s="59"/>
      <c r="EN375" s="59"/>
      <c r="EO375" s="59"/>
      <c r="EP375" s="59"/>
      <c r="EQ375" s="59"/>
      <c r="ER375" s="59"/>
    </row>
    <row r="376" spans="2:148" ht="15" outlineLevel="1">
      <c r="B376" s="65">
        <v>41</v>
      </c>
      <c r="C376" s="188" t="s">
        <v>619</v>
      </c>
      <c r="D376" s="102" t="s">
        <v>489</v>
      </c>
      <c r="E376" s="208"/>
      <c r="F376" s="208"/>
      <c r="G376" s="90"/>
      <c r="H376" s="88"/>
      <c r="I376" s="87"/>
      <c r="J376" s="87"/>
      <c r="K376" s="82"/>
      <c r="L376" s="61"/>
      <c r="M376" s="82"/>
      <c r="N376" s="59"/>
      <c r="O376" s="59"/>
      <c r="P376" s="59"/>
      <c r="Q376" s="59"/>
      <c r="R376" s="59"/>
      <c r="S376" s="59"/>
      <c r="T376" s="82"/>
      <c r="U376" s="142"/>
      <c r="V376" s="63"/>
      <c r="W376" s="63"/>
      <c r="X376" s="63"/>
      <c r="Y376" s="63"/>
      <c r="Z376" s="63"/>
      <c r="AA376" s="63"/>
      <c r="AB376" s="63"/>
      <c r="AC376" s="82"/>
      <c r="AD376" s="59"/>
      <c r="AE376" s="59"/>
      <c r="AF376" s="59"/>
      <c r="AG376" s="59"/>
      <c r="AH376" s="59"/>
      <c r="AI376" s="82"/>
      <c r="AJ376" s="59"/>
      <c r="AK376" s="59"/>
      <c r="AL376" s="59"/>
      <c r="AM376" s="59"/>
      <c r="AN376" s="82"/>
      <c r="AO376" s="59"/>
      <c r="AP376" s="59"/>
      <c r="AQ376" s="59"/>
      <c r="AR376" s="59"/>
      <c r="AS376" s="59"/>
      <c r="AT376" s="59"/>
      <c r="AU376" s="59"/>
      <c r="AV376" s="59"/>
      <c r="AW376" s="59"/>
      <c r="AX376" s="82"/>
      <c r="AY376" s="59"/>
      <c r="AZ376" s="59"/>
      <c r="BA376" s="59"/>
      <c r="BB376" s="59"/>
      <c r="BC376" s="59"/>
      <c r="BD376" s="59"/>
      <c r="BE376" s="59"/>
      <c r="BF376" s="59"/>
      <c r="BG376" s="59"/>
      <c r="BH376" s="59"/>
      <c r="BI376" s="82"/>
      <c r="BJ376" s="60"/>
      <c r="BK376" s="59"/>
      <c r="BL376" s="59"/>
      <c r="BM376" s="59"/>
      <c r="BN376" s="59"/>
      <c r="BO376" s="59"/>
      <c r="BP376" s="59"/>
      <c r="BQ376" s="59"/>
      <c r="BR376" s="59"/>
      <c r="BS376" s="59"/>
      <c r="BT376" s="59"/>
      <c r="BU376" s="59"/>
      <c r="BV376" s="59"/>
      <c r="BW376" s="59"/>
      <c r="BX376" s="59"/>
      <c r="BY376" s="59"/>
      <c r="BZ376" s="59"/>
      <c r="CA376" s="59"/>
      <c r="CB376" s="82"/>
      <c r="CC376" s="59"/>
      <c r="CD376" s="59"/>
      <c r="CE376" s="59"/>
      <c r="CF376" s="59"/>
      <c r="CG376" s="59"/>
      <c r="CH376" s="59"/>
      <c r="CI376" s="59"/>
      <c r="CJ376" s="59"/>
      <c r="CK376" s="59"/>
      <c r="CL376" s="59"/>
      <c r="CM376" s="82"/>
      <c r="CN376" s="59"/>
      <c r="CO376" s="59"/>
      <c r="CP376" s="59"/>
      <c r="CQ376" s="59"/>
      <c r="CR376" s="59"/>
      <c r="CS376" s="59"/>
      <c r="CT376" s="59"/>
      <c r="CU376" s="59"/>
      <c r="CV376" s="59"/>
      <c r="CW376" s="59"/>
      <c r="CX376" s="59"/>
      <c r="CY376" s="59"/>
      <c r="CZ376" s="82"/>
      <c r="DA376" s="59"/>
      <c r="DB376" s="59"/>
      <c r="DC376" s="59"/>
      <c r="DD376" s="59"/>
      <c r="DE376" s="59"/>
      <c r="DF376" s="59"/>
      <c r="DG376" s="59"/>
      <c r="DH376" s="59"/>
      <c r="DI376" s="82"/>
      <c r="DJ376" s="59"/>
      <c r="DK376" s="59"/>
      <c r="DL376" s="59"/>
      <c r="DM376" s="59"/>
      <c r="DN376" s="59"/>
      <c r="DO376" s="59"/>
      <c r="DP376" s="59"/>
      <c r="DQ376" s="82"/>
      <c r="DR376" s="59"/>
      <c r="DS376" s="59"/>
      <c r="DT376" s="59"/>
      <c r="DU376" s="59"/>
      <c r="DV376" s="59"/>
      <c r="DW376" s="59"/>
      <c r="DX376" s="59"/>
      <c r="DY376" s="59"/>
      <c r="DZ376" s="59"/>
      <c r="EA376" s="59"/>
      <c r="EB376" s="59"/>
      <c r="EC376" s="59"/>
      <c r="ED376" s="59"/>
      <c r="EE376" s="59"/>
      <c r="EF376" s="59"/>
      <c r="EG376" s="59"/>
      <c r="EH376" s="59"/>
      <c r="EI376" s="59"/>
      <c r="EJ376" s="59"/>
      <c r="EK376" s="59"/>
      <c r="EL376" s="59"/>
      <c r="EM376" s="59"/>
      <c r="EN376" s="59"/>
      <c r="EO376" s="59"/>
      <c r="EP376" s="59"/>
      <c r="EQ376" s="59"/>
      <c r="ER376" s="59"/>
    </row>
    <row r="377" spans="2:148" ht="15" outlineLevel="1">
      <c r="B377" s="67"/>
      <c r="C377" s="100"/>
      <c r="D377" s="109"/>
      <c r="E377" s="67"/>
      <c r="F377" s="67"/>
      <c r="G377" s="117"/>
      <c r="H377" s="118"/>
      <c r="I377" s="119"/>
      <c r="J377" s="119"/>
      <c r="K377" s="82"/>
      <c r="L377" s="120"/>
      <c r="M377" s="82"/>
      <c r="N377" s="59"/>
      <c r="O377" s="59"/>
      <c r="P377" s="59"/>
      <c r="Q377" s="59"/>
      <c r="R377" s="59"/>
      <c r="S377" s="59"/>
      <c r="T377" s="82"/>
      <c r="U377" s="63"/>
      <c r="V377" s="63"/>
      <c r="W377" s="63"/>
      <c r="X377" s="63"/>
      <c r="Y377" s="63"/>
      <c r="Z377" s="63"/>
      <c r="AA377" s="63"/>
      <c r="AB377" s="63"/>
      <c r="AC377" s="82"/>
      <c r="AD377" s="59"/>
      <c r="AE377" s="59"/>
      <c r="AF377" s="59"/>
      <c r="AG377" s="59"/>
      <c r="AH377" s="59"/>
      <c r="AI377" s="82"/>
      <c r="AJ377" s="59"/>
      <c r="AK377" s="59"/>
      <c r="AL377" s="59"/>
      <c r="AM377" s="59"/>
      <c r="AN377" s="82"/>
      <c r="AO377" s="59"/>
      <c r="AP377" s="59"/>
      <c r="AQ377" s="59"/>
      <c r="AR377" s="59"/>
      <c r="AS377" s="59"/>
      <c r="AT377" s="59"/>
      <c r="AU377" s="59"/>
      <c r="AV377" s="59"/>
      <c r="AW377" s="59"/>
      <c r="AX377" s="82"/>
      <c r="AY377" s="59"/>
      <c r="AZ377" s="59"/>
      <c r="BA377" s="59"/>
      <c r="BB377" s="59"/>
      <c r="BC377" s="59"/>
      <c r="BD377" s="59"/>
      <c r="BE377" s="59"/>
      <c r="BF377" s="59"/>
      <c r="BG377" s="59"/>
      <c r="BH377" s="59"/>
      <c r="BI377" s="82"/>
      <c r="BJ377" s="60"/>
      <c r="BK377" s="59"/>
      <c r="BL377" s="59"/>
      <c r="BM377" s="59"/>
      <c r="BN377" s="59"/>
      <c r="BO377" s="59"/>
      <c r="BP377" s="59"/>
      <c r="BQ377" s="59"/>
      <c r="BR377" s="59"/>
      <c r="BS377" s="59"/>
      <c r="BT377" s="59"/>
      <c r="BU377" s="59"/>
      <c r="BV377" s="59"/>
      <c r="BW377" s="59"/>
      <c r="BX377" s="59"/>
      <c r="BY377" s="59"/>
      <c r="BZ377" s="59"/>
      <c r="CA377" s="59"/>
      <c r="CB377" s="82"/>
      <c r="CC377" s="59"/>
      <c r="CD377" s="59"/>
      <c r="CE377" s="59"/>
      <c r="CF377" s="59"/>
      <c r="CG377" s="59"/>
      <c r="CH377" s="59"/>
      <c r="CI377" s="59"/>
      <c r="CJ377" s="59"/>
      <c r="CK377" s="59"/>
      <c r="CL377" s="59"/>
      <c r="CM377" s="82"/>
      <c r="CN377" s="59"/>
      <c r="CO377" s="59"/>
      <c r="CP377" s="59"/>
      <c r="CQ377" s="59"/>
      <c r="CR377" s="59"/>
      <c r="CS377" s="59"/>
      <c r="CT377" s="59"/>
      <c r="CU377" s="59"/>
      <c r="CV377" s="59"/>
      <c r="CW377" s="59"/>
      <c r="CX377" s="59"/>
      <c r="CY377" s="59"/>
      <c r="CZ377" s="82"/>
      <c r="DA377" s="59"/>
      <c r="DB377" s="59"/>
      <c r="DC377" s="59"/>
      <c r="DD377" s="59"/>
      <c r="DE377" s="59"/>
      <c r="DF377" s="59"/>
      <c r="DG377" s="59"/>
      <c r="DH377" s="59"/>
      <c r="DI377" s="82"/>
      <c r="DJ377" s="59"/>
      <c r="DK377" s="59"/>
      <c r="DL377" s="59"/>
      <c r="DM377" s="59"/>
      <c r="DN377" s="59"/>
      <c r="DO377" s="59"/>
      <c r="DP377" s="59"/>
      <c r="DQ377" s="82"/>
      <c r="DR377" s="59"/>
      <c r="DS377" s="59"/>
      <c r="DT377" s="59"/>
      <c r="DU377" s="59"/>
      <c r="DV377" s="59"/>
      <c r="DW377" s="59"/>
      <c r="DX377" s="59"/>
      <c r="DY377" s="59"/>
      <c r="DZ377" s="59"/>
      <c r="EA377" s="59"/>
      <c r="EB377" s="59"/>
      <c r="EC377" s="59"/>
      <c r="ED377" s="59"/>
      <c r="EE377" s="59"/>
      <c r="EF377" s="59"/>
      <c r="EG377" s="59"/>
      <c r="EH377" s="59"/>
      <c r="EI377" s="59"/>
      <c r="EJ377" s="59"/>
      <c r="EK377" s="59"/>
      <c r="EL377" s="59"/>
      <c r="EM377" s="59"/>
      <c r="EN377" s="59"/>
      <c r="EO377" s="59"/>
      <c r="EP377" s="59"/>
      <c r="EQ377" s="59"/>
      <c r="ER377" s="59"/>
    </row>
    <row r="378" spans="2:148" ht="15" outlineLevel="1">
      <c r="B378" s="65">
        <v>1</v>
      </c>
      <c r="C378" s="99" t="s">
        <v>356</v>
      </c>
      <c r="D378" s="102" t="s">
        <v>356</v>
      </c>
      <c r="E378" s="65">
        <v>20</v>
      </c>
      <c r="F378" s="65"/>
      <c r="G378" s="90"/>
      <c r="H378" s="88">
        <f t="shared" si="94"/>
        <v>2.8000000000000003</v>
      </c>
      <c r="I378" s="87">
        <f t="shared" si="95"/>
        <v>2.8000000000000003</v>
      </c>
      <c r="J378" s="87">
        <f t="shared" ref="J378:J385" si="97">SUMPRODUCT(N378:ES378,$N$6:$ES$6)</f>
        <v>0</v>
      </c>
      <c r="K378" s="82"/>
      <c r="L378" s="61"/>
      <c r="M378" s="82"/>
      <c r="N378" s="59"/>
      <c r="O378" s="59"/>
      <c r="P378" s="59"/>
      <c r="Q378" s="59"/>
      <c r="R378" s="59"/>
      <c r="S378" s="59"/>
      <c r="T378" s="82"/>
      <c r="U378" s="142"/>
      <c r="V378" s="63"/>
      <c r="W378" s="63"/>
      <c r="X378" s="63"/>
      <c r="Y378" s="63"/>
      <c r="Z378" s="63"/>
      <c r="AA378" s="63"/>
      <c r="AB378" s="63"/>
      <c r="AC378" s="82"/>
      <c r="AD378" s="59"/>
      <c r="AE378" s="59"/>
      <c r="AF378" s="59"/>
      <c r="AG378" s="59"/>
      <c r="AH378" s="59"/>
      <c r="AI378" s="82"/>
      <c r="AJ378" s="59"/>
      <c r="AK378" s="59"/>
      <c r="AL378" s="59"/>
      <c r="AM378" s="59"/>
      <c r="AN378" s="82"/>
      <c r="AO378" s="59"/>
      <c r="AP378" s="59"/>
      <c r="AQ378" s="59"/>
      <c r="AR378" s="59"/>
      <c r="AS378" s="59"/>
      <c r="AT378" s="59"/>
      <c r="AU378" s="59"/>
      <c r="AV378" s="59"/>
      <c r="AW378" s="59"/>
      <c r="AX378" s="82"/>
      <c r="AY378" s="59"/>
      <c r="AZ378" s="59"/>
      <c r="BA378" s="59"/>
      <c r="BB378" s="59"/>
      <c r="BC378" s="59"/>
      <c r="BD378" s="59"/>
      <c r="BE378" s="59"/>
      <c r="BF378" s="59"/>
      <c r="BG378" s="59"/>
      <c r="BH378" s="59"/>
      <c r="BI378" s="82"/>
      <c r="BJ378" s="60"/>
      <c r="BK378" s="59"/>
      <c r="BL378" s="59"/>
      <c r="BM378" s="59"/>
      <c r="BN378" s="59"/>
      <c r="BO378" s="59"/>
      <c r="BP378" s="59"/>
      <c r="BQ378" s="59"/>
      <c r="BR378" s="59"/>
      <c r="BS378" s="59"/>
      <c r="BT378" s="59"/>
      <c r="BU378" s="59"/>
      <c r="BV378" s="59"/>
      <c r="BW378" s="59"/>
      <c r="BX378" s="59"/>
      <c r="BY378" s="59"/>
      <c r="BZ378" s="59"/>
      <c r="CA378" s="59"/>
      <c r="CB378" s="82"/>
      <c r="CC378" s="59"/>
      <c r="CD378" s="59"/>
      <c r="CE378" s="59"/>
      <c r="CF378" s="59"/>
      <c r="CG378" s="59"/>
      <c r="CH378" s="59"/>
      <c r="CI378" s="59"/>
      <c r="CJ378" s="59"/>
      <c r="CK378" s="59"/>
      <c r="CL378" s="59"/>
      <c r="CM378" s="82"/>
      <c r="CN378" s="59"/>
      <c r="CO378" s="59"/>
      <c r="CP378" s="59"/>
      <c r="CQ378" s="59"/>
      <c r="CR378" s="59"/>
      <c r="CS378" s="59"/>
      <c r="CT378" s="59"/>
      <c r="CU378" s="59"/>
      <c r="CV378" s="59"/>
      <c r="CW378" s="59"/>
      <c r="CX378" s="59"/>
      <c r="CY378" s="59"/>
      <c r="CZ378" s="82"/>
      <c r="DA378" s="59"/>
      <c r="DB378" s="59"/>
      <c r="DC378" s="59"/>
      <c r="DD378" s="59"/>
      <c r="DE378" s="59"/>
      <c r="DF378" s="59"/>
      <c r="DG378" s="59"/>
      <c r="DH378" s="59"/>
      <c r="DI378" s="82"/>
      <c r="DJ378" s="59"/>
      <c r="DK378" s="59"/>
      <c r="DL378" s="59"/>
      <c r="DM378" s="59"/>
      <c r="DN378" s="59"/>
      <c r="DO378" s="59"/>
      <c r="DP378" s="59"/>
      <c r="DQ378" s="82"/>
      <c r="DR378" s="59"/>
      <c r="DS378" s="59"/>
      <c r="DT378" s="59"/>
      <c r="DU378" s="59"/>
      <c r="DV378" s="59"/>
      <c r="DW378" s="59"/>
      <c r="DX378" s="59"/>
      <c r="DY378" s="59"/>
      <c r="DZ378" s="59"/>
      <c r="EA378" s="59"/>
      <c r="EB378" s="59"/>
      <c r="EC378" s="59"/>
      <c r="ED378" s="59"/>
      <c r="EE378" s="59"/>
      <c r="EF378" s="59"/>
      <c r="EG378" s="59"/>
      <c r="EH378" s="59"/>
      <c r="EI378" s="59"/>
      <c r="EJ378" s="59"/>
      <c r="EK378" s="59"/>
      <c r="EL378" s="59"/>
      <c r="EM378" s="59"/>
      <c r="EN378" s="59"/>
      <c r="EO378" s="59"/>
      <c r="EP378" s="59"/>
      <c r="EQ378" s="59"/>
      <c r="ER378" s="59"/>
    </row>
    <row r="379" spans="2:148" ht="15" outlineLevel="1">
      <c r="B379" s="65">
        <v>2</v>
      </c>
      <c r="C379" s="99" t="s">
        <v>356</v>
      </c>
      <c r="D379" s="102" t="s">
        <v>357</v>
      </c>
      <c r="E379" s="65">
        <v>60</v>
      </c>
      <c r="F379" s="65"/>
      <c r="G379" s="90"/>
      <c r="H379" s="88">
        <f t="shared" si="94"/>
        <v>8.4</v>
      </c>
      <c r="I379" s="87">
        <f t="shared" si="95"/>
        <v>8.4</v>
      </c>
      <c r="J379" s="87">
        <f t="shared" si="97"/>
        <v>0</v>
      </c>
      <c r="K379" s="82"/>
      <c r="L379" s="61"/>
      <c r="M379" s="82"/>
      <c r="N379" s="59"/>
      <c r="O379" s="59"/>
      <c r="P379" s="59"/>
      <c r="Q379" s="59"/>
      <c r="R379" s="59"/>
      <c r="S379" s="59"/>
      <c r="T379" s="82"/>
      <c r="U379" s="63"/>
      <c r="V379" s="63"/>
      <c r="W379" s="63"/>
      <c r="X379" s="63"/>
      <c r="Y379" s="63"/>
      <c r="Z379" s="63"/>
      <c r="AA379" s="63"/>
      <c r="AB379" s="63"/>
      <c r="AC379" s="82"/>
      <c r="AD379" s="59"/>
      <c r="AE379" s="59"/>
      <c r="AF379" s="59"/>
      <c r="AG379" s="59"/>
      <c r="AH379" s="59"/>
      <c r="AI379" s="82"/>
      <c r="AJ379" s="59"/>
      <c r="AK379" s="59"/>
      <c r="AL379" s="59"/>
      <c r="AM379" s="59"/>
      <c r="AN379" s="82"/>
      <c r="AO379" s="59"/>
      <c r="AP379" s="59"/>
      <c r="AQ379" s="59"/>
      <c r="AR379" s="59"/>
      <c r="AS379" s="59"/>
      <c r="AT379" s="59"/>
      <c r="AU379" s="59"/>
      <c r="AV379" s="59"/>
      <c r="AW379" s="59"/>
      <c r="AX379" s="82"/>
      <c r="AY379" s="59"/>
      <c r="AZ379" s="59"/>
      <c r="BA379" s="59"/>
      <c r="BB379" s="59"/>
      <c r="BC379" s="59"/>
      <c r="BD379" s="59"/>
      <c r="BE379" s="59"/>
      <c r="BF379" s="59"/>
      <c r="BG379" s="59"/>
      <c r="BH379" s="59"/>
      <c r="BI379" s="82"/>
      <c r="BJ379" s="60"/>
      <c r="BK379" s="59"/>
      <c r="BL379" s="59"/>
      <c r="BM379" s="59"/>
      <c r="BN379" s="59"/>
      <c r="BO379" s="59"/>
      <c r="BP379" s="59"/>
      <c r="BQ379" s="59"/>
      <c r="BR379" s="59"/>
      <c r="BS379" s="59"/>
      <c r="BT379" s="59"/>
      <c r="BU379" s="59"/>
      <c r="BV379" s="59"/>
      <c r="BW379" s="59"/>
      <c r="BX379" s="59"/>
      <c r="BY379" s="59"/>
      <c r="BZ379" s="59"/>
      <c r="CA379" s="59"/>
      <c r="CB379" s="82"/>
      <c r="CC379" s="59"/>
      <c r="CD379" s="59"/>
      <c r="CE379" s="59"/>
      <c r="CF379" s="59"/>
      <c r="CG379" s="59"/>
      <c r="CH379" s="59"/>
      <c r="CI379" s="59"/>
      <c r="CJ379" s="59"/>
      <c r="CK379" s="59"/>
      <c r="CL379" s="59"/>
      <c r="CM379" s="82"/>
      <c r="CN379" s="59"/>
      <c r="CO379" s="59"/>
      <c r="CP379" s="59"/>
      <c r="CQ379" s="59"/>
      <c r="CR379" s="59"/>
      <c r="CS379" s="59"/>
      <c r="CT379" s="59"/>
      <c r="CU379" s="59"/>
      <c r="CV379" s="59"/>
      <c r="CW379" s="59"/>
      <c r="CX379" s="59"/>
      <c r="CY379" s="59"/>
      <c r="CZ379" s="82"/>
      <c r="DA379" s="59"/>
      <c r="DB379" s="59"/>
      <c r="DC379" s="59"/>
      <c r="DD379" s="59"/>
      <c r="DE379" s="59"/>
      <c r="DF379" s="59"/>
      <c r="DG379" s="59"/>
      <c r="DH379" s="59"/>
      <c r="DI379" s="82"/>
      <c r="DJ379" s="59"/>
      <c r="DK379" s="59"/>
      <c r="DL379" s="59"/>
      <c r="DM379" s="59"/>
      <c r="DN379" s="59"/>
      <c r="DO379" s="59"/>
      <c r="DP379" s="59"/>
      <c r="DQ379" s="82"/>
      <c r="DR379" s="59"/>
      <c r="DS379" s="59"/>
      <c r="DT379" s="59"/>
      <c r="DU379" s="59"/>
      <c r="DV379" s="59"/>
      <c r="DW379" s="59"/>
      <c r="DX379" s="59"/>
      <c r="DY379" s="59"/>
      <c r="DZ379" s="59"/>
      <c r="EA379" s="59"/>
      <c r="EB379" s="59"/>
      <c r="EC379" s="59"/>
      <c r="ED379" s="59"/>
      <c r="EE379" s="59"/>
      <c r="EF379" s="59"/>
      <c r="EG379" s="59"/>
      <c r="EH379" s="59"/>
      <c r="EI379" s="59"/>
      <c r="EJ379" s="59"/>
      <c r="EK379" s="59"/>
      <c r="EL379" s="59"/>
      <c r="EM379" s="59"/>
      <c r="EN379" s="59"/>
      <c r="EO379" s="59"/>
      <c r="EP379" s="59"/>
      <c r="EQ379" s="59"/>
      <c r="ER379" s="59"/>
    </row>
    <row r="380" spans="2:148" ht="15" outlineLevel="1">
      <c r="B380" s="65">
        <v>3</v>
      </c>
      <c r="C380" s="99" t="s">
        <v>356</v>
      </c>
      <c r="D380" s="102" t="s">
        <v>358</v>
      </c>
      <c r="E380" s="65">
        <v>25</v>
      </c>
      <c r="F380" s="65"/>
      <c r="G380" s="90"/>
      <c r="H380" s="88">
        <f t="shared" si="94"/>
        <v>3.5000000000000004</v>
      </c>
      <c r="I380" s="87">
        <f t="shared" si="95"/>
        <v>3.5000000000000004</v>
      </c>
      <c r="J380" s="87">
        <f t="shared" si="97"/>
        <v>0</v>
      </c>
      <c r="K380" s="82"/>
      <c r="L380" s="61"/>
      <c r="M380" s="82"/>
      <c r="N380" s="59"/>
      <c r="O380" s="59"/>
      <c r="P380" s="59"/>
      <c r="Q380" s="59"/>
      <c r="R380" s="59"/>
      <c r="S380" s="59"/>
      <c r="T380" s="82"/>
      <c r="U380" s="142"/>
      <c r="V380" s="63"/>
      <c r="W380" s="63"/>
      <c r="X380" s="63"/>
      <c r="Y380" s="63"/>
      <c r="Z380" s="63"/>
      <c r="AA380" s="63"/>
      <c r="AB380" s="63"/>
      <c r="AC380" s="82"/>
      <c r="AD380" s="59"/>
      <c r="AE380" s="59"/>
      <c r="AF380" s="59"/>
      <c r="AG380" s="59"/>
      <c r="AH380" s="59"/>
      <c r="AI380" s="82"/>
      <c r="AJ380" s="59"/>
      <c r="AK380" s="59"/>
      <c r="AL380" s="59"/>
      <c r="AM380" s="59"/>
      <c r="AN380" s="82"/>
      <c r="AO380" s="59"/>
      <c r="AP380" s="59"/>
      <c r="AQ380" s="59"/>
      <c r="AR380" s="59"/>
      <c r="AS380" s="59"/>
      <c r="AT380" s="59"/>
      <c r="AU380" s="59"/>
      <c r="AV380" s="59"/>
      <c r="AW380" s="59"/>
      <c r="AX380" s="82"/>
      <c r="AY380" s="59"/>
      <c r="AZ380" s="59"/>
      <c r="BA380" s="59"/>
      <c r="BB380" s="59"/>
      <c r="BC380" s="59"/>
      <c r="BD380" s="59"/>
      <c r="BE380" s="59"/>
      <c r="BF380" s="59"/>
      <c r="BG380" s="59"/>
      <c r="BH380" s="59"/>
      <c r="BI380" s="82"/>
      <c r="BJ380" s="60"/>
      <c r="BK380" s="59"/>
      <c r="BL380" s="59"/>
      <c r="BM380" s="59"/>
      <c r="BN380" s="59"/>
      <c r="BO380" s="59"/>
      <c r="BP380" s="59"/>
      <c r="BQ380" s="59"/>
      <c r="BR380" s="59"/>
      <c r="BS380" s="59"/>
      <c r="BT380" s="59"/>
      <c r="BU380" s="59"/>
      <c r="BV380" s="59"/>
      <c r="BW380" s="59"/>
      <c r="BX380" s="59"/>
      <c r="BY380" s="59"/>
      <c r="BZ380" s="59"/>
      <c r="CA380" s="59"/>
      <c r="CB380" s="82"/>
      <c r="CC380" s="59"/>
      <c r="CD380" s="59"/>
      <c r="CE380" s="59"/>
      <c r="CF380" s="59"/>
      <c r="CG380" s="59"/>
      <c r="CH380" s="59"/>
      <c r="CI380" s="59"/>
      <c r="CJ380" s="59"/>
      <c r="CK380" s="59"/>
      <c r="CL380" s="59"/>
      <c r="CM380" s="82"/>
      <c r="CN380" s="59"/>
      <c r="CO380" s="59"/>
      <c r="CP380" s="59"/>
      <c r="CQ380" s="59"/>
      <c r="CR380" s="59"/>
      <c r="CS380" s="59"/>
      <c r="CT380" s="59"/>
      <c r="CU380" s="59"/>
      <c r="CV380" s="59"/>
      <c r="CW380" s="59"/>
      <c r="CX380" s="59"/>
      <c r="CY380" s="59"/>
      <c r="CZ380" s="82"/>
      <c r="DA380" s="59"/>
      <c r="DB380" s="59"/>
      <c r="DC380" s="59"/>
      <c r="DD380" s="59"/>
      <c r="DE380" s="59"/>
      <c r="DF380" s="59"/>
      <c r="DG380" s="59"/>
      <c r="DH380" s="59"/>
      <c r="DI380" s="82"/>
      <c r="DJ380" s="59"/>
      <c r="DK380" s="59"/>
      <c r="DL380" s="59"/>
      <c r="DM380" s="59"/>
      <c r="DN380" s="59"/>
      <c r="DO380" s="59"/>
      <c r="DP380" s="59"/>
      <c r="DQ380" s="82"/>
      <c r="DR380" s="59"/>
      <c r="DS380" s="59"/>
      <c r="DT380" s="59"/>
      <c r="DU380" s="59"/>
      <c r="DV380" s="59"/>
      <c r="DW380" s="59"/>
      <c r="DX380" s="59"/>
      <c r="DY380" s="59"/>
      <c r="DZ380" s="59"/>
      <c r="EA380" s="59"/>
      <c r="EB380" s="59"/>
      <c r="EC380" s="59"/>
      <c r="ED380" s="59"/>
      <c r="EE380" s="59"/>
      <c r="EF380" s="59"/>
      <c r="EG380" s="59"/>
      <c r="EH380" s="59"/>
      <c r="EI380" s="59"/>
      <c r="EJ380" s="59"/>
      <c r="EK380" s="59"/>
      <c r="EL380" s="59"/>
      <c r="EM380" s="59"/>
      <c r="EN380" s="59"/>
      <c r="EO380" s="59"/>
      <c r="EP380" s="59"/>
      <c r="EQ380" s="59"/>
      <c r="ER380" s="59"/>
    </row>
    <row r="381" spans="2:148" ht="15" outlineLevel="1">
      <c r="B381" s="65">
        <v>4</v>
      </c>
      <c r="C381" s="99" t="s">
        <v>356</v>
      </c>
      <c r="D381" s="102" t="s">
        <v>359</v>
      </c>
      <c r="E381" s="65">
        <v>25</v>
      </c>
      <c r="F381" s="65"/>
      <c r="G381" s="90"/>
      <c r="H381" s="88">
        <f t="shared" ref="H381:H403" si="98">(I381+J381)*$H$5</f>
        <v>3.5000000000000004</v>
      </c>
      <c r="I381" s="87">
        <f t="shared" ref="I381:I403" si="99">E381*$I$5</f>
        <v>3.5000000000000004</v>
      </c>
      <c r="J381" s="87">
        <f t="shared" si="97"/>
        <v>0</v>
      </c>
      <c r="K381" s="82"/>
      <c r="L381" s="61"/>
      <c r="M381" s="82"/>
      <c r="N381" s="59"/>
      <c r="O381" s="59"/>
      <c r="P381" s="59"/>
      <c r="Q381" s="59"/>
      <c r="R381" s="59"/>
      <c r="S381" s="59"/>
      <c r="T381" s="82"/>
      <c r="U381" s="63"/>
      <c r="V381" s="63"/>
      <c r="W381" s="63"/>
      <c r="X381" s="63"/>
      <c r="Y381" s="63"/>
      <c r="Z381" s="63"/>
      <c r="AA381" s="63"/>
      <c r="AB381" s="63"/>
      <c r="AC381" s="82"/>
      <c r="AD381" s="59"/>
      <c r="AE381" s="59"/>
      <c r="AF381" s="59"/>
      <c r="AG381" s="59"/>
      <c r="AH381" s="59"/>
      <c r="AI381" s="82"/>
      <c r="AJ381" s="59"/>
      <c r="AK381" s="59"/>
      <c r="AL381" s="59"/>
      <c r="AM381" s="59"/>
      <c r="AN381" s="82"/>
      <c r="AO381" s="59"/>
      <c r="AP381" s="59"/>
      <c r="AQ381" s="59"/>
      <c r="AR381" s="59"/>
      <c r="AS381" s="59"/>
      <c r="AT381" s="59"/>
      <c r="AU381" s="59"/>
      <c r="AV381" s="59"/>
      <c r="AW381" s="59"/>
      <c r="AX381" s="82"/>
      <c r="AY381" s="59"/>
      <c r="AZ381" s="59"/>
      <c r="BA381" s="59"/>
      <c r="BB381" s="59"/>
      <c r="BC381" s="59"/>
      <c r="BD381" s="59"/>
      <c r="BE381" s="59"/>
      <c r="BF381" s="59"/>
      <c r="BG381" s="59"/>
      <c r="BH381" s="59"/>
      <c r="BI381" s="82"/>
      <c r="BJ381" s="60"/>
      <c r="BK381" s="59"/>
      <c r="BL381" s="59"/>
      <c r="BM381" s="59"/>
      <c r="BN381" s="59"/>
      <c r="BO381" s="59"/>
      <c r="BP381" s="59"/>
      <c r="BQ381" s="59"/>
      <c r="BR381" s="59"/>
      <c r="BS381" s="59"/>
      <c r="BT381" s="59"/>
      <c r="BU381" s="59"/>
      <c r="BV381" s="59"/>
      <c r="BW381" s="59"/>
      <c r="BX381" s="59"/>
      <c r="BY381" s="59"/>
      <c r="BZ381" s="59"/>
      <c r="CA381" s="59"/>
      <c r="CB381" s="82"/>
      <c r="CC381" s="59"/>
      <c r="CD381" s="59"/>
      <c r="CE381" s="59"/>
      <c r="CF381" s="59"/>
      <c r="CG381" s="59"/>
      <c r="CH381" s="59"/>
      <c r="CI381" s="59"/>
      <c r="CJ381" s="59"/>
      <c r="CK381" s="59"/>
      <c r="CL381" s="59"/>
      <c r="CM381" s="82"/>
      <c r="CN381" s="59"/>
      <c r="CO381" s="59"/>
      <c r="CP381" s="59"/>
      <c r="CQ381" s="59"/>
      <c r="CR381" s="59"/>
      <c r="CS381" s="59"/>
      <c r="CT381" s="59"/>
      <c r="CU381" s="59"/>
      <c r="CV381" s="59"/>
      <c r="CW381" s="59"/>
      <c r="CX381" s="59"/>
      <c r="CY381" s="59"/>
      <c r="CZ381" s="82"/>
      <c r="DA381" s="59"/>
      <c r="DB381" s="59"/>
      <c r="DC381" s="59"/>
      <c r="DD381" s="59"/>
      <c r="DE381" s="59"/>
      <c r="DF381" s="59"/>
      <c r="DG381" s="59"/>
      <c r="DH381" s="59"/>
      <c r="DI381" s="82"/>
      <c r="DJ381" s="59"/>
      <c r="DK381" s="59"/>
      <c r="DL381" s="59"/>
      <c r="DM381" s="59"/>
      <c r="DN381" s="59"/>
      <c r="DO381" s="59"/>
      <c r="DP381" s="59"/>
      <c r="DQ381" s="82"/>
      <c r="DR381" s="59"/>
      <c r="DS381" s="59"/>
      <c r="DT381" s="59"/>
      <c r="DU381" s="59"/>
      <c r="DV381" s="59"/>
      <c r="DW381" s="59"/>
      <c r="DX381" s="59"/>
      <c r="DY381" s="59"/>
      <c r="DZ381" s="59"/>
      <c r="EA381" s="59"/>
      <c r="EB381" s="59"/>
      <c r="EC381" s="59"/>
      <c r="ED381" s="59"/>
      <c r="EE381" s="59"/>
      <c r="EF381" s="59"/>
      <c r="EG381" s="59"/>
      <c r="EH381" s="59"/>
      <c r="EI381" s="59"/>
      <c r="EJ381" s="59"/>
      <c r="EK381" s="59"/>
      <c r="EL381" s="59"/>
      <c r="EM381" s="59"/>
      <c r="EN381" s="59"/>
      <c r="EO381" s="59"/>
      <c r="EP381" s="59"/>
      <c r="EQ381" s="59"/>
      <c r="ER381" s="59"/>
    </row>
    <row r="382" spans="2:148" ht="15" outlineLevel="1">
      <c r="B382" s="65">
        <v>5</v>
      </c>
      <c r="C382" s="99" t="s">
        <v>356</v>
      </c>
      <c r="D382" s="102" t="s">
        <v>360</v>
      </c>
      <c r="E382" s="65">
        <v>15</v>
      </c>
      <c r="F382" s="65"/>
      <c r="G382" s="90"/>
      <c r="H382" s="88">
        <f t="shared" si="98"/>
        <v>2.1</v>
      </c>
      <c r="I382" s="87">
        <f t="shared" si="99"/>
        <v>2.1</v>
      </c>
      <c r="J382" s="87">
        <f t="shared" si="97"/>
        <v>0</v>
      </c>
      <c r="K382" s="82"/>
      <c r="L382" s="61"/>
      <c r="M382" s="82"/>
      <c r="N382" s="59"/>
      <c r="O382" s="59"/>
      <c r="P382" s="59"/>
      <c r="Q382" s="59"/>
      <c r="R382" s="59"/>
      <c r="S382" s="59"/>
      <c r="T382" s="82"/>
      <c r="U382" s="142"/>
      <c r="V382" s="63"/>
      <c r="W382" s="63"/>
      <c r="X382" s="63"/>
      <c r="Y382" s="63"/>
      <c r="Z382" s="63"/>
      <c r="AA382" s="63"/>
      <c r="AB382" s="63"/>
      <c r="AC382" s="82"/>
      <c r="AD382" s="59"/>
      <c r="AE382" s="59"/>
      <c r="AF382" s="59"/>
      <c r="AG382" s="59"/>
      <c r="AH382" s="59"/>
      <c r="AI382" s="82"/>
      <c r="AJ382" s="59"/>
      <c r="AK382" s="59"/>
      <c r="AL382" s="59"/>
      <c r="AM382" s="59"/>
      <c r="AN382" s="82"/>
      <c r="AO382" s="59"/>
      <c r="AP382" s="59"/>
      <c r="AQ382" s="59"/>
      <c r="AR382" s="59"/>
      <c r="AS382" s="59"/>
      <c r="AT382" s="59"/>
      <c r="AU382" s="59"/>
      <c r="AV382" s="59"/>
      <c r="AW382" s="59"/>
      <c r="AX382" s="82"/>
      <c r="AY382" s="59"/>
      <c r="AZ382" s="59"/>
      <c r="BA382" s="59"/>
      <c r="BB382" s="59"/>
      <c r="BC382" s="59"/>
      <c r="BD382" s="59"/>
      <c r="BE382" s="59"/>
      <c r="BF382" s="59"/>
      <c r="BG382" s="59"/>
      <c r="BH382" s="59"/>
      <c r="BI382" s="82"/>
      <c r="BJ382" s="60"/>
      <c r="BK382" s="59"/>
      <c r="BL382" s="59"/>
      <c r="BM382" s="59"/>
      <c r="BN382" s="59"/>
      <c r="BO382" s="59"/>
      <c r="BP382" s="59"/>
      <c r="BQ382" s="59"/>
      <c r="BR382" s="59"/>
      <c r="BS382" s="59"/>
      <c r="BT382" s="59"/>
      <c r="BU382" s="59"/>
      <c r="BV382" s="59"/>
      <c r="BW382" s="59"/>
      <c r="BX382" s="59"/>
      <c r="BY382" s="59"/>
      <c r="BZ382" s="59"/>
      <c r="CA382" s="59"/>
      <c r="CB382" s="82"/>
      <c r="CC382" s="59"/>
      <c r="CD382" s="59"/>
      <c r="CE382" s="59"/>
      <c r="CF382" s="59"/>
      <c r="CG382" s="59"/>
      <c r="CH382" s="59"/>
      <c r="CI382" s="59"/>
      <c r="CJ382" s="59"/>
      <c r="CK382" s="59"/>
      <c r="CL382" s="59"/>
      <c r="CM382" s="82"/>
      <c r="CN382" s="59"/>
      <c r="CO382" s="59"/>
      <c r="CP382" s="59"/>
      <c r="CQ382" s="59"/>
      <c r="CR382" s="59"/>
      <c r="CS382" s="59"/>
      <c r="CT382" s="59"/>
      <c r="CU382" s="59"/>
      <c r="CV382" s="59"/>
      <c r="CW382" s="59"/>
      <c r="CX382" s="59"/>
      <c r="CY382" s="59"/>
      <c r="CZ382" s="82"/>
      <c r="DA382" s="59"/>
      <c r="DB382" s="59"/>
      <c r="DC382" s="59"/>
      <c r="DD382" s="59"/>
      <c r="DE382" s="59"/>
      <c r="DF382" s="59"/>
      <c r="DG382" s="59"/>
      <c r="DH382" s="59"/>
      <c r="DI382" s="82"/>
      <c r="DJ382" s="59"/>
      <c r="DK382" s="59"/>
      <c r="DL382" s="59"/>
      <c r="DM382" s="59"/>
      <c r="DN382" s="59"/>
      <c r="DO382" s="59"/>
      <c r="DP382" s="59"/>
      <c r="DQ382" s="82"/>
      <c r="DR382" s="59"/>
      <c r="DS382" s="59"/>
      <c r="DT382" s="59"/>
      <c r="DU382" s="59"/>
      <c r="DV382" s="59"/>
      <c r="DW382" s="59"/>
      <c r="DX382" s="59"/>
      <c r="DY382" s="59"/>
      <c r="DZ382" s="59"/>
      <c r="EA382" s="59"/>
      <c r="EB382" s="59"/>
      <c r="EC382" s="59"/>
      <c r="ED382" s="59"/>
      <c r="EE382" s="59"/>
      <c r="EF382" s="59"/>
      <c r="EG382" s="59"/>
      <c r="EH382" s="59"/>
      <c r="EI382" s="59"/>
      <c r="EJ382" s="59"/>
      <c r="EK382" s="59"/>
      <c r="EL382" s="59"/>
      <c r="EM382" s="59"/>
      <c r="EN382" s="59"/>
      <c r="EO382" s="59"/>
      <c r="EP382" s="59"/>
      <c r="EQ382" s="59"/>
      <c r="ER382" s="59"/>
    </row>
    <row r="383" spans="2:148" ht="15" outlineLevel="1">
      <c r="B383" s="65">
        <v>6</v>
      </c>
      <c r="C383" s="99" t="s">
        <v>356</v>
      </c>
      <c r="D383" s="102" t="s">
        <v>361</v>
      </c>
      <c r="E383" s="65">
        <v>25</v>
      </c>
      <c r="F383" s="65"/>
      <c r="G383" s="90"/>
      <c r="H383" s="88">
        <f t="shared" si="98"/>
        <v>3.5000000000000004</v>
      </c>
      <c r="I383" s="87">
        <f t="shared" si="99"/>
        <v>3.5000000000000004</v>
      </c>
      <c r="J383" s="87">
        <f t="shared" si="97"/>
        <v>0</v>
      </c>
      <c r="K383" s="82"/>
      <c r="L383" s="61"/>
      <c r="M383" s="82"/>
      <c r="N383" s="59"/>
      <c r="O383" s="59"/>
      <c r="P383" s="59"/>
      <c r="Q383" s="59"/>
      <c r="R383" s="59"/>
      <c r="S383" s="59"/>
      <c r="T383" s="82"/>
      <c r="U383" s="63"/>
      <c r="V383" s="63"/>
      <c r="W383" s="63"/>
      <c r="X383" s="63"/>
      <c r="Y383" s="63"/>
      <c r="Z383" s="63"/>
      <c r="AA383" s="63"/>
      <c r="AB383" s="63"/>
      <c r="AC383" s="82"/>
      <c r="AD383" s="59"/>
      <c r="AE383" s="59"/>
      <c r="AF383" s="59"/>
      <c r="AG383" s="59"/>
      <c r="AH383" s="59"/>
      <c r="AI383" s="82"/>
      <c r="AJ383" s="59"/>
      <c r="AK383" s="59"/>
      <c r="AL383" s="59"/>
      <c r="AM383" s="59"/>
      <c r="AN383" s="82"/>
      <c r="AO383" s="59"/>
      <c r="AP383" s="59"/>
      <c r="AQ383" s="59"/>
      <c r="AR383" s="59"/>
      <c r="AS383" s="59"/>
      <c r="AT383" s="59"/>
      <c r="AU383" s="59"/>
      <c r="AV383" s="59"/>
      <c r="AW383" s="59"/>
      <c r="AX383" s="82"/>
      <c r="AY383" s="59"/>
      <c r="AZ383" s="59"/>
      <c r="BA383" s="59"/>
      <c r="BB383" s="59"/>
      <c r="BC383" s="59"/>
      <c r="BD383" s="59"/>
      <c r="BE383" s="59"/>
      <c r="BF383" s="59"/>
      <c r="BG383" s="59"/>
      <c r="BH383" s="59"/>
      <c r="BI383" s="82"/>
      <c r="BJ383" s="60"/>
      <c r="BK383" s="59"/>
      <c r="BL383" s="59"/>
      <c r="BM383" s="59"/>
      <c r="BN383" s="59"/>
      <c r="BO383" s="59"/>
      <c r="BP383" s="59"/>
      <c r="BQ383" s="59"/>
      <c r="BR383" s="59"/>
      <c r="BS383" s="59"/>
      <c r="BT383" s="59"/>
      <c r="BU383" s="59"/>
      <c r="BV383" s="59"/>
      <c r="BW383" s="59"/>
      <c r="BX383" s="59"/>
      <c r="BY383" s="59"/>
      <c r="BZ383" s="59"/>
      <c r="CA383" s="59"/>
      <c r="CB383" s="82"/>
      <c r="CC383" s="59"/>
      <c r="CD383" s="59"/>
      <c r="CE383" s="59"/>
      <c r="CF383" s="59"/>
      <c r="CG383" s="59"/>
      <c r="CH383" s="59"/>
      <c r="CI383" s="59"/>
      <c r="CJ383" s="59"/>
      <c r="CK383" s="59"/>
      <c r="CL383" s="59"/>
      <c r="CM383" s="82"/>
      <c r="CN383" s="59"/>
      <c r="CO383" s="59"/>
      <c r="CP383" s="59"/>
      <c r="CQ383" s="59"/>
      <c r="CR383" s="59"/>
      <c r="CS383" s="59"/>
      <c r="CT383" s="59"/>
      <c r="CU383" s="59"/>
      <c r="CV383" s="59"/>
      <c r="CW383" s="59"/>
      <c r="CX383" s="59"/>
      <c r="CY383" s="59"/>
      <c r="CZ383" s="82"/>
      <c r="DA383" s="59"/>
      <c r="DB383" s="59"/>
      <c r="DC383" s="59"/>
      <c r="DD383" s="59"/>
      <c r="DE383" s="59"/>
      <c r="DF383" s="59"/>
      <c r="DG383" s="59"/>
      <c r="DH383" s="59"/>
      <c r="DI383" s="82"/>
      <c r="DJ383" s="59"/>
      <c r="DK383" s="59"/>
      <c r="DL383" s="59"/>
      <c r="DM383" s="59"/>
      <c r="DN383" s="59"/>
      <c r="DO383" s="59"/>
      <c r="DP383" s="59"/>
      <c r="DQ383" s="82"/>
      <c r="DR383" s="59"/>
      <c r="DS383" s="59"/>
      <c r="DT383" s="59"/>
      <c r="DU383" s="59"/>
      <c r="DV383" s="59"/>
      <c r="DW383" s="59"/>
      <c r="DX383" s="59"/>
      <c r="DY383" s="59"/>
      <c r="DZ383" s="59"/>
      <c r="EA383" s="59"/>
      <c r="EB383" s="59"/>
      <c r="EC383" s="59"/>
      <c r="ED383" s="59"/>
      <c r="EE383" s="59"/>
      <c r="EF383" s="59"/>
      <c r="EG383" s="59"/>
      <c r="EH383" s="59"/>
      <c r="EI383" s="59"/>
      <c r="EJ383" s="59"/>
      <c r="EK383" s="59"/>
      <c r="EL383" s="59"/>
      <c r="EM383" s="59"/>
      <c r="EN383" s="59"/>
      <c r="EO383" s="59"/>
      <c r="EP383" s="59"/>
      <c r="EQ383" s="59"/>
      <c r="ER383" s="59"/>
    </row>
    <row r="384" spans="2:148" ht="15" outlineLevel="1">
      <c r="B384" s="65">
        <v>7</v>
      </c>
      <c r="C384" s="99" t="s">
        <v>356</v>
      </c>
      <c r="D384" s="102" t="s">
        <v>362</v>
      </c>
      <c r="E384" s="65">
        <v>60</v>
      </c>
      <c r="F384" s="65"/>
      <c r="G384" s="90"/>
      <c r="H384" s="88">
        <f t="shared" si="98"/>
        <v>8.4</v>
      </c>
      <c r="I384" s="87">
        <f t="shared" si="99"/>
        <v>8.4</v>
      </c>
      <c r="J384" s="87">
        <f t="shared" si="97"/>
        <v>0</v>
      </c>
      <c r="K384" s="82"/>
      <c r="L384" s="61"/>
      <c r="M384" s="82"/>
      <c r="N384" s="59"/>
      <c r="O384" s="59"/>
      <c r="P384" s="59"/>
      <c r="Q384" s="59"/>
      <c r="R384" s="59"/>
      <c r="S384" s="59"/>
      <c r="T384" s="82"/>
      <c r="U384" s="142"/>
      <c r="V384" s="63"/>
      <c r="W384" s="63"/>
      <c r="X384" s="63"/>
      <c r="Y384" s="63"/>
      <c r="Z384" s="63"/>
      <c r="AA384" s="63"/>
      <c r="AB384" s="63"/>
      <c r="AC384" s="82"/>
      <c r="AD384" s="59"/>
      <c r="AE384" s="59"/>
      <c r="AF384" s="59"/>
      <c r="AG384" s="59"/>
      <c r="AH384" s="59"/>
      <c r="AI384" s="82"/>
      <c r="AJ384" s="59"/>
      <c r="AK384" s="59"/>
      <c r="AL384" s="59"/>
      <c r="AM384" s="59"/>
      <c r="AN384" s="82"/>
      <c r="AO384" s="59"/>
      <c r="AP384" s="59"/>
      <c r="AQ384" s="59"/>
      <c r="AR384" s="59"/>
      <c r="AS384" s="59"/>
      <c r="AT384" s="59"/>
      <c r="AU384" s="59"/>
      <c r="AV384" s="59"/>
      <c r="AW384" s="59"/>
      <c r="AX384" s="82"/>
      <c r="AY384" s="59"/>
      <c r="AZ384" s="59"/>
      <c r="BA384" s="59"/>
      <c r="BB384" s="59"/>
      <c r="BC384" s="59"/>
      <c r="BD384" s="59"/>
      <c r="BE384" s="59"/>
      <c r="BF384" s="59"/>
      <c r="BG384" s="59"/>
      <c r="BH384" s="59"/>
      <c r="BI384" s="82"/>
      <c r="BJ384" s="60"/>
      <c r="BK384" s="59"/>
      <c r="BL384" s="59"/>
      <c r="BM384" s="59"/>
      <c r="BN384" s="59"/>
      <c r="BO384" s="59"/>
      <c r="BP384" s="59"/>
      <c r="BQ384" s="59"/>
      <c r="BR384" s="59"/>
      <c r="BS384" s="59"/>
      <c r="BT384" s="59"/>
      <c r="BU384" s="59"/>
      <c r="BV384" s="59"/>
      <c r="BW384" s="59"/>
      <c r="BX384" s="59"/>
      <c r="BY384" s="59"/>
      <c r="BZ384" s="59"/>
      <c r="CA384" s="59"/>
      <c r="CB384" s="82"/>
      <c r="CC384" s="59"/>
      <c r="CD384" s="59"/>
      <c r="CE384" s="59"/>
      <c r="CF384" s="59"/>
      <c r="CG384" s="59"/>
      <c r="CH384" s="59"/>
      <c r="CI384" s="59"/>
      <c r="CJ384" s="59"/>
      <c r="CK384" s="59"/>
      <c r="CL384" s="59"/>
      <c r="CM384" s="82"/>
      <c r="CN384" s="59"/>
      <c r="CO384" s="59"/>
      <c r="CP384" s="59"/>
      <c r="CQ384" s="59"/>
      <c r="CR384" s="59"/>
      <c r="CS384" s="59"/>
      <c r="CT384" s="59"/>
      <c r="CU384" s="59"/>
      <c r="CV384" s="59"/>
      <c r="CW384" s="59"/>
      <c r="CX384" s="59"/>
      <c r="CY384" s="59"/>
      <c r="CZ384" s="82"/>
      <c r="DA384" s="59"/>
      <c r="DB384" s="59"/>
      <c r="DC384" s="59"/>
      <c r="DD384" s="59"/>
      <c r="DE384" s="59"/>
      <c r="DF384" s="59"/>
      <c r="DG384" s="59"/>
      <c r="DH384" s="59"/>
      <c r="DI384" s="82"/>
      <c r="DJ384" s="59"/>
      <c r="DK384" s="59"/>
      <c r="DL384" s="59"/>
      <c r="DM384" s="59"/>
      <c r="DN384" s="59"/>
      <c r="DO384" s="59"/>
      <c r="DP384" s="59"/>
      <c r="DQ384" s="82"/>
      <c r="DR384" s="59"/>
      <c r="DS384" s="59"/>
      <c r="DT384" s="59"/>
      <c r="DU384" s="59"/>
      <c r="DV384" s="59"/>
      <c r="DW384" s="59"/>
      <c r="DX384" s="59"/>
      <c r="DY384" s="59"/>
      <c r="DZ384" s="59"/>
      <c r="EA384" s="59"/>
      <c r="EB384" s="59"/>
      <c r="EC384" s="59"/>
      <c r="ED384" s="59"/>
      <c r="EE384" s="59"/>
      <c r="EF384" s="59"/>
      <c r="EG384" s="59"/>
      <c r="EH384" s="59"/>
      <c r="EI384" s="59"/>
      <c r="EJ384" s="59"/>
      <c r="EK384" s="59"/>
      <c r="EL384" s="59"/>
      <c r="EM384" s="59"/>
      <c r="EN384" s="59"/>
      <c r="EO384" s="59"/>
      <c r="EP384" s="59"/>
      <c r="EQ384" s="59"/>
      <c r="ER384" s="59"/>
    </row>
    <row r="385" spans="2:148" ht="15" outlineLevel="1">
      <c r="B385" s="65">
        <v>8</v>
      </c>
      <c r="C385" s="99" t="s">
        <v>356</v>
      </c>
      <c r="D385" s="102" t="s">
        <v>363</v>
      </c>
      <c r="E385" s="65">
        <v>45</v>
      </c>
      <c r="F385" s="65"/>
      <c r="G385" s="90"/>
      <c r="H385" s="88">
        <f t="shared" si="98"/>
        <v>6.3000000000000007</v>
      </c>
      <c r="I385" s="87">
        <f t="shared" si="99"/>
        <v>6.3000000000000007</v>
      </c>
      <c r="J385" s="87">
        <f t="shared" si="97"/>
        <v>0</v>
      </c>
      <c r="K385" s="82"/>
      <c r="L385" s="61"/>
      <c r="M385" s="82"/>
      <c r="N385" s="59"/>
      <c r="O385" s="59"/>
      <c r="P385" s="59"/>
      <c r="Q385" s="59"/>
      <c r="R385" s="59"/>
      <c r="S385" s="59"/>
      <c r="T385" s="82"/>
      <c r="U385" s="63"/>
      <c r="V385" s="63"/>
      <c r="W385" s="63"/>
      <c r="X385" s="63"/>
      <c r="Y385" s="63"/>
      <c r="Z385" s="63"/>
      <c r="AA385" s="63"/>
      <c r="AB385" s="63"/>
      <c r="AC385" s="82"/>
      <c r="AD385" s="59"/>
      <c r="AE385" s="59"/>
      <c r="AF385" s="59"/>
      <c r="AG385" s="59"/>
      <c r="AH385" s="59"/>
      <c r="AI385" s="82"/>
      <c r="AJ385" s="59"/>
      <c r="AK385" s="59"/>
      <c r="AL385" s="59"/>
      <c r="AM385" s="59"/>
      <c r="AN385" s="82"/>
      <c r="AO385" s="59"/>
      <c r="AP385" s="59"/>
      <c r="AQ385" s="59"/>
      <c r="AR385" s="59"/>
      <c r="AS385" s="59"/>
      <c r="AT385" s="59"/>
      <c r="AU385" s="59"/>
      <c r="AV385" s="59"/>
      <c r="AW385" s="59"/>
      <c r="AX385" s="82"/>
      <c r="AY385" s="59"/>
      <c r="AZ385" s="59"/>
      <c r="BA385" s="59"/>
      <c r="BB385" s="59"/>
      <c r="BC385" s="59"/>
      <c r="BD385" s="59"/>
      <c r="BE385" s="59"/>
      <c r="BF385" s="59"/>
      <c r="BG385" s="59"/>
      <c r="BH385" s="59"/>
      <c r="BI385" s="82"/>
      <c r="BJ385" s="60"/>
      <c r="BK385" s="59"/>
      <c r="BL385" s="59"/>
      <c r="BM385" s="59"/>
      <c r="BN385" s="59"/>
      <c r="BO385" s="59"/>
      <c r="BP385" s="59"/>
      <c r="BQ385" s="59"/>
      <c r="BR385" s="59"/>
      <c r="BS385" s="59"/>
      <c r="BT385" s="59"/>
      <c r="BU385" s="59"/>
      <c r="BV385" s="59"/>
      <c r="BW385" s="59"/>
      <c r="BX385" s="59"/>
      <c r="BY385" s="59"/>
      <c r="BZ385" s="59"/>
      <c r="CA385" s="59"/>
      <c r="CB385" s="82"/>
      <c r="CC385" s="59"/>
      <c r="CD385" s="59"/>
      <c r="CE385" s="59"/>
      <c r="CF385" s="59"/>
      <c r="CG385" s="59"/>
      <c r="CH385" s="59"/>
      <c r="CI385" s="59"/>
      <c r="CJ385" s="59"/>
      <c r="CK385" s="59"/>
      <c r="CL385" s="59"/>
      <c r="CM385" s="82"/>
      <c r="CN385" s="59"/>
      <c r="CO385" s="59"/>
      <c r="CP385" s="59"/>
      <c r="CQ385" s="59"/>
      <c r="CR385" s="59"/>
      <c r="CS385" s="59"/>
      <c r="CT385" s="59"/>
      <c r="CU385" s="59"/>
      <c r="CV385" s="59"/>
      <c r="CW385" s="59"/>
      <c r="CX385" s="59"/>
      <c r="CY385" s="59"/>
      <c r="CZ385" s="82"/>
      <c r="DA385" s="59"/>
      <c r="DB385" s="59"/>
      <c r="DC385" s="59"/>
      <c r="DD385" s="59"/>
      <c r="DE385" s="59"/>
      <c r="DF385" s="59"/>
      <c r="DG385" s="59"/>
      <c r="DH385" s="59"/>
      <c r="DI385" s="82"/>
      <c r="DJ385" s="59"/>
      <c r="DK385" s="59"/>
      <c r="DL385" s="59"/>
      <c r="DM385" s="59"/>
      <c r="DN385" s="59"/>
      <c r="DO385" s="59"/>
      <c r="DP385" s="59"/>
      <c r="DQ385" s="82"/>
      <c r="DR385" s="59"/>
      <c r="DS385" s="59"/>
      <c r="DT385" s="59"/>
      <c r="DU385" s="59"/>
      <c r="DV385" s="59"/>
      <c r="DW385" s="59"/>
      <c r="DX385" s="59"/>
      <c r="DY385" s="59"/>
      <c r="DZ385" s="59"/>
      <c r="EA385" s="59"/>
      <c r="EB385" s="59"/>
      <c r="EC385" s="59"/>
      <c r="ED385" s="59"/>
      <c r="EE385" s="59"/>
      <c r="EF385" s="59"/>
      <c r="EG385" s="59"/>
      <c r="EH385" s="59"/>
      <c r="EI385" s="59"/>
      <c r="EJ385" s="59"/>
      <c r="EK385" s="59"/>
      <c r="EL385" s="59"/>
      <c r="EM385" s="59"/>
      <c r="EN385" s="59"/>
      <c r="EO385" s="59"/>
      <c r="EP385" s="59"/>
      <c r="EQ385" s="59"/>
      <c r="ER385" s="59"/>
    </row>
    <row r="386" spans="2:148" ht="15" outlineLevel="1">
      <c r="B386" s="67"/>
      <c r="C386" s="100"/>
      <c r="D386" s="109"/>
      <c r="E386" s="67"/>
      <c r="F386" s="67"/>
      <c r="G386" s="117"/>
      <c r="H386" s="118"/>
      <c r="I386" s="119"/>
      <c r="J386" s="119"/>
      <c r="K386" s="82"/>
      <c r="L386" s="120"/>
      <c r="M386" s="82"/>
      <c r="N386" s="59"/>
      <c r="O386" s="59"/>
      <c r="P386" s="59"/>
      <c r="Q386" s="59"/>
      <c r="R386" s="59"/>
      <c r="S386" s="59"/>
      <c r="T386" s="82"/>
      <c r="U386" s="142"/>
      <c r="V386" s="63"/>
      <c r="W386" s="63"/>
      <c r="X386" s="63"/>
      <c r="Y386" s="63"/>
      <c r="Z386" s="63"/>
      <c r="AA386" s="63"/>
      <c r="AB386" s="63"/>
      <c r="AC386" s="82"/>
      <c r="AD386" s="59"/>
      <c r="AE386" s="59"/>
      <c r="AF386" s="59"/>
      <c r="AG386" s="59"/>
      <c r="AH386" s="59"/>
      <c r="AI386" s="82"/>
      <c r="AJ386" s="59"/>
      <c r="AK386" s="59"/>
      <c r="AL386" s="59"/>
      <c r="AM386" s="59"/>
      <c r="AN386" s="82"/>
      <c r="AO386" s="59"/>
      <c r="AP386" s="59"/>
      <c r="AQ386" s="59"/>
      <c r="AR386" s="59"/>
      <c r="AS386" s="59"/>
      <c r="AT386" s="59"/>
      <c r="AU386" s="59"/>
      <c r="AV386" s="59"/>
      <c r="AW386" s="59"/>
      <c r="AX386" s="82"/>
      <c r="AY386" s="59"/>
      <c r="AZ386" s="59"/>
      <c r="BA386" s="59"/>
      <c r="BB386" s="59"/>
      <c r="BC386" s="59"/>
      <c r="BD386" s="59"/>
      <c r="BE386" s="59"/>
      <c r="BF386" s="59"/>
      <c r="BG386" s="59"/>
      <c r="BH386" s="59"/>
      <c r="BI386" s="82"/>
      <c r="BJ386" s="60"/>
      <c r="BK386" s="59"/>
      <c r="BL386" s="59"/>
      <c r="BM386" s="59"/>
      <c r="BN386" s="59"/>
      <c r="BO386" s="59"/>
      <c r="BP386" s="59"/>
      <c r="BQ386" s="59"/>
      <c r="BR386" s="59"/>
      <c r="BS386" s="59"/>
      <c r="BT386" s="59"/>
      <c r="BU386" s="59"/>
      <c r="BV386" s="59"/>
      <c r="BW386" s="59"/>
      <c r="BX386" s="59"/>
      <c r="BY386" s="59"/>
      <c r="BZ386" s="59"/>
      <c r="CA386" s="59"/>
      <c r="CB386" s="82"/>
      <c r="CC386" s="59"/>
      <c r="CD386" s="59"/>
      <c r="CE386" s="59"/>
      <c r="CF386" s="59"/>
      <c r="CG386" s="59"/>
      <c r="CH386" s="59"/>
      <c r="CI386" s="59"/>
      <c r="CJ386" s="59"/>
      <c r="CK386" s="59"/>
      <c r="CL386" s="59"/>
      <c r="CM386" s="82"/>
      <c r="CN386" s="59"/>
      <c r="CO386" s="59"/>
      <c r="CP386" s="59"/>
      <c r="CQ386" s="59"/>
      <c r="CR386" s="59"/>
      <c r="CS386" s="59"/>
      <c r="CT386" s="59"/>
      <c r="CU386" s="59"/>
      <c r="CV386" s="59"/>
      <c r="CW386" s="59"/>
      <c r="CX386" s="59"/>
      <c r="CY386" s="59"/>
      <c r="CZ386" s="82"/>
      <c r="DA386" s="59"/>
      <c r="DB386" s="59"/>
      <c r="DC386" s="59"/>
      <c r="DD386" s="59"/>
      <c r="DE386" s="59"/>
      <c r="DF386" s="59"/>
      <c r="DG386" s="59"/>
      <c r="DH386" s="59"/>
      <c r="DI386" s="82"/>
      <c r="DJ386" s="59"/>
      <c r="DK386" s="59"/>
      <c r="DL386" s="59"/>
      <c r="DM386" s="59"/>
      <c r="DN386" s="59"/>
      <c r="DO386" s="59"/>
      <c r="DP386" s="59"/>
      <c r="DQ386" s="82"/>
      <c r="DR386" s="59"/>
      <c r="DS386" s="59"/>
      <c r="DT386" s="59"/>
      <c r="DU386" s="59"/>
      <c r="DV386" s="59"/>
      <c r="DW386" s="59"/>
      <c r="DX386" s="59"/>
      <c r="DY386" s="59"/>
      <c r="DZ386" s="59"/>
      <c r="EA386" s="59"/>
      <c r="EB386" s="59"/>
      <c r="EC386" s="59"/>
      <c r="ED386" s="59"/>
      <c r="EE386" s="59"/>
      <c r="EF386" s="59"/>
      <c r="EG386" s="59"/>
      <c r="EH386" s="59"/>
      <c r="EI386" s="59"/>
      <c r="EJ386" s="59"/>
      <c r="EK386" s="59"/>
      <c r="EL386" s="59"/>
      <c r="EM386" s="59"/>
      <c r="EN386" s="59"/>
      <c r="EO386" s="59"/>
      <c r="EP386" s="59"/>
      <c r="EQ386" s="59"/>
      <c r="ER386" s="59"/>
    </row>
    <row r="387" spans="2:148" ht="15" outlineLevel="1">
      <c r="B387" s="65">
        <v>1</v>
      </c>
      <c r="C387" s="99" t="s">
        <v>364</v>
      </c>
      <c r="D387" s="102" t="s">
        <v>365</v>
      </c>
      <c r="E387" s="66">
        <v>15</v>
      </c>
      <c r="F387" s="66"/>
      <c r="G387" s="90"/>
      <c r="H387" s="88">
        <f t="shared" si="98"/>
        <v>2.1</v>
      </c>
      <c r="I387" s="87">
        <f t="shared" si="99"/>
        <v>2.1</v>
      </c>
      <c r="J387" s="87">
        <f t="shared" ref="J387:J403" si="100">SUMPRODUCT(N387:ES387,$N$6:$ES$6)</f>
        <v>0</v>
      </c>
      <c r="K387" s="82"/>
      <c r="L387" s="61"/>
      <c r="M387" s="82"/>
      <c r="N387" s="59"/>
      <c r="O387" s="59"/>
      <c r="P387" s="59"/>
      <c r="Q387" s="59"/>
      <c r="R387" s="59"/>
      <c r="S387" s="59"/>
      <c r="T387" s="82"/>
      <c r="U387" s="63"/>
      <c r="V387" s="63"/>
      <c r="W387" s="63"/>
      <c r="X387" s="63"/>
      <c r="Y387" s="63"/>
      <c r="Z387" s="63"/>
      <c r="AA387" s="63"/>
      <c r="AB387" s="63"/>
      <c r="AC387" s="82"/>
      <c r="AD387" s="59"/>
      <c r="AE387" s="59"/>
      <c r="AF387" s="59"/>
      <c r="AG387" s="59"/>
      <c r="AH387" s="59"/>
      <c r="AI387" s="82"/>
      <c r="AJ387" s="59"/>
      <c r="AK387" s="59"/>
      <c r="AL387" s="59"/>
      <c r="AM387" s="59"/>
      <c r="AN387" s="82"/>
      <c r="AO387" s="59"/>
      <c r="AP387" s="59"/>
      <c r="AQ387" s="59"/>
      <c r="AR387" s="59"/>
      <c r="AS387" s="59"/>
      <c r="AT387" s="59"/>
      <c r="AU387" s="59"/>
      <c r="AV387" s="59"/>
      <c r="AW387" s="59"/>
      <c r="AX387" s="82"/>
      <c r="AY387" s="59"/>
      <c r="AZ387" s="59"/>
      <c r="BA387" s="59"/>
      <c r="BB387" s="59"/>
      <c r="BC387" s="59"/>
      <c r="BD387" s="59"/>
      <c r="BE387" s="59"/>
      <c r="BF387" s="59"/>
      <c r="BG387" s="59"/>
      <c r="BH387" s="59"/>
      <c r="BI387" s="82"/>
      <c r="BJ387" s="60"/>
      <c r="BK387" s="59"/>
      <c r="BL387" s="59"/>
      <c r="BM387" s="59"/>
      <c r="BN387" s="59"/>
      <c r="BO387" s="59"/>
      <c r="BP387" s="59"/>
      <c r="BQ387" s="59"/>
      <c r="BR387" s="59"/>
      <c r="BS387" s="59"/>
      <c r="BT387" s="59"/>
      <c r="BU387" s="59"/>
      <c r="BV387" s="59"/>
      <c r="BW387" s="59"/>
      <c r="BX387" s="59"/>
      <c r="BY387" s="59"/>
      <c r="BZ387" s="59"/>
      <c r="CA387" s="59"/>
      <c r="CB387" s="82"/>
      <c r="CC387" s="59"/>
      <c r="CD387" s="59"/>
      <c r="CE387" s="59"/>
      <c r="CF387" s="59"/>
      <c r="CG387" s="59"/>
      <c r="CH387" s="59"/>
      <c r="CI387" s="59"/>
      <c r="CJ387" s="59"/>
      <c r="CK387" s="59"/>
      <c r="CL387" s="59"/>
      <c r="CM387" s="82"/>
      <c r="CN387" s="59"/>
      <c r="CO387" s="59"/>
      <c r="CP387" s="59"/>
      <c r="CQ387" s="59"/>
      <c r="CR387" s="59"/>
      <c r="CS387" s="59"/>
      <c r="CT387" s="59"/>
      <c r="CU387" s="59"/>
      <c r="CV387" s="59"/>
      <c r="CW387" s="59"/>
      <c r="CX387" s="59"/>
      <c r="CY387" s="59"/>
      <c r="CZ387" s="82"/>
      <c r="DA387" s="59"/>
      <c r="DB387" s="59"/>
      <c r="DC387" s="59"/>
      <c r="DD387" s="59"/>
      <c r="DE387" s="59"/>
      <c r="DF387" s="59"/>
      <c r="DG387" s="59"/>
      <c r="DH387" s="59"/>
      <c r="DI387" s="82"/>
      <c r="DJ387" s="59"/>
      <c r="DK387" s="59"/>
      <c r="DL387" s="59"/>
      <c r="DM387" s="59"/>
      <c r="DN387" s="59"/>
      <c r="DO387" s="59"/>
      <c r="DP387" s="59"/>
      <c r="DQ387" s="82"/>
      <c r="DR387" s="59"/>
      <c r="DS387" s="59"/>
      <c r="DT387" s="59"/>
      <c r="DU387" s="59"/>
      <c r="DV387" s="59"/>
      <c r="DW387" s="59"/>
      <c r="DX387" s="59"/>
      <c r="DY387" s="59"/>
      <c r="DZ387" s="59"/>
      <c r="EA387" s="59"/>
      <c r="EB387" s="59"/>
      <c r="EC387" s="59"/>
      <c r="ED387" s="59"/>
      <c r="EE387" s="59"/>
      <c r="EF387" s="59"/>
      <c r="EG387" s="59"/>
      <c r="EH387" s="59"/>
      <c r="EI387" s="59"/>
      <c r="EJ387" s="59"/>
      <c r="EK387" s="59"/>
      <c r="EL387" s="59"/>
      <c r="EM387" s="59"/>
      <c r="EN387" s="59"/>
      <c r="EO387" s="59"/>
      <c r="EP387" s="59"/>
      <c r="EQ387" s="59"/>
      <c r="ER387" s="59"/>
    </row>
    <row r="388" spans="2:148" ht="15" outlineLevel="1">
      <c r="B388" s="65">
        <v>2</v>
      </c>
      <c r="C388" s="99" t="s">
        <v>364</v>
      </c>
      <c r="D388" s="102" t="s">
        <v>366</v>
      </c>
      <c r="E388" s="66">
        <v>18</v>
      </c>
      <c r="F388" s="66"/>
      <c r="G388" s="90"/>
      <c r="H388" s="88">
        <f t="shared" si="98"/>
        <v>2.5200000000000005</v>
      </c>
      <c r="I388" s="87">
        <f t="shared" si="99"/>
        <v>2.5200000000000005</v>
      </c>
      <c r="J388" s="87">
        <f t="shared" si="100"/>
        <v>0</v>
      </c>
      <c r="K388" s="82"/>
      <c r="L388" s="61"/>
      <c r="M388" s="82"/>
      <c r="N388" s="59"/>
      <c r="O388" s="59"/>
      <c r="P388" s="59"/>
      <c r="Q388" s="59"/>
      <c r="R388" s="59"/>
      <c r="S388" s="59"/>
      <c r="T388" s="82"/>
      <c r="U388" s="142"/>
      <c r="V388" s="63"/>
      <c r="W388" s="63"/>
      <c r="X388" s="63"/>
      <c r="Y388" s="63"/>
      <c r="Z388" s="63"/>
      <c r="AA388" s="63"/>
      <c r="AB388" s="63"/>
      <c r="AC388" s="82"/>
      <c r="AD388" s="59"/>
      <c r="AE388" s="59"/>
      <c r="AF388" s="59"/>
      <c r="AG388" s="59"/>
      <c r="AH388" s="59"/>
      <c r="AI388" s="82"/>
      <c r="AJ388" s="59"/>
      <c r="AK388" s="59"/>
      <c r="AL388" s="59"/>
      <c r="AM388" s="59"/>
      <c r="AN388" s="82"/>
      <c r="AO388" s="59"/>
      <c r="AP388" s="59"/>
      <c r="AQ388" s="59"/>
      <c r="AR388" s="59"/>
      <c r="AS388" s="59"/>
      <c r="AT388" s="59"/>
      <c r="AU388" s="59"/>
      <c r="AV388" s="59"/>
      <c r="AW388" s="59"/>
      <c r="AX388" s="82"/>
      <c r="AY388" s="59"/>
      <c r="AZ388" s="59"/>
      <c r="BA388" s="59"/>
      <c r="BB388" s="59"/>
      <c r="BC388" s="59"/>
      <c r="BD388" s="59"/>
      <c r="BE388" s="59"/>
      <c r="BF388" s="59"/>
      <c r="BG388" s="59"/>
      <c r="BH388" s="59"/>
      <c r="BI388" s="82"/>
      <c r="BJ388" s="60"/>
      <c r="BK388" s="59"/>
      <c r="BL388" s="59"/>
      <c r="BM388" s="59"/>
      <c r="BN388" s="59"/>
      <c r="BO388" s="59"/>
      <c r="BP388" s="59"/>
      <c r="BQ388" s="59"/>
      <c r="BR388" s="59"/>
      <c r="BS388" s="59"/>
      <c r="BT388" s="59"/>
      <c r="BU388" s="59"/>
      <c r="BV388" s="59"/>
      <c r="BW388" s="59"/>
      <c r="BX388" s="59"/>
      <c r="BY388" s="59"/>
      <c r="BZ388" s="59"/>
      <c r="CA388" s="59"/>
      <c r="CB388" s="82"/>
      <c r="CC388" s="59"/>
      <c r="CD388" s="59"/>
      <c r="CE388" s="59"/>
      <c r="CF388" s="59"/>
      <c r="CG388" s="59"/>
      <c r="CH388" s="59"/>
      <c r="CI388" s="59"/>
      <c r="CJ388" s="59"/>
      <c r="CK388" s="59"/>
      <c r="CL388" s="59"/>
      <c r="CM388" s="82"/>
      <c r="CN388" s="59"/>
      <c r="CO388" s="59"/>
      <c r="CP388" s="59"/>
      <c r="CQ388" s="59"/>
      <c r="CR388" s="59"/>
      <c r="CS388" s="59"/>
      <c r="CT388" s="59"/>
      <c r="CU388" s="59"/>
      <c r="CV388" s="59"/>
      <c r="CW388" s="59"/>
      <c r="CX388" s="59"/>
      <c r="CY388" s="59"/>
      <c r="CZ388" s="82"/>
      <c r="DA388" s="59"/>
      <c r="DB388" s="59"/>
      <c r="DC388" s="59"/>
      <c r="DD388" s="59"/>
      <c r="DE388" s="59"/>
      <c r="DF388" s="59"/>
      <c r="DG388" s="59"/>
      <c r="DH388" s="59"/>
      <c r="DI388" s="82"/>
      <c r="DJ388" s="59"/>
      <c r="DK388" s="59"/>
      <c r="DL388" s="59"/>
      <c r="DM388" s="59"/>
      <c r="DN388" s="59"/>
      <c r="DO388" s="59"/>
      <c r="DP388" s="59"/>
      <c r="DQ388" s="82"/>
      <c r="DR388" s="59"/>
      <c r="DS388" s="59"/>
      <c r="DT388" s="59"/>
      <c r="DU388" s="59"/>
      <c r="DV388" s="59"/>
      <c r="DW388" s="59"/>
      <c r="DX388" s="59"/>
      <c r="DY388" s="59"/>
      <c r="DZ388" s="59"/>
      <c r="EA388" s="59"/>
      <c r="EB388" s="59"/>
      <c r="EC388" s="59"/>
      <c r="ED388" s="59"/>
      <c r="EE388" s="59"/>
      <c r="EF388" s="59"/>
      <c r="EG388" s="59"/>
      <c r="EH388" s="59"/>
      <c r="EI388" s="59"/>
      <c r="EJ388" s="59"/>
      <c r="EK388" s="59"/>
      <c r="EL388" s="59"/>
      <c r="EM388" s="59"/>
      <c r="EN388" s="59"/>
      <c r="EO388" s="59"/>
      <c r="EP388" s="59"/>
      <c r="EQ388" s="59"/>
      <c r="ER388" s="59"/>
    </row>
    <row r="389" spans="2:148" ht="15" outlineLevel="1">
      <c r="B389" s="65">
        <v>3</v>
      </c>
      <c r="C389" s="99" t="s">
        <v>364</v>
      </c>
      <c r="D389" s="102" t="s">
        <v>367</v>
      </c>
      <c r="E389" s="66">
        <v>18</v>
      </c>
      <c r="F389" s="66"/>
      <c r="G389" s="90"/>
      <c r="H389" s="88">
        <f t="shared" si="98"/>
        <v>2.5200000000000005</v>
      </c>
      <c r="I389" s="87">
        <f t="shared" si="99"/>
        <v>2.5200000000000005</v>
      </c>
      <c r="J389" s="87">
        <f t="shared" si="100"/>
        <v>0</v>
      </c>
      <c r="K389" s="82"/>
      <c r="L389" s="61"/>
      <c r="M389" s="82"/>
      <c r="N389" s="59"/>
      <c r="O389" s="59"/>
      <c r="P389" s="59"/>
      <c r="Q389" s="59"/>
      <c r="R389" s="59"/>
      <c r="S389" s="59"/>
      <c r="T389" s="82"/>
      <c r="U389" s="63"/>
      <c r="V389" s="63"/>
      <c r="W389" s="63"/>
      <c r="X389" s="63"/>
      <c r="Y389" s="63"/>
      <c r="Z389" s="63"/>
      <c r="AA389" s="63"/>
      <c r="AB389" s="63"/>
      <c r="AC389" s="82"/>
      <c r="AD389" s="59"/>
      <c r="AE389" s="59"/>
      <c r="AF389" s="59"/>
      <c r="AG389" s="59"/>
      <c r="AH389" s="59"/>
      <c r="AI389" s="82"/>
      <c r="AJ389" s="59"/>
      <c r="AK389" s="59"/>
      <c r="AL389" s="59"/>
      <c r="AM389" s="59"/>
      <c r="AN389" s="82"/>
      <c r="AO389" s="59"/>
      <c r="AP389" s="59"/>
      <c r="AQ389" s="59"/>
      <c r="AR389" s="59"/>
      <c r="AS389" s="59"/>
      <c r="AT389" s="59"/>
      <c r="AU389" s="59"/>
      <c r="AV389" s="59"/>
      <c r="AW389" s="59"/>
      <c r="AX389" s="82"/>
      <c r="AY389" s="59"/>
      <c r="AZ389" s="59"/>
      <c r="BA389" s="59"/>
      <c r="BB389" s="59"/>
      <c r="BC389" s="59"/>
      <c r="BD389" s="59"/>
      <c r="BE389" s="59"/>
      <c r="BF389" s="59"/>
      <c r="BG389" s="59"/>
      <c r="BH389" s="59"/>
      <c r="BI389" s="82"/>
      <c r="BJ389" s="60"/>
      <c r="BK389" s="59"/>
      <c r="BL389" s="59"/>
      <c r="BM389" s="59"/>
      <c r="BN389" s="59"/>
      <c r="BO389" s="59"/>
      <c r="BP389" s="59"/>
      <c r="BQ389" s="59"/>
      <c r="BR389" s="59"/>
      <c r="BS389" s="59"/>
      <c r="BT389" s="59"/>
      <c r="BU389" s="59"/>
      <c r="BV389" s="59"/>
      <c r="BW389" s="59"/>
      <c r="BX389" s="59"/>
      <c r="BY389" s="59"/>
      <c r="BZ389" s="59"/>
      <c r="CA389" s="59"/>
      <c r="CB389" s="82"/>
      <c r="CC389" s="59"/>
      <c r="CD389" s="59"/>
      <c r="CE389" s="59"/>
      <c r="CF389" s="59"/>
      <c r="CG389" s="59"/>
      <c r="CH389" s="59"/>
      <c r="CI389" s="59"/>
      <c r="CJ389" s="59"/>
      <c r="CK389" s="59"/>
      <c r="CL389" s="59"/>
      <c r="CM389" s="82"/>
      <c r="CN389" s="59"/>
      <c r="CO389" s="59"/>
      <c r="CP389" s="59"/>
      <c r="CQ389" s="59"/>
      <c r="CR389" s="59"/>
      <c r="CS389" s="59"/>
      <c r="CT389" s="59"/>
      <c r="CU389" s="59"/>
      <c r="CV389" s="59"/>
      <c r="CW389" s="59"/>
      <c r="CX389" s="59"/>
      <c r="CY389" s="59"/>
      <c r="CZ389" s="82"/>
      <c r="DA389" s="59"/>
      <c r="DB389" s="59"/>
      <c r="DC389" s="59"/>
      <c r="DD389" s="59"/>
      <c r="DE389" s="59"/>
      <c r="DF389" s="59"/>
      <c r="DG389" s="59"/>
      <c r="DH389" s="59"/>
      <c r="DI389" s="82"/>
      <c r="DJ389" s="59"/>
      <c r="DK389" s="59"/>
      <c r="DL389" s="59"/>
      <c r="DM389" s="59"/>
      <c r="DN389" s="59"/>
      <c r="DO389" s="59"/>
      <c r="DP389" s="59"/>
      <c r="DQ389" s="82"/>
      <c r="DR389" s="59"/>
      <c r="DS389" s="59"/>
      <c r="DT389" s="59"/>
      <c r="DU389" s="59"/>
      <c r="DV389" s="59"/>
      <c r="DW389" s="59"/>
      <c r="DX389" s="59"/>
      <c r="DY389" s="59"/>
      <c r="DZ389" s="59"/>
      <c r="EA389" s="59"/>
      <c r="EB389" s="59"/>
      <c r="EC389" s="59"/>
      <c r="ED389" s="59"/>
      <c r="EE389" s="59"/>
      <c r="EF389" s="59"/>
      <c r="EG389" s="59"/>
      <c r="EH389" s="59"/>
      <c r="EI389" s="59"/>
      <c r="EJ389" s="59"/>
      <c r="EK389" s="59"/>
      <c r="EL389" s="59"/>
      <c r="EM389" s="59"/>
      <c r="EN389" s="59"/>
      <c r="EO389" s="59"/>
      <c r="EP389" s="59"/>
      <c r="EQ389" s="59"/>
      <c r="ER389" s="59"/>
    </row>
    <row r="390" spans="2:148" ht="15" outlineLevel="1">
      <c r="B390" s="65">
        <v>4</v>
      </c>
      <c r="C390" s="99" t="s">
        <v>364</v>
      </c>
      <c r="D390" s="102" t="s">
        <v>368</v>
      </c>
      <c r="E390" s="66">
        <v>35</v>
      </c>
      <c r="F390" s="66"/>
      <c r="G390" s="90"/>
      <c r="H390" s="88">
        <f t="shared" si="98"/>
        <v>4.9000000000000004</v>
      </c>
      <c r="I390" s="87">
        <f t="shared" si="99"/>
        <v>4.9000000000000004</v>
      </c>
      <c r="J390" s="87">
        <f t="shared" si="100"/>
        <v>0</v>
      </c>
      <c r="K390" s="82"/>
      <c r="L390" s="61"/>
      <c r="M390" s="82"/>
      <c r="N390" s="59"/>
      <c r="O390" s="59"/>
      <c r="P390" s="59"/>
      <c r="Q390" s="59"/>
      <c r="R390" s="59"/>
      <c r="S390" s="59"/>
      <c r="T390" s="82"/>
      <c r="U390" s="142"/>
      <c r="V390" s="63"/>
      <c r="W390" s="63"/>
      <c r="X390" s="63"/>
      <c r="Y390" s="63"/>
      <c r="Z390" s="63"/>
      <c r="AA390" s="63"/>
      <c r="AB390" s="63"/>
      <c r="AC390" s="82"/>
      <c r="AD390" s="59"/>
      <c r="AE390" s="59"/>
      <c r="AF390" s="59"/>
      <c r="AG390" s="59"/>
      <c r="AH390" s="59"/>
      <c r="AI390" s="82"/>
      <c r="AJ390" s="59"/>
      <c r="AK390" s="59"/>
      <c r="AL390" s="59"/>
      <c r="AM390" s="59"/>
      <c r="AN390" s="82"/>
      <c r="AO390" s="59"/>
      <c r="AP390" s="59"/>
      <c r="AQ390" s="59"/>
      <c r="AR390" s="59"/>
      <c r="AS390" s="59"/>
      <c r="AT390" s="59"/>
      <c r="AU390" s="59"/>
      <c r="AV390" s="59"/>
      <c r="AW390" s="59"/>
      <c r="AX390" s="82"/>
      <c r="AY390" s="59"/>
      <c r="AZ390" s="59"/>
      <c r="BA390" s="59"/>
      <c r="BB390" s="59"/>
      <c r="BC390" s="59"/>
      <c r="BD390" s="59"/>
      <c r="BE390" s="59"/>
      <c r="BF390" s="59"/>
      <c r="BG390" s="59"/>
      <c r="BH390" s="59"/>
      <c r="BI390" s="82"/>
      <c r="BJ390" s="60"/>
      <c r="BK390" s="59"/>
      <c r="BL390" s="59"/>
      <c r="BM390" s="59"/>
      <c r="BN390" s="59"/>
      <c r="BO390" s="59"/>
      <c r="BP390" s="59"/>
      <c r="BQ390" s="59"/>
      <c r="BR390" s="59"/>
      <c r="BS390" s="59"/>
      <c r="BT390" s="59"/>
      <c r="BU390" s="59"/>
      <c r="BV390" s="59"/>
      <c r="BW390" s="59"/>
      <c r="BX390" s="59"/>
      <c r="BY390" s="59"/>
      <c r="BZ390" s="59"/>
      <c r="CA390" s="59"/>
      <c r="CB390" s="82"/>
      <c r="CC390" s="59"/>
      <c r="CD390" s="59"/>
      <c r="CE390" s="59"/>
      <c r="CF390" s="59"/>
      <c r="CG390" s="59"/>
      <c r="CH390" s="59"/>
      <c r="CI390" s="59"/>
      <c r="CJ390" s="59"/>
      <c r="CK390" s="59"/>
      <c r="CL390" s="59"/>
      <c r="CM390" s="82"/>
      <c r="CN390" s="59"/>
      <c r="CO390" s="59"/>
      <c r="CP390" s="59"/>
      <c r="CQ390" s="59"/>
      <c r="CR390" s="59"/>
      <c r="CS390" s="59"/>
      <c r="CT390" s="59"/>
      <c r="CU390" s="59"/>
      <c r="CV390" s="59"/>
      <c r="CW390" s="59"/>
      <c r="CX390" s="59"/>
      <c r="CY390" s="59"/>
      <c r="CZ390" s="82"/>
      <c r="DA390" s="59"/>
      <c r="DB390" s="59"/>
      <c r="DC390" s="59"/>
      <c r="DD390" s="59"/>
      <c r="DE390" s="59"/>
      <c r="DF390" s="59"/>
      <c r="DG390" s="59"/>
      <c r="DH390" s="59"/>
      <c r="DI390" s="82"/>
      <c r="DJ390" s="59"/>
      <c r="DK390" s="59"/>
      <c r="DL390" s="59"/>
      <c r="DM390" s="59"/>
      <c r="DN390" s="59"/>
      <c r="DO390" s="59"/>
      <c r="DP390" s="59"/>
      <c r="DQ390" s="82"/>
      <c r="DR390" s="59"/>
      <c r="DS390" s="59"/>
      <c r="DT390" s="59"/>
      <c r="DU390" s="59"/>
      <c r="DV390" s="59"/>
      <c r="DW390" s="59"/>
      <c r="DX390" s="59"/>
      <c r="DY390" s="59"/>
      <c r="DZ390" s="59"/>
      <c r="EA390" s="59"/>
      <c r="EB390" s="59"/>
      <c r="EC390" s="59"/>
      <c r="ED390" s="59"/>
      <c r="EE390" s="59"/>
      <c r="EF390" s="59"/>
      <c r="EG390" s="59"/>
      <c r="EH390" s="59"/>
      <c r="EI390" s="59"/>
      <c r="EJ390" s="59"/>
      <c r="EK390" s="59"/>
      <c r="EL390" s="59"/>
      <c r="EM390" s="59"/>
      <c r="EN390" s="59"/>
      <c r="EO390" s="59"/>
      <c r="EP390" s="59"/>
      <c r="EQ390" s="59"/>
      <c r="ER390" s="59"/>
    </row>
    <row r="391" spans="2:148" ht="15" outlineLevel="1">
      <c r="B391" s="65">
        <v>5</v>
      </c>
      <c r="C391" s="99" t="s">
        <v>364</v>
      </c>
      <c r="D391" s="102" t="s">
        <v>369</v>
      </c>
      <c r="E391" s="66">
        <v>40</v>
      </c>
      <c r="F391" s="66"/>
      <c r="G391" s="90"/>
      <c r="H391" s="88">
        <f t="shared" si="98"/>
        <v>5.6000000000000005</v>
      </c>
      <c r="I391" s="87">
        <f t="shared" si="99"/>
        <v>5.6000000000000005</v>
      </c>
      <c r="J391" s="87">
        <f t="shared" si="100"/>
        <v>0</v>
      </c>
      <c r="K391" s="82"/>
      <c r="L391" s="61"/>
      <c r="M391" s="82"/>
      <c r="N391" s="59"/>
      <c r="O391" s="59"/>
      <c r="P391" s="59"/>
      <c r="Q391" s="59"/>
      <c r="R391" s="59"/>
      <c r="S391" s="59"/>
      <c r="T391" s="82"/>
      <c r="U391" s="63"/>
      <c r="V391" s="63"/>
      <c r="W391" s="63"/>
      <c r="X391" s="63"/>
      <c r="Y391" s="63"/>
      <c r="Z391" s="63"/>
      <c r="AA391" s="63"/>
      <c r="AB391" s="63"/>
      <c r="AC391" s="82"/>
      <c r="AD391" s="59"/>
      <c r="AE391" s="59"/>
      <c r="AF391" s="59"/>
      <c r="AG391" s="59"/>
      <c r="AH391" s="59"/>
      <c r="AI391" s="82"/>
      <c r="AJ391" s="59"/>
      <c r="AK391" s="59"/>
      <c r="AL391" s="59"/>
      <c r="AM391" s="59"/>
      <c r="AN391" s="82"/>
      <c r="AO391" s="59"/>
      <c r="AP391" s="59"/>
      <c r="AQ391" s="59"/>
      <c r="AR391" s="59"/>
      <c r="AS391" s="59"/>
      <c r="AT391" s="59"/>
      <c r="AU391" s="59"/>
      <c r="AV391" s="59"/>
      <c r="AW391" s="59"/>
      <c r="AX391" s="82"/>
      <c r="AY391" s="59"/>
      <c r="AZ391" s="59"/>
      <c r="BA391" s="59"/>
      <c r="BB391" s="59"/>
      <c r="BC391" s="59"/>
      <c r="BD391" s="59"/>
      <c r="BE391" s="59"/>
      <c r="BF391" s="59"/>
      <c r="BG391" s="59"/>
      <c r="BH391" s="59"/>
      <c r="BI391" s="82"/>
      <c r="BJ391" s="60"/>
      <c r="BK391" s="59"/>
      <c r="BL391" s="59"/>
      <c r="BM391" s="59"/>
      <c r="BN391" s="59"/>
      <c r="BO391" s="59"/>
      <c r="BP391" s="59"/>
      <c r="BQ391" s="59"/>
      <c r="BR391" s="59"/>
      <c r="BS391" s="59"/>
      <c r="BT391" s="59"/>
      <c r="BU391" s="59"/>
      <c r="BV391" s="59"/>
      <c r="BW391" s="59"/>
      <c r="BX391" s="59"/>
      <c r="BY391" s="59"/>
      <c r="BZ391" s="59"/>
      <c r="CA391" s="59"/>
      <c r="CB391" s="82"/>
      <c r="CC391" s="59"/>
      <c r="CD391" s="59"/>
      <c r="CE391" s="59"/>
      <c r="CF391" s="59"/>
      <c r="CG391" s="59"/>
      <c r="CH391" s="59"/>
      <c r="CI391" s="59"/>
      <c r="CJ391" s="59"/>
      <c r="CK391" s="59"/>
      <c r="CL391" s="59"/>
      <c r="CM391" s="82"/>
      <c r="CN391" s="59"/>
      <c r="CO391" s="59"/>
      <c r="CP391" s="59"/>
      <c r="CQ391" s="59"/>
      <c r="CR391" s="59"/>
      <c r="CS391" s="59"/>
      <c r="CT391" s="59"/>
      <c r="CU391" s="59"/>
      <c r="CV391" s="59"/>
      <c r="CW391" s="59"/>
      <c r="CX391" s="59"/>
      <c r="CY391" s="59"/>
      <c r="CZ391" s="82"/>
      <c r="DA391" s="59"/>
      <c r="DB391" s="59"/>
      <c r="DC391" s="59"/>
      <c r="DD391" s="59"/>
      <c r="DE391" s="59"/>
      <c r="DF391" s="59"/>
      <c r="DG391" s="59"/>
      <c r="DH391" s="59"/>
      <c r="DI391" s="82"/>
      <c r="DJ391" s="59"/>
      <c r="DK391" s="59"/>
      <c r="DL391" s="59"/>
      <c r="DM391" s="59"/>
      <c r="DN391" s="59"/>
      <c r="DO391" s="59"/>
      <c r="DP391" s="59"/>
      <c r="DQ391" s="82"/>
      <c r="DR391" s="59"/>
      <c r="DS391" s="59"/>
      <c r="DT391" s="59"/>
      <c r="DU391" s="59"/>
      <c r="DV391" s="59"/>
      <c r="DW391" s="59"/>
      <c r="DX391" s="59"/>
      <c r="DY391" s="59"/>
      <c r="DZ391" s="59"/>
      <c r="EA391" s="59"/>
      <c r="EB391" s="59"/>
      <c r="EC391" s="59"/>
      <c r="ED391" s="59"/>
      <c r="EE391" s="59"/>
      <c r="EF391" s="59"/>
      <c r="EG391" s="59"/>
      <c r="EH391" s="59"/>
      <c r="EI391" s="59"/>
      <c r="EJ391" s="59"/>
      <c r="EK391" s="59"/>
      <c r="EL391" s="59"/>
      <c r="EM391" s="59"/>
      <c r="EN391" s="59"/>
      <c r="EO391" s="59"/>
      <c r="EP391" s="59"/>
      <c r="EQ391" s="59"/>
      <c r="ER391" s="59"/>
    </row>
    <row r="392" spans="2:148" ht="15" outlineLevel="1">
      <c r="B392" s="65">
        <v>6</v>
      </c>
      <c r="C392" s="99" t="s">
        <v>364</v>
      </c>
      <c r="D392" s="102" t="s">
        <v>370</v>
      </c>
      <c r="E392" s="66">
        <v>30</v>
      </c>
      <c r="F392" s="66"/>
      <c r="G392" s="90"/>
      <c r="H392" s="88">
        <f t="shared" si="98"/>
        <v>4.2</v>
      </c>
      <c r="I392" s="87">
        <f t="shared" si="99"/>
        <v>4.2</v>
      </c>
      <c r="J392" s="87">
        <f t="shared" si="100"/>
        <v>0</v>
      </c>
      <c r="K392" s="82"/>
      <c r="L392" s="61"/>
      <c r="M392" s="82"/>
      <c r="N392" s="59"/>
      <c r="O392" s="59"/>
      <c r="P392" s="59"/>
      <c r="Q392" s="59"/>
      <c r="R392" s="59"/>
      <c r="S392" s="59"/>
      <c r="T392" s="82"/>
      <c r="U392" s="142"/>
      <c r="V392" s="63"/>
      <c r="W392" s="63"/>
      <c r="X392" s="63"/>
      <c r="Y392" s="63"/>
      <c r="Z392" s="63"/>
      <c r="AA392" s="63"/>
      <c r="AB392" s="63"/>
      <c r="AC392" s="82"/>
      <c r="AD392" s="59"/>
      <c r="AE392" s="59"/>
      <c r="AF392" s="59"/>
      <c r="AG392" s="59"/>
      <c r="AH392" s="59"/>
      <c r="AI392" s="82"/>
      <c r="AJ392" s="59"/>
      <c r="AK392" s="59"/>
      <c r="AL392" s="59"/>
      <c r="AM392" s="59"/>
      <c r="AN392" s="82"/>
      <c r="AO392" s="59"/>
      <c r="AP392" s="59"/>
      <c r="AQ392" s="59"/>
      <c r="AR392" s="59"/>
      <c r="AS392" s="59"/>
      <c r="AT392" s="59"/>
      <c r="AU392" s="59"/>
      <c r="AV392" s="59"/>
      <c r="AW392" s="59"/>
      <c r="AX392" s="82"/>
      <c r="AY392" s="59"/>
      <c r="AZ392" s="59"/>
      <c r="BA392" s="59"/>
      <c r="BB392" s="59"/>
      <c r="BC392" s="59"/>
      <c r="BD392" s="59"/>
      <c r="BE392" s="59"/>
      <c r="BF392" s="59"/>
      <c r="BG392" s="59"/>
      <c r="BH392" s="59"/>
      <c r="BI392" s="82"/>
      <c r="BJ392" s="60"/>
      <c r="BK392" s="59"/>
      <c r="BL392" s="59"/>
      <c r="BM392" s="59"/>
      <c r="BN392" s="59"/>
      <c r="BO392" s="59"/>
      <c r="BP392" s="59"/>
      <c r="BQ392" s="59"/>
      <c r="BR392" s="59"/>
      <c r="BS392" s="59"/>
      <c r="BT392" s="59"/>
      <c r="BU392" s="59"/>
      <c r="BV392" s="59"/>
      <c r="BW392" s="59"/>
      <c r="BX392" s="59"/>
      <c r="BY392" s="59"/>
      <c r="BZ392" s="59"/>
      <c r="CA392" s="59"/>
      <c r="CB392" s="82"/>
      <c r="CC392" s="59"/>
      <c r="CD392" s="59"/>
      <c r="CE392" s="59"/>
      <c r="CF392" s="59"/>
      <c r="CG392" s="59"/>
      <c r="CH392" s="59"/>
      <c r="CI392" s="59"/>
      <c r="CJ392" s="59"/>
      <c r="CK392" s="59"/>
      <c r="CL392" s="59"/>
      <c r="CM392" s="82"/>
      <c r="CN392" s="59"/>
      <c r="CO392" s="59"/>
      <c r="CP392" s="59"/>
      <c r="CQ392" s="59"/>
      <c r="CR392" s="59"/>
      <c r="CS392" s="59"/>
      <c r="CT392" s="59"/>
      <c r="CU392" s="59"/>
      <c r="CV392" s="59"/>
      <c r="CW392" s="59"/>
      <c r="CX392" s="59"/>
      <c r="CY392" s="59"/>
      <c r="CZ392" s="82"/>
      <c r="DA392" s="59"/>
      <c r="DB392" s="59"/>
      <c r="DC392" s="59"/>
      <c r="DD392" s="59"/>
      <c r="DE392" s="59"/>
      <c r="DF392" s="59"/>
      <c r="DG392" s="59"/>
      <c r="DH392" s="59"/>
      <c r="DI392" s="82"/>
      <c r="DJ392" s="59"/>
      <c r="DK392" s="59"/>
      <c r="DL392" s="59"/>
      <c r="DM392" s="59"/>
      <c r="DN392" s="59"/>
      <c r="DO392" s="59"/>
      <c r="DP392" s="59"/>
      <c r="DQ392" s="82"/>
      <c r="DR392" s="59"/>
      <c r="DS392" s="59"/>
      <c r="DT392" s="59"/>
      <c r="DU392" s="59"/>
      <c r="DV392" s="59"/>
      <c r="DW392" s="59"/>
      <c r="DX392" s="59"/>
      <c r="DY392" s="59"/>
      <c r="DZ392" s="59"/>
      <c r="EA392" s="59"/>
      <c r="EB392" s="59"/>
      <c r="EC392" s="59"/>
      <c r="ED392" s="59"/>
      <c r="EE392" s="59"/>
      <c r="EF392" s="59"/>
      <c r="EG392" s="59"/>
      <c r="EH392" s="59"/>
      <c r="EI392" s="59"/>
      <c r="EJ392" s="59"/>
      <c r="EK392" s="59"/>
      <c r="EL392" s="59"/>
      <c r="EM392" s="59"/>
      <c r="EN392" s="59"/>
      <c r="EO392" s="59"/>
      <c r="EP392" s="59"/>
      <c r="EQ392" s="59"/>
      <c r="ER392" s="59"/>
    </row>
    <row r="393" spans="2:148" ht="15" outlineLevel="1">
      <c r="B393" s="65">
        <v>7</v>
      </c>
      <c r="C393" s="99" t="s">
        <v>364</v>
      </c>
      <c r="D393" s="102" t="s">
        <v>371</v>
      </c>
      <c r="E393" s="66">
        <v>60</v>
      </c>
      <c r="F393" s="66"/>
      <c r="G393" s="90"/>
      <c r="H393" s="88">
        <f t="shared" si="98"/>
        <v>8.4</v>
      </c>
      <c r="I393" s="87">
        <f t="shared" si="99"/>
        <v>8.4</v>
      </c>
      <c r="J393" s="87">
        <f t="shared" si="100"/>
        <v>0</v>
      </c>
      <c r="K393" s="82"/>
      <c r="L393" s="61"/>
      <c r="M393" s="82"/>
      <c r="N393" s="59"/>
      <c r="O393" s="59"/>
      <c r="P393" s="59"/>
      <c r="Q393" s="59"/>
      <c r="R393" s="59"/>
      <c r="S393" s="59"/>
      <c r="T393" s="82"/>
      <c r="U393" s="63"/>
      <c r="V393" s="63"/>
      <c r="W393" s="63"/>
      <c r="X393" s="63"/>
      <c r="Y393" s="63"/>
      <c r="Z393" s="63"/>
      <c r="AA393" s="63"/>
      <c r="AB393" s="63"/>
      <c r="AC393" s="82"/>
      <c r="AD393" s="59"/>
      <c r="AE393" s="59"/>
      <c r="AF393" s="59"/>
      <c r="AG393" s="59"/>
      <c r="AH393" s="59"/>
      <c r="AI393" s="82"/>
      <c r="AJ393" s="59"/>
      <c r="AK393" s="59"/>
      <c r="AL393" s="59"/>
      <c r="AM393" s="59"/>
      <c r="AN393" s="82"/>
      <c r="AO393" s="59"/>
      <c r="AP393" s="59"/>
      <c r="AQ393" s="59"/>
      <c r="AR393" s="59"/>
      <c r="AS393" s="59"/>
      <c r="AT393" s="59"/>
      <c r="AU393" s="59"/>
      <c r="AV393" s="59"/>
      <c r="AW393" s="59"/>
      <c r="AX393" s="82"/>
      <c r="AY393" s="59"/>
      <c r="AZ393" s="59"/>
      <c r="BA393" s="59"/>
      <c r="BB393" s="59"/>
      <c r="BC393" s="59"/>
      <c r="BD393" s="59"/>
      <c r="BE393" s="59"/>
      <c r="BF393" s="59"/>
      <c r="BG393" s="59"/>
      <c r="BH393" s="59"/>
      <c r="BI393" s="82"/>
      <c r="BJ393" s="60"/>
      <c r="BK393" s="59"/>
      <c r="BL393" s="59"/>
      <c r="BM393" s="59"/>
      <c r="BN393" s="59"/>
      <c r="BO393" s="59"/>
      <c r="BP393" s="59"/>
      <c r="BQ393" s="59"/>
      <c r="BR393" s="59"/>
      <c r="BS393" s="59"/>
      <c r="BT393" s="59"/>
      <c r="BU393" s="59"/>
      <c r="BV393" s="59"/>
      <c r="BW393" s="59"/>
      <c r="BX393" s="59"/>
      <c r="BY393" s="59"/>
      <c r="BZ393" s="59"/>
      <c r="CA393" s="59"/>
      <c r="CB393" s="82"/>
      <c r="CC393" s="59"/>
      <c r="CD393" s="59"/>
      <c r="CE393" s="59"/>
      <c r="CF393" s="59"/>
      <c r="CG393" s="59"/>
      <c r="CH393" s="59"/>
      <c r="CI393" s="59"/>
      <c r="CJ393" s="59"/>
      <c r="CK393" s="59"/>
      <c r="CL393" s="59"/>
      <c r="CM393" s="82"/>
      <c r="CN393" s="59"/>
      <c r="CO393" s="59"/>
      <c r="CP393" s="59"/>
      <c r="CQ393" s="59"/>
      <c r="CR393" s="59"/>
      <c r="CS393" s="59"/>
      <c r="CT393" s="59"/>
      <c r="CU393" s="59"/>
      <c r="CV393" s="59"/>
      <c r="CW393" s="59"/>
      <c r="CX393" s="59"/>
      <c r="CY393" s="59"/>
      <c r="CZ393" s="82"/>
      <c r="DA393" s="59"/>
      <c r="DB393" s="59"/>
      <c r="DC393" s="59"/>
      <c r="DD393" s="59"/>
      <c r="DE393" s="59"/>
      <c r="DF393" s="59"/>
      <c r="DG393" s="59"/>
      <c r="DH393" s="59"/>
      <c r="DI393" s="82"/>
      <c r="DJ393" s="59"/>
      <c r="DK393" s="59"/>
      <c r="DL393" s="59"/>
      <c r="DM393" s="59"/>
      <c r="DN393" s="59"/>
      <c r="DO393" s="59"/>
      <c r="DP393" s="59"/>
      <c r="DQ393" s="82"/>
      <c r="DR393" s="59"/>
      <c r="DS393" s="59"/>
      <c r="DT393" s="59"/>
      <c r="DU393" s="59"/>
      <c r="DV393" s="59"/>
      <c r="DW393" s="59"/>
      <c r="DX393" s="59"/>
      <c r="DY393" s="59"/>
      <c r="DZ393" s="59"/>
      <c r="EA393" s="59"/>
      <c r="EB393" s="59"/>
      <c r="EC393" s="59"/>
      <c r="ED393" s="59"/>
      <c r="EE393" s="59"/>
      <c r="EF393" s="59"/>
      <c r="EG393" s="59"/>
      <c r="EH393" s="59"/>
      <c r="EI393" s="59"/>
      <c r="EJ393" s="59"/>
      <c r="EK393" s="59"/>
      <c r="EL393" s="59"/>
      <c r="EM393" s="59"/>
      <c r="EN393" s="59"/>
      <c r="EO393" s="59"/>
      <c r="EP393" s="59"/>
      <c r="EQ393" s="59"/>
      <c r="ER393" s="59"/>
    </row>
    <row r="394" spans="2:148" ht="15" outlineLevel="1">
      <c r="B394" s="65">
        <v>8</v>
      </c>
      <c r="C394" s="99" t="s">
        <v>364</v>
      </c>
      <c r="D394" s="102" t="s">
        <v>372</v>
      </c>
      <c r="E394" s="66">
        <v>70</v>
      </c>
      <c r="F394" s="66"/>
      <c r="G394" s="90"/>
      <c r="H394" s="88">
        <f t="shared" si="98"/>
        <v>9.8000000000000007</v>
      </c>
      <c r="I394" s="87">
        <f t="shared" si="99"/>
        <v>9.8000000000000007</v>
      </c>
      <c r="J394" s="87">
        <f t="shared" si="100"/>
        <v>0</v>
      </c>
      <c r="K394" s="82"/>
      <c r="L394" s="61"/>
      <c r="M394" s="82"/>
      <c r="N394" s="59"/>
      <c r="O394" s="59"/>
      <c r="P394" s="59"/>
      <c r="Q394" s="59"/>
      <c r="R394" s="59"/>
      <c r="S394" s="59"/>
      <c r="T394" s="82"/>
      <c r="U394" s="142"/>
      <c r="V394" s="63"/>
      <c r="W394" s="63"/>
      <c r="X394" s="63"/>
      <c r="Y394" s="63"/>
      <c r="Z394" s="63"/>
      <c r="AA394" s="63"/>
      <c r="AB394" s="63"/>
      <c r="AC394" s="82"/>
      <c r="AD394" s="59"/>
      <c r="AE394" s="59"/>
      <c r="AF394" s="59"/>
      <c r="AG394" s="59"/>
      <c r="AH394" s="59"/>
      <c r="AI394" s="82"/>
      <c r="AJ394" s="59"/>
      <c r="AK394" s="59"/>
      <c r="AL394" s="59"/>
      <c r="AM394" s="59"/>
      <c r="AN394" s="82"/>
      <c r="AO394" s="59"/>
      <c r="AP394" s="59"/>
      <c r="AQ394" s="59"/>
      <c r="AR394" s="59"/>
      <c r="AS394" s="59"/>
      <c r="AT394" s="59"/>
      <c r="AU394" s="59"/>
      <c r="AV394" s="59"/>
      <c r="AW394" s="59"/>
      <c r="AX394" s="82"/>
      <c r="AY394" s="59"/>
      <c r="AZ394" s="59"/>
      <c r="BA394" s="59"/>
      <c r="BB394" s="59"/>
      <c r="BC394" s="59"/>
      <c r="BD394" s="59"/>
      <c r="BE394" s="59"/>
      <c r="BF394" s="59"/>
      <c r="BG394" s="59"/>
      <c r="BH394" s="59"/>
      <c r="BI394" s="82"/>
      <c r="BJ394" s="60"/>
      <c r="BK394" s="59"/>
      <c r="BL394" s="59"/>
      <c r="BM394" s="59"/>
      <c r="BN394" s="59"/>
      <c r="BO394" s="59"/>
      <c r="BP394" s="59"/>
      <c r="BQ394" s="59"/>
      <c r="BR394" s="59"/>
      <c r="BS394" s="59"/>
      <c r="BT394" s="59"/>
      <c r="BU394" s="59"/>
      <c r="BV394" s="59"/>
      <c r="BW394" s="59"/>
      <c r="BX394" s="59"/>
      <c r="BY394" s="59"/>
      <c r="BZ394" s="59"/>
      <c r="CA394" s="59"/>
      <c r="CB394" s="82"/>
      <c r="CC394" s="59"/>
      <c r="CD394" s="59"/>
      <c r="CE394" s="59"/>
      <c r="CF394" s="59"/>
      <c r="CG394" s="59"/>
      <c r="CH394" s="59"/>
      <c r="CI394" s="59"/>
      <c r="CJ394" s="59"/>
      <c r="CK394" s="59"/>
      <c r="CL394" s="59"/>
      <c r="CM394" s="82"/>
      <c r="CN394" s="59"/>
      <c r="CO394" s="59"/>
      <c r="CP394" s="59"/>
      <c r="CQ394" s="59"/>
      <c r="CR394" s="59"/>
      <c r="CS394" s="59"/>
      <c r="CT394" s="59"/>
      <c r="CU394" s="59"/>
      <c r="CV394" s="59"/>
      <c r="CW394" s="59"/>
      <c r="CX394" s="59"/>
      <c r="CY394" s="59"/>
      <c r="CZ394" s="82"/>
      <c r="DA394" s="59"/>
      <c r="DB394" s="59"/>
      <c r="DC394" s="59"/>
      <c r="DD394" s="59"/>
      <c r="DE394" s="59"/>
      <c r="DF394" s="59"/>
      <c r="DG394" s="59"/>
      <c r="DH394" s="59"/>
      <c r="DI394" s="82"/>
      <c r="DJ394" s="59"/>
      <c r="DK394" s="59"/>
      <c r="DL394" s="59"/>
      <c r="DM394" s="59"/>
      <c r="DN394" s="59"/>
      <c r="DO394" s="59"/>
      <c r="DP394" s="59"/>
      <c r="DQ394" s="82"/>
      <c r="DR394" s="59"/>
      <c r="DS394" s="59"/>
      <c r="DT394" s="59"/>
      <c r="DU394" s="59"/>
      <c r="DV394" s="59"/>
      <c r="DW394" s="59"/>
      <c r="DX394" s="59"/>
      <c r="DY394" s="59"/>
      <c r="DZ394" s="59"/>
      <c r="EA394" s="59"/>
      <c r="EB394" s="59"/>
      <c r="EC394" s="59"/>
      <c r="ED394" s="59"/>
      <c r="EE394" s="59"/>
      <c r="EF394" s="59"/>
      <c r="EG394" s="59"/>
      <c r="EH394" s="59"/>
      <c r="EI394" s="59"/>
      <c r="EJ394" s="59"/>
      <c r="EK394" s="59"/>
      <c r="EL394" s="59"/>
      <c r="EM394" s="59"/>
      <c r="EN394" s="59"/>
      <c r="EO394" s="59"/>
      <c r="EP394" s="59"/>
      <c r="EQ394" s="59"/>
      <c r="ER394" s="59"/>
    </row>
    <row r="395" spans="2:148" ht="15" outlineLevel="1">
      <c r="B395" s="65">
        <v>9</v>
      </c>
      <c r="C395" s="99" t="s">
        <v>364</v>
      </c>
      <c r="D395" s="102" t="s">
        <v>373</v>
      </c>
      <c r="E395" s="66">
        <v>25</v>
      </c>
      <c r="F395" s="66"/>
      <c r="G395" s="90"/>
      <c r="H395" s="88">
        <f t="shared" si="98"/>
        <v>3.5000000000000004</v>
      </c>
      <c r="I395" s="87">
        <f t="shared" si="99"/>
        <v>3.5000000000000004</v>
      </c>
      <c r="J395" s="87">
        <f t="shared" si="100"/>
        <v>0</v>
      </c>
      <c r="K395" s="82"/>
      <c r="L395" s="61"/>
      <c r="M395" s="82"/>
      <c r="N395" s="59"/>
      <c r="O395" s="59"/>
      <c r="P395" s="59"/>
      <c r="Q395" s="59"/>
      <c r="R395" s="59"/>
      <c r="S395" s="59"/>
      <c r="T395" s="82"/>
      <c r="U395" s="63"/>
      <c r="V395" s="63"/>
      <c r="W395" s="63"/>
      <c r="X395" s="63"/>
      <c r="Y395" s="63"/>
      <c r="Z395" s="63"/>
      <c r="AA395" s="63"/>
      <c r="AB395" s="63"/>
      <c r="AC395" s="82"/>
      <c r="AD395" s="59"/>
      <c r="AE395" s="59"/>
      <c r="AF395" s="59"/>
      <c r="AG395" s="59"/>
      <c r="AH395" s="59"/>
      <c r="AI395" s="82"/>
      <c r="AJ395" s="59"/>
      <c r="AK395" s="59"/>
      <c r="AL395" s="59"/>
      <c r="AM395" s="59"/>
      <c r="AN395" s="82"/>
      <c r="AO395" s="59"/>
      <c r="AP395" s="59"/>
      <c r="AQ395" s="59"/>
      <c r="AR395" s="59"/>
      <c r="AS395" s="59"/>
      <c r="AT395" s="59"/>
      <c r="AU395" s="59"/>
      <c r="AV395" s="59"/>
      <c r="AW395" s="59"/>
      <c r="AX395" s="82"/>
      <c r="AY395" s="59"/>
      <c r="AZ395" s="59"/>
      <c r="BA395" s="59"/>
      <c r="BB395" s="59"/>
      <c r="BC395" s="59"/>
      <c r="BD395" s="59"/>
      <c r="BE395" s="59"/>
      <c r="BF395" s="59"/>
      <c r="BG395" s="59"/>
      <c r="BH395" s="59"/>
      <c r="BI395" s="82"/>
      <c r="BJ395" s="60"/>
      <c r="BK395" s="59"/>
      <c r="BL395" s="59"/>
      <c r="BM395" s="59"/>
      <c r="BN395" s="59"/>
      <c r="BO395" s="59"/>
      <c r="BP395" s="59"/>
      <c r="BQ395" s="59"/>
      <c r="BR395" s="59"/>
      <c r="BS395" s="59"/>
      <c r="BT395" s="59"/>
      <c r="BU395" s="59"/>
      <c r="BV395" s="59"/>
      <c r="BW395" s="59"/>
      <c r="BX395" s="59"/>
      <c r="BY395" s="59"/>
      <c r="BZ395" s="59"/>
      <c r="CA395" s="59"/>
      <c r="CB395" s="82"/>
      <c r="CC395" s="59"/>
      <c r="CD395" s="59"/>
      <c r="CE395" s="59"/>
      <c r="CF395" s="59"/>
      <c r="CG395" s="59"/>
      <c r="CH395" s="59"/>
      <c r="CI395" s="59"/>
      <c r="CJ395" s="59"/>
      <c r="CK395" s="59"/>
      <c r="CL395" s="59"/>
      <c r="CM395" s="82"/>
      <c r="CN395" s="59"/>
      <c r="CO395" s="59"/>
      <c r="CP395" s="59"/>
      <c r="CQ395" s="59"/>
      <c r="CR395" s="59"/>
      <c r="CS395" s="59"/>
      <c r="CT395" s="59"/>
      <c r="CU395" s="59"/>
      <c r="CV395" s="59"/>
      <c r="CW395" s="59"/>
      <c r="CX395" s="59"/>
      <c r="CY395" s="59"/>
      <c r="CZ395" s="82"/>
      <c r="DA395" s="59"/>
      <c r="DB395" s="59"/>
      <c r="DC395" s="59"/>
      <c r="DD395" s="59"/>
      <c r="DE395" s="59"/>
      <c r="DF395" s="59"/>
      <c r="DG395" s="59"/>
      <c r="DH395" s="59"/>
      <c r="DI395" s="82"/>
      <c r="DJ395" s="59"/>
      <c r="DK395" s="59"/>
      <c r="DL395" s="59"/>
      <c r="DM395" s="59"/>
      <c r="DN395" s="59"/>
      <c r="DO395" s="59"/>
      <c r="DP395" s="59"/>
      <c r="DQ395" s="82"/>
      <c r="DR395" s="59"/>
      <c r="DS395" s="59"/>
      <c r="DT395" s="59"/>
      <c r="DU395" s="59"/>
      <c r="DV395" s="59"/>
      <c r="DW395" s="59"/>
      <c r="DX395" s="59"/>
      <c r="DY395" s="59"/>
      <c r="DZ395" s="59"/>
      <c r="EA395" s="59"/>
      <c r="EB395" s="59"/>
      <c r="EC395" s="59"/>
      <c r="ED395" s="59"/>
      <c r="EE395" s="59"/>
      <c r="EF395" s="59"/>
      <c r="EG395" s="59"/>
      <c r="EH395" s="59"/>
      <c r="EI395" s="59"/>
      <c r="EJ395" s="59"/>
      <c r="EK395" s="59"/>
      <c r="EL395" s="59"/>
      <c r="EM395" s="59"/>
      <c r="EN395" s="59"/>
      <c r="EO395" s="59"/>
      <c r="EP395" s="59"/>
      <c r="EQ395" s="59"/>
      <c r="ER395" s="59"/>
    </row>
    <row r="396" spans="2:148" ht="15" outlineLevel="1">
      <c r="B396" s="65">
        <v>10</v>
      </c>
      <c r="C396" s="99" t="s">
        <v>364</v>
      </c>
      <c r="D396" s="102" t="s">
        <v>374</v>
      </c>
      <c r="E396" s="66">
        <v>5</v>
      </c>
      <c r="F396" s="66"/>
      <c r="G396" s="90"/>
      <c r="H396" s="88">
        <f t="shared" si="98"/>
        <v>0.70000000000000007</v>
      </c>
      <c r="I396" s="87">
        <f t="shared" si="99"/>
        <v>0.70000000000000007</v>
      </c>
      <c r="J396" s="87">
        <f t="shared" si="100"/>
        <v>0</v>
      </c>
      <c r="K396" s="82"/>
      <c r="L396" s="61"/>
      <c r="M396" s="82"/>
      <c r="N396" s="59"/>
      <c r="O396" s="59"/>
      <c r="P396" s="59"/>
      <c r="Q396" s="59"/>
      <c r="R396" s="59"/>
      <c r="S396" s="59"/>
      <c r="T396" s="82"/>
      <c r="U396" s="142"/>
      <c r="V396" s="63"/>
      <c r="W396" s="63"/>
      <c r="X396" s="63"/>
      <c r="Y396" s="63"/>
      <c r="Z396" s="63"/>
      <c r="AA396" s="63"/>
      <c r="AB396" s="63"/>
      <c r="AC396" s="82"/>
      <c r="AD396" s="59"/>
      <c r="AE396" s="59"/>
      <c r="AF396" s="59"/>
      <c r="AG396" s="59"/>
      <c r="AH396" s="59"/>
      <c r="AI396" s="82"/>
      <c r="AJ396" s="59"/>
      <c r="AK396" s="59"/>
      <c r="AL396" s="59"/>
      <c r="AM396" s="59"/>
      <c r="AN396" s="82"/>
      <c r="AO396" s="59"/>
      <c r="AP396" s="59"/>
      <c r="AQ396" s="59"/>
      <c r="AR396" s="59"/>
      <c r="AS396" s="59"/>
      <c r="AT396" s="59"/>
      <c r="AU396" s="59"/>
      <c r="AV396" s="59"/>
      <c r="AW396" s="59"/>
      <c r="AX396" s="82"/>
      <c r="AY396" s="59"/>
      <c r="AZ396" s="59"/>
      <c r="BA396" s="59"/>
      <c r="BB396" s="59"/>
      <c r="BC396" s="59"/>
      <c r="BD396" s="59"/>
      <c r="BE396" s="59"/>
      <c r="BF396" s="59"/>
      <c r="BG396" s="59"/>
      <c r="BH396" s="59"/>
      <c r="BI396" s="82"/>
      <c r="BJ396" s="60"/>
      <c r="BK396" s="59"/>
      <c r="BL396" s="59"/>
      <c r="BM396" s="59"/>
      <c r="BN396" s="59"/>
      <c r="BO396" s="59"/>
      <c r="BP396" s="59"/>
      <c r="BQ396" s="59"/>
      <c r="BR396" s="59"/>
      <c r="BS396" s="59"/>
      <c r="BT396" s="59"/>
      <c r="BU396" s="59"/>
      <c r="BV396" s="59"/>
      <c r="BW396" s="59"/>
      <c r="BX396" s="59"/>
      <c r="BY396" s="59"/>
      <c r="BZ396" s="59"/>
      <c r="CA396" s="59"/>
      <c r="CB396" s="82"/>
      <c r="CC396" s="59"/>
      <c r="CD396" s="59"/>
      <c r="CE396" s="59"/>
      <c r="CF396" s="59"/>
      <c r="CG396" s="59"/>
      <c r="CH396" s="59"/>
      <c r="CI396" s="59"/>
      <c r="CJ396" s="59"/>
      <c r="CK396" s="59"/>
      <c r="CL396" s="59"/>
      <c r="CM396" s="82"/>
      <c r="CN396" s="59"/>
      <c r="CO396" s="59"/>
      <c r="CP396" s="59"/>
      <c r="CQ396" s="59"/>
      <c r="CR396" s="59"/>
      <c r="CS396" s="59"/>
      <c r="CT396" s="59"/>
      <c r="CU396" s="59"/>
      <c r="CV396" s="59"/>
      <c r="CW396" s="59"/>
      <c r="CX396" s="59"/>
      <c r="CY396" s="59"/>
      <c r="CZ396" s="82"/>
      <c r="DA396" s="59"/>
      <c r="DB396" s="59"/>
      <c r="DC396" s="59"/>
      <c r="DD396" s="59"/>
      <c r="DE396" s="59"/>
      <c r="DF396" s="59"/>
      <c r="DG396" s="59"/>
      <c r="DH396" s="59"/>
      <c r="DI396" s="82"/>
      <c r="DJ396" s="59"/>
      <c r="DK396" s="59"/>
      <c r="DL396" s="59"/>
      <c r="DM396" s="59"/>
      <c r="DN396" s="59"/>
      <c r="DO396" s="59"/>
      <c r="DP396" s="59"/>
      <c r="DQ396" s="82"/>
      <c r="DR396" s="59"/>
      <c r="DS396" s="59"/>
      <c r="DT396" s="59"/>
      <c r="DU396" s="59"/>
      <c r="DV396" s="59"/>
      <c r="DW396" s="59"/>
      <c r="DX396" s="59"/>
      <c r="DY396" s="59"/>
      <c r="DZ396" s="59"/>
      <c r="EA396" s="59"/>
      <c r="EB396" s="59"/>
      <c r="EC396" s="59"/>
      <c r="ED396" s="59"/>
      <c r="EE396" s="59"/>
      <c r="EF396" s="59"/>
      <c r="EG396" s="59"/>
      <c r="EH396" s="59"/>
      <c r="EI396" s="59"/>
      <c r="EJ396" s="59"/>
      <c r="EK396" s="59"/>
      <c r="EL396" s="59"/>
      <c r="EM396" s="59"/>
      <c r="EN396" s="59"/>
      <c r="EO396" s="59"/>
      <c r="EP396" s="59"/>
      <c r="EQ396" s="59"/>
      <c r="ER396" s="59"/>
    </row>
    <row r="397" spans="2:148" ht="15" outlineLevel="1">
      <c r="B397" s="65">
        <v>11</v>
      </c>
      <c r="C397" s="99" t="s">
        <v>364</v>
      </c>
      <c r="D397" s="102" t="s">
        <v>375</v>
      </c>
      <c r="E397" s="66">
        <v>6</v>
      </c>
      <c r="F397" s="66"/>
      <c r="G397" s="90"/>
      <c r="H397" s="88">
        <f t="shared" si="98"/>
        <v>0.84000000000000008</v>
      </c>
      <c r="I397" s="87">
        <f t="shared" si="99"/>
        <v>0.84000000000000008</v>
      </c>
      <c r="J397" s="87">
        <f t="shared" si="100"/>
        <v>0</v>
      </c>
      <c r="K397" s="82"/>
      <c r="L397" s="61"/>
      <c r="M397" s="82"/>
      <c r="N397" s="59"/>
      <c r="O397" s="59"/>
      <c r="P397" s="59"/>
      <c r="Q397" s="59"/>
      <c r="R397" s="59"/>
      <c r="S397" s="59"/>
      <c r="T397" s="82"/>
      <c r="U397" s="63"/>
      <c r="V397" s="63"/>
      <c r="W397" s="63"/>
      <c r="X397" s="63"/>
      <c r="Y397" s="63"/>
      <c r="Z397" s="63"/>
      <c r="AA397" s="63"/>
      <c r="AB397" s="63"/>
      <c r="AC397" s="82"/>
      <c r="AD397" s="59"/>
      <c r="AE397" s="59"/>
      <c r="AF397" s="59"/>
      <c r="AG397" s="59"/>
      <c r="AH397" s="59"/>
      <c r="AI397" s="82"/>
      <c r="AJ397" s="59"/>
      <c r="AK397" s="59"/>
      <c r="AL397" s="59"/>
      <c r="AM397" s="59"/>
      <c r="AN397" s="82"/>
      <c r="AO397" s="59"/>
      <c r="AP397" s="59"/>
      <c r="AQ397" s="59"/>
      <c r="AR397" s="59"/>
      <c r="AS397" s="59"/>
      <c r="AT397" s="59"/>
      <c r="AU397" s="59"/>
      <c r="AV397" s="59"/>
      <c r="AW397" s="59"/>
      <c r="AX397" s="82"/>
      <c r="AY397" s="59"/>
      <c r="AZ397" s="59"/>
      <c r="BA397" s="59"/>
      <c r="BB397" s="59"/>
      <c r="BC397" s="59"/>
      <c r="BD397" s="59"/>
      <c r="BE397" s="59"/>
      <c r="BF397" s="59"/>
      <c r="BG397" s="59"/>
      <c r="BH397" s="59"/>
      <c r="BI397" s="82"/>
      <c r="BJ397" s="60"/>
      <c r="BK397" s="59"/>
      <c r="BL397" s="59"/>
      <c r="BM397" s="59"/>
      <c r="BN397" s="59"/>
      <c r="BO397" s="59"/>
      <c r="BP397" s="59"/>
      <c r="BQ397" s="59"/>
      <c r="BR397" s="59"/>
      <c r="BS397" s="59"/>
      <c r="BT397" s="59"/>
      <c r="BU397" s="59"/>
      <c r="BV397" s="59"/>
      <c r="BW397" s="59"/>
      <c r="BX397" s="59"/>
      <c r="BY397" s="59"/>
      <c r="BZ397" s="59"/>
      <c r="CA397" s="59"/>
      <c r="CB397" s="82"/>
      <c r="CC397" s="59"/>
      <c r="CD397" s="59"/>
      <c r="CE397" s="59"/>
      <c r="CF397" s="59"/>
      <c r="CG397" s="59"/>
      <c r="CH397" s="59"/>
      <c r="CI397" s="59"/>
      <c r="CJ397" s="59"/>
      <c r="CK397" s="59"/>
      <c r="CL397" s="59"/>
      <c r="CM397" s="82"/>
      <c r="CN397" s="59"/>
      <c r="CO397" s="59"/>
      <c r="CP397" s="59"/>
      <c r="CQ397" s="59"/>
      <c r="CR397" s="59"/>
      <c r="CS397" s="59"/>
      <c r="CT397" s="59"/>
      <c r="CU397" s="59"/>
      <c r="CV397" s="59"/>
      <c r="CW397" s="59"/>
      <c r="CX397" s="59"/>
      <c r="CY397" s="59"/>
      <c r="CZ397" s="82"/>
      <c r="DA397" s="59"/>
      <c r="DB397" s="59"/>
      <c r="DC397" s="59"/>
      <c r="DD397" s="59"/>
      <c r="DE397" s="59"/>
      <c r="DF397" s="59"/>
      <c r="DG397" s="59"/>
      <c r="DH397" s="59"/>
      <c r="DI397" s="82"/>
      <c r="DJ397" s="59"/>
      <c r="DK397" s="59"/>
      <c r="DL397" s="59"/>
      <c r="DM397" s="59"/>
      <c r="DN397" s="59"/>
      <c r="DO397" s="59"/>
      <c r="DP397" s="59"/>
      <c r="DQ397" s="82"/>
      <c r="DR397" s="59"/>
      <c r="DS397" s="59"/>
      <c r="DT397" s="59"/>
      <c r="DU397" s="59"/>
      <c r="DV397" s="59"/>
      <c r="DW397" s="59"/>
      <c r="DX397" s="59"/>
      <c r="DY397" s="59"/>
      <c r="DZ397" s="59"/>
      <c r="EA397" s="59"/>
      <c r="EB397" s="59"/>
      <c r="EC397" s="59"/>
      <c r="ED397" s="59"/>
      <c r="EE397" s="59"/>
      <c r="EF397" s="59"/>
      <c r="EG397" s="59"/>
      <c r="EH397" s="59"/>
      <c r="EI397" s="59"/>
      <c r="EJ397" s="59"/>
      <c r="EK397" s="59"/>
      <c r="EL397" s="59"/>
      <c r="EM397" s="59"/>
      <c r="EN397" s="59"/>
      <c r="EO397" s="59"/>
      <c r="EP397" s="59"/>
      <c r="EQ397" s="59"/>
      <c r="ER397" s="59"/>
    </row>
    <row r="398" spans="2:148" ht="15" outlineLevel="1">
      <c r="B398" s="65">
        <v>12</v>
      </c>
      <c r="C398" s="99" t="s">
        <v>364</v>
      </c>
      <c r="D398" s="102" t="s">
        <v>376</v>
      </c>
      <c r="E398" s="66">
        <v>6</v>
      </c>
      <c r="F398" s="66"/>
      <c r="G398" s="90"/>
      <c r="H398" s="88">
        <f t="shared" si="98"/>
        <v>0.84000000000000008</v>
      </c>
      <c r="I398" s="87">
        <f t="shared" si="99"/>
        <v>0.84000000000000008</v>
      </c>
      <c r="J398" s="87">
        <f t="shared" si="100"/>
        <v>0</v>
      </c>
      <c r="K398" s="82"/>
      <c r="L398" s="61"/>
      <c r="M398" s="82"/>
      <c r="N398" s="59"/>
      <c r="O398" s="59"/>
      <c r="P398" s="59"/>
      <c r="Q398" s="59"/>
      <c r="R398" s="59"/>
      <c r="S398" s="59"/>
      <c r="T398" s="82"/>
      <c r="U398" s="142"/>
      <c r="V398" s="63"/>
      <c r="W398" s="63"/>
      <c r="X398" s="63"/>
      <c r="Y398" s="63"/>
      <c r="Z398" s="63"/>
      <c r="AA398" s="63"/>
      <c r="AB398" s="63"/>
      <c r="AC398" s="82"/>
      <c r="AD398" s="59"/>
      <c r="AE398" s="59"/>
      <c r="AF398" s="59"/>
      <c r="AG398" s="59"/>
      <c r="AH398" s="59"/>
      <c r="AI398" s="82"/>
      <c r="AJ398" s="59"/>
      <c r="AK398" s="59"/>
      <c r="AL398" s="59"/>
      <c r="AM398" s="59"/>
      <c r="AN398" s="82"/>
      <c r="AO398" s="59"/>
      <c r="AP398" s="59"/>
      <c r="AQ398" s="59"/>
      <c r="AR398" s="59"/>
      <c r="AS398" s="59"/>
      <c r="AT398" s="59"/>
      <c r="AU398" s="59"/>
      <c r="AV398" s="59"/>
      <c r="AW398" s="59"/>
      <c r="AX398" s="82"/>
      <c r="AY398" s="59"/>
      <c r="AZ398" s="59"/>
      <c r="BA398" s="59"/>
      <c r="BB398" s="59"/>
      <c r="BC398" s="59"/>
      <c r="BD398" s="59"/>
      <c r="BE398" s="59"/>
      <c r="BF398" s="59"/>
      <c r="BG398" s="59"/>
      <c r="BH398" s="59"/>
      <c r="BI398" s="82"/>
      <c r="BJ398" s="60"/>
      <c r="BK398" s="59"/>
      <c r="BL398" s="59"/>
      <c r="BM398" s="59"/>
      <c r="BN398" s="59"/>
      <c r="BO398" s="59"/>
      <c r="BP398" s="59"/>
      <c r="BQ398" s="59"/>
      <c r="BR398" s="59"/>
      <c r="BS398" s="59"/>
      <c r="BT398" s="59"/>
      <c r="BU398" s="59"/>
      <c r="BV398" s="59"/>
      <c r="BW398" s="59"/>
      <c r="BX398" s="59"/>
      <c r="BY398" s="59"/>
      <c r="BZ398" s="59"/>
      <c r="CA398" s="59"/>
      <c r="CB398" s="82"/>
      <c r="CC398" s="59"/>
      <c r="CD398" s="59"/>
      <c r="CE398" s="59"/>
      <c r="CF398" s="59"/>
      <c r="CG398" s="59"/>
      <c r="CH398" s="59"/>
      <c r="CI398" s="59"/>
      <c r="CJ398" s="59"/>
      <c r="CK398" s="59"/>
      <c r="CL398" s="59"/>
      <c r="CM398" s="82"/>
      <c r="CN398" s="59"/>
      <c r="CO398" s="59"/>
      <c r="CP398" s="59"/>
      <c r="CQ398" s="59"/>
      <c r="CR398" s="59"/>
      <c r="CS398" s="59"/>
      <c r="CT398" s="59"/>
      <c r="CU398" s="59"/>
      <c r="CV398" s="59"/>
      <c r="CW398" s="59"/>
      <c r="CX398" s="59"/>
      <c r="CY398" s="59"/>
      <c r="CZ398" s="82"/>
      <c r="DA398" s="59"/>
      <c r="DB398" s="59"/>
      <c r="DC398" s="59"/>
      <c r="DD398" s="59"/>
      <c r="DE398" s="59"/>
      <c r="DF398" s="59"/>
      <c r="DG398" s="59"/>
      <c r="DH398" s="59"/>
      <c r="DI398" s="82"/>
      <c r="DJ398" s="59"/>
      <c r="DK398" s="59"/>
      <c r="DL398" s="59"/>
      <c r="DM398" s="59"/>
      <c r="DN398" s="59"/>
      <c r="DO398" s="59"/>
      <c r="DP398" s="59"/>
      <c r="DQ398" s="82"/>
      <c r="DR398" s="59"/>
      <c r="DS398" s="59"/>
      <c r="DT398" s="59"/>
      <c r="DU398" s="59"/>
      <c r="DV398" s="59"/>
      <c r="DW398" s="59"/>
      <c r="DX398" s="59"/>
      <c r="DY398" s="59"/>
      <c r="DZ398" s="59"/>
      <c r="EA398" s="59"/>
      <c r="EB398" s="59"/>
      <c r="EC398" s="59"/>
      <c r="ED398" s="59"/>
      <c r="EE398" s="59"/>
      <c r="EF398" s="59"/>
      <c r="EG398" s="59"/>
      <c r="EH398" s="59"/>
      <c r="EI398" s="59"/>
      <c r="EJ398" s="59"/>
      <c r="EK398" s="59"/>
      <c r="EL398" s="59"/>
      <c r="EM398" s="59"/>
      <c r="EN398" s="59"/>
      <c r="EO398" s="59"/>
      <c r="EP398" s="59"/>
      <c r="EQ398" s="59"/>
      <c r="ER398" s="59"/>
    </row>
    <row r="399" spans="2:148" ht="15" outlineLevel="1">
      <c r="B399" s="65">
        <v>13</v>
      </c>
      <c r="C399" s="99" t="s">
        <v>364</v>
      </c>
      <c r="D399" s="102" t="s">
        <v>377</v>
      </c>
      <c r="E399" s="66">
        <v>15</v>
      </c>
      <c r="F399" s="66"/>
      <c r="G399" s="90"/>
      <c r="H399" s="88">
        <f t="shared" si="98"/>
        <v>2.1</v>
      </c>
      <c r="I399" s="87">
        <f t="shared" si="99"/>
        <v>2.1</v>
      </c>
      <c r="J399" s="87">
        <f t="shared" si="100"/>
        <v>0</v>
      </c>
      <c r="K399" s="82"/>
      <c r="L399" s="61"/>
      <c r="M399" s="82"/>
      <c r="N399" s="59"/>
      <c r="O399" s="59"/>
      <c r="P399" s="59"/>
      <c r="Q399" s="59"/>
      <c r="R399" s="59"/>
      <c r="S399" s="59"/>
      <c r="T399" s="82"/>
      <c r="U399" s="63"/>
      <c r="V399" s="63"/>
      <c r="W399" s="63"/>
      <c r="X399" s="63"/>
      <c r="Y399" s="63"/>
      <c r="Z399" s="63"/>
      <c r="AA399" s="63"/>
      <c r="AB399" s="63"/>
      <c r="AC399" s="82"/>
      <c r="AD399" s="59"/>
      <c r="AE399" s="59"/>
      <c r="AF399" s="59"/>
      <c r="AG399" s="59"/>
      <c r="AH399" s="59"/>
      <c r="AI399" s="82"/>
      <c r="AJ399" s="59"/>
      <c r="AK399" s="59"/>
      <c r="AL399" s="59"/>
      <c r="AM399" s="59"/>
      <c r="AN399" s="82"/>
      <c r="AO399" s="59"/>
      <c r="AP399" s="59"/>
      <c r="AQ399" s="59"/>
      <c r="AR399" s="59"/>
      <c r="AS399" s="59"/>
      <c r="AT399" s="59"/>
      <c r="AU399" s="59"/>
      <c r="AV399" s="59"/>
      <c r="AW399" s="59"/>
      <c r="AX399" s="82"/>
      <c r="AY399" s="59"/>
      <c r="AZ399" s="59"/>
      <c r="BA399" s="59"/>
      <c r="BB399" s="59"/>
      <c r="BC399" s="59"/>
      <c r="BD399" s="59"/>
      <c r="BE399" s="59"/>
      <c r="BF399" s="59"/>
      <c r="BG399" s="59"/>
      <c r="BH399" s="59"/>
      <c r="BI399" s="82"/>
      <c r="BJ399" s="60"/>
      <c r="BK399" s="59"/>
      <c r="BL399" s="59"/>
      <c r="BM399" s="59"/>
      <c r="BN399" s="59"/>
      <c r="BO399" s="59"/>
      <c r="BP399" s="59"/>
      <c r="BQ399" s="59"/>
      <c r="BR399" s="59"/>
      <c r="BS399" s="59"/>
      <c r="BT399" s="59"/>
      <c r="BU399" s="59"/>
      <c r="BV399" s="59"/>
      <c r="BW399" s="59"/>
      <c r="BX399" s="59"/>
      <c r="BY399" s="59"/>
      <c r="BZ399" s="59"/>
      <c r="CA399" s="59"/>
      <c r="CB399" s="82"/>
      <c r="CC399" s="59"/>
      <c r="CD399" s="59"/>
      <c r="CE399" s="59"/>
      <c r="CF399" s="59"/>
      <c r="CG399" s="59"/>
      <c r="CH399" s="59"/>
      <c r="CI399" s="59"/>
      <c r="CJ399" s="59"/>
      <c r="CK399" s="59"/>
      <c r="CL399" s="59"/>
      <c r="CM399" s="82"/>
      <c r="CN399" s="59"/>
      <c r="CO399" s="59"/>
      <c r="CP399" s="59"/>
      <c r="CQ399" s="59"/>
      <c r="CR399" s="59"/>
      <c r="CS399" s="59"/>
      <c r="CT399" s="59"/>
      <c r="CU399" s="59"/>
      <c r="CV399" s="59"/>
      <c r="CW399" s="59"/>
      <c r="CX399" s="59"/>
      <c r="CY399" s="59"/>
      <c r="CZ399" s="82"/>
      <c r="DA399" s="59"/>
      <c r="DB399" s="59"/>
      <c r="DC399" s="59"/>
      <c r="DD399" s="59"/>
      <c r="DE399" s="59"/>
      <c r="DF399" s="59"/>
      <c r="DG399" s="59"/>
      <c r="DH399" s="59"/>
      <c r="DI399" s="82"/>
      <c r="DJ399" s="59"/>
      <c r="DK399" s="59"/>
      <c r="DL399" s="59"/>
      <c r="DM399" s="59"/>
      <c r="DN399" s="59"/>
      <c r="DO399" s="59"/>
      <c r="DP399" s="59"/>
      <c r="DQ399" s="82"/>
      <c r="DR399" s="59"/>
      <c r="DS399" s="59"/>
      <c r="DT399" s="59"/>
      <c r="DU399" s="59"/>
      <c r="DV399" s="59"/>
      <c r="DW399" s="59"/>
      <c r="DX399" s="59"/>
      <c r="DY399" s="59"/>
      <c r="DZ399" s="59"/>
      <c r="EA399" s="59"/>
      <c r="EB399" s="59"/>
      <c r="EC399" s="59"/>
      <c r="ED399" s="59"/>
      <c r="EE399" s="59"/>
      <c r="EF399" s="59"/>
      <c r="EG399" s="59"/>
      <c r="EH399" s="59"/>
      <c r="EI399" s="59"/>
      <c r="EJ399" s="59"/>
      <c r="EK399" s="59"/>
      <c r="EL399" s="59"/>
      <c r="EM399" s="59"/>
      <c r="EN399" s="59"/>
      <c r="EO399" s="59"/>
      <c r="EP399" s="59"/>
      <c r="EQ399" s="59"/>
      <c r="ER399" s="59"/>
    </row>
    <row r="400" spans="2:148" ht="15" outlineLevel="1">
      <c r="B400" s="65">
        <v>14</v>
      </c>
      <c r="C400" s="99" t="s">
        <v>364</v>
      </c>
      <c r="D400" s="102" t="s">
        <v>378</v>
      </c>
      <c r="E400" s="66">
        <v>10</v>
      </c>
      <c r="F400" s="66"/>
      <c r="G400" s="90"/>
      <c r="H400" s="88">
        <f t="shared" si="98"/>
        <v>1.4000000000000001</v>
      </c>
      <c r="I400" s="87">
        <f t="shared" si="99"/>
        <v>1.4000000000000001</v>
      </c>
      <c r="J400" s="87">
        <f t="shared" si="100"/>
        <v>0</v>
      </c>
      <c r="K400" s="82"/>
      <c r="L400" s="61"/>
      <c r="M400" s="82"/>
      <c r="N400" s="59"/>
      <c r="O400" s="59"/>
      <c r="P400" s="59"/>
      <c r="Q400" s="59"/>
      <c r="R400" s="59"/>
      <c r="S400" s="59"/>
      <c r="T400" s="82"/>
      <c r="U400" s="142"/>
      <c r="V400" s="63"/>
      <c r="W400" s="63"/>
      <c r="X400" s="63"/>
      <c r="Y400" s="63"/>
      <c r="Z400" s="63"/>
      <c r="AA400" s="63"/>
      <c r="AB400" s="63"/>
      <c r="AC400" s="82"/>
      <c r="AD400" s="59"/>
      <c r="AE400" s="59"/>
      <c r="AF400" s="59"/>
      <c r="AG400" s="59"/>
      <c r="AH400" s="59"/>
      <c r="AI400" s="82"/>
      <c r="AJ400" s="59"/>
      <c r="AK400" s="59"/>
      <c r="AL400" s="59"/>
      <c r="AM400" s="59"/>
      <c r="AN400" s="82"/>
      <c r="AO400" s="59"/>
      <c r="AP400" s="59"/>
      <c r="AQ400" s="59"/>
      <c r="AR400" s="59"/>
      <c r="AS400" s="59"/>
      <c r="AT400" s="59"/>
      <c r="AU400" s="59"/>
      <c r="AV400" s="59"/>
      <c r="AW400" s="59"/>
      <c r="AX400" s="82"/>
      <c r="AY400" s="59"/>
      <c r="AZ400" s="59"/>
      <c r="BA400" s="59"/>
      <c r="BB400" s="59"/>
      <c r="BC400" s="59"/>
      <c r="BD400" s="59"/>
      <c r="BE400" s="59"/>
      <c r="BF400" s="59"/>
      <c r="BG400" s="59"/>
      <c r="BH400" s="59"/>
      <c r="BI400" s="82"/>
      <c r="BJ400" s="60"/>
      <c r="BK400" s="59"/>
      <c r="BL400" s="59"/>
      <c r="BM400" s="59"/>
      <c r="BN400" s="59"/>
      <c r="BO400" s="59"/>
      <c r="BP400" s="59"/>
      <c r="BQ400" s="59"/>
      <c r="BR400" s="59"/>
      <c r="BS400" s="59"/>
      <c r="BT400" s="59"/>
      <c r="BU400" s="59"/>
      <c r="BV400" s="59"/>
      <c r="BW400" s="59"/>
      <c r="BX400" s="59"/>
      <c r="BY400" s="59"/>
      <c r="BZ400" s="59"/>
      <c r="CA400" s="59"/>
      <c r="CB400" s="82"/>
      <c r="CC400" s="59"/>
      <c r="CD400" s="59"/>
      <c r="CE400" s="59"/>
      <c r="CF400" s="59"/>
      <c r="CG400" s="59"/>
      <c r="CH400" s="59"/>
      <c r="CI400" s="59"/>
      <c r="CJ400" s="59"/>
      <c r="CK400" s="59"/>
      <c r="CL400" s="59"/>
      <c r="CM400" s="82"/>
      <c r="CN400" s="59"/>
      <c r="CO400" s="59"/>
      <c r="CP400" s="59"/>
      <c r="CQ400" s="59"/>
      <c r="CR400" s="59"/>
      <c r="CS400" s="59"/>
      <c r="CT400" s="59"/>
      <c r="CU400" s="59"/>
      <c r="CV400" s="59"/>
      <c r="CW400" s="59"/>
      <c r="CX400" s="59"/>
      <c r="CY400" s="59"/>
      <c r="CZ400" s="82"/>
      <c r="DA400" s="59"/>
      <c r="DB400" s="59"/>
      <c r="DC400" s="59"/>
      <c r="DD400" s="59"/>
      <c r="DE400" s="59"/>
      <c r="DF400" s="59"/>
      <c r="DG400" s="59"/>
      <c r="DH400" s="59"/>
      <c r="DI400" s="82"/>
      <c r="DJ400" s="59"/>
      <c r="DK400" s="59"/>
      <c r="DL400" s="59"/>
      <c r="DM400" s="59"/>
      <c r="DN400" s="59"/>
      <c r="DO400" s="59"/>
      <c r="DP400" s="59"/>
      <c r="DQ400" s="82"/>
      <c r="DR400" s="59"/>
      <c r="DS400" s="59"/>
      <c r="DT400" s="59"/>
      <c r="DU400" s="59"/>
      <c r="DV400" s="59"/>
      <c r="DW400" s="59"/>
      <c r="DX400" s="59"/>
      <c r="DY400" s="59"/>
      <c r="DZ400" s="59"/>
      <c r="EA400" s="59"/>
      <c r="EB400" s="59"/>
      <c r="EC400" s="59"/>
      <c r="ED400" s="59"/>
      <c r="EE400" s="59"/>
      <c r="EF400" s="59"/>
      <c r="EG400" s="59"/>
      <c r="EH400" s="59"/>
      <c r="EI400" s="59"/>
      <c r="EJ400" s="59"/>
      <c r="EK400" s="59"/>
      <c r="EL400" s="59"/>
      <c r="EM400" s="59"/>
      <c r="EN400" s="59"/>
      <c r="EO400" s="59"/>
      <c r="EP400" s="59"/>
      <c r="EQ400" s="59"/>
      <c r="ER400" s="59"/>
    </row>
    <row r="401" spans="2:149" ht="15" outlineLevel="1">
      <c r="B401" s="65">
        <v>15</v>
      </c>
      <c r="C401" s="99" t="s">
        <v>364</v>
      </c>
      <c r="D401" s="102" t="s">
        <v>379</v>
      </c>
      <c r="E401" s="66">
        <v>15</v>
      </c>
      <c r="F401" s="66"/>
      <c r="G401" s="90"/>
      <c r="H401" s="88">
        <f t="shared" si="98"/>
        <v>2.1</v>
      </c>
      <c r="I401" s="87">
        <f t="shared" si="99"/>
        <v>2.1</v>
      </c>
      <c r="J401" s="87">
        <f t="shared" si="100"/>
        <v>0</v>
      </c>
      <c r="K401" s="82"/>
      <c r="L401" s="61"/>
      <c r="M401" s="82"/>
      <c r="N401" s="59"/>
      <c r="O401" s="59"/>
      <c r="P401" s="59"/>
      <c r="Q401" s="59"/>
      <c r="R401" s="59"/>
      <c r="S401" s="59"/>
      <c r="T401" s="82"/>
      <c r="U401" s="63"/>
      <c r="V401" s="63"/>
      <c r="W401" s="63"/>
      <c r="X401" s="63"/>
      <c r="Y401" s="63"/>
      <c r="Z401" s="63"/>
      <c r="AA401" s="63"/>
      <c r="AB401" s="63"/>
      <c r="AC401" s="82"/>
      <c r="AD401" s="59"/>
      <c r="AE401" s="59"/>
      <c r="AF401" s="59"/>
      <c r="AG401" s="59"/>
      <c r="AH401" s="59"/>
      <c r="AI401" s="82"/>
      <c r="AJ401" s="59"/>
      <c r="AK401" s="59"/>
      <c r="AL401" s="59"/>
      <c r="AM401" s="59"/>
      <c r="AN401" s="82"/>
      <c r="AO401" s="59"/>
      <c r="AP401" s="59"/>
      <c r="AQ401" s="59"/>
      <c r="AR401" s="59"/>
      <c r="AS401" s="59"/>
      <c r="AT401" s="59"/>
      <c r="AU401" s="59"/>
      <c r="AV401" s="59"/>
      <c r="AW401" s="59"/>
      <c r="AX401" s="82"/>
      <c r="AY401" s="59"/>
      <c r="AZ401" s="59"/>
      <c r="BA401" s="59"/>
      <c r="BB401" s="59"/>
      <c r="BC401" s="59"/>
      <c r="BD401" s="59"/>
      <c r="BE401" s="59"/>
      <c r="BF401" s="59"/>
      <c r="BG401" s="59"/>
      <c r="BH401" s="59"/>
      <c r="BI401" s="82"/>
      <c r="BJ401" s="60"/>
      <c r="BK401" s="59"/>
      <c r="BL401" s="59"/>
      <c r="BM401" s="59"/>
      <c r="BN401" s="59"/>
      <c r="BO401" s="59"/>
      <c r="BP401" s="59"/>
      <c r="BQ401" s="59"/>
      <c r="BR401" s="59"/>
      <c r="BS401" s="59"/>
      <c r="BT401" s="59"/>
      <c r="BU401" s="59"/>
      <c r="BV401" s="59"/>
      <c r="BW401" s="59"/>
      <c r="BX401" s="59"/>
      <c r="BY401" s="59"/>
      <c r="BZ401" s="59"/>
      <c r="CA401" s="59"/>
      <c r="CB401" s="82"/>
      <c r="CC401" s="59"/>
      <c r="CD401" s="59"/>
      <c r="CE401" s="59"/>
      <c r="CF401" s="59"/>
      <c r="CG401" s="59"/>
      <c r="CH401" s="59"/>
      <c r="CI401" s="59"/>
      <c r="CJ401" s="59"/>
      <c r="CK401" s="59"/>
      <c r="CL401" s="59"/>
      <c r="CM401" s="82"/>
      <c r="CN401" s="59"/>
      <c r="CO401" s="59"/>
      <c r="CP401" s="59"/>
      <c r="CQ401" s="59"/>
      <c r="CR401" s="59"/>
      <c r="CS401" s="59"/>
      <c r="CT401" s="59"/>
      <c r="CU401" s="59"/>
      <c r="CV401" s="59"/>
      <c r="CW401" s="59"/>
      <c r="CX401" s="59"/>
      <c r="CY401" s="59"/>
      <c r="CZ401" s="82"/>
      <c r="DA401" s="59"/>
      <c r="DB401" s="59"/>
      <c r="DC401" s="59"/>
      <c r="DD401" s="59"/>
      <c r="DE401" s="59"/>
      <c r="DF401" s="59"/>
      <c r="DG401" s="59"/>
      <c r="DH401" s="59"/>
      <c r="DI401" s="82"/>
      <c r="DJ401" s="59"/>
      <c r="DK401" s="59"/>
      <c r="DL401" s="59"/>
      <c r="DM401" s="59"/>
      <c r="DN401" s="59"/>
      <c r="DO401" s="59"/>
      <c r="DP401" s="59"/>
      <c r="DQ401" s="82"/>
      <c r="DR401" s="59"/>
      <c r="DS401" s="59"/>
      <c r="DT401" s="59"/>
      <c r="DU401" s="59"/>
      <c r="DV401" s="59"/>
      <c r="DW401" s="59"/>
      <c r="DX401" s="59"/>
      <c r="DY401" s="59"/>
      <c r="DZ401" s="59"/>
      <c r="EA401" s="59"/>
      <c r="EB401" s="59"/>
      <c r="EC401" s="59"/>
      <c r="ED401" s="59"/>
      <c r="EE401" s="59"/>
      <c r="EF401" s="59"/>
      <c r="EG401" s="59"/>
      <c r="EH401" s="59"/>
      <c r="EI401" s="59"/>
      <c r="EJ401" s="59"/>
      <c r="EK401" s="59"/>
      <c r="EL401" s="59"/>
      <c r="EM401" s="59"/>
      <c r="EN401" s="59"/>
      <c r="EO401" s="59"/>
      <c r="EP401" s="59"/>
      <c r="EQ401" s="59"/>
      <c r="ER401" s="59"/>
    </row>
    <row r="402" spans="2:149" ht="15" outlineLevel="1">
      <c r="B402" s="65">
        <v>16</v>
      </c>
      <c r="C402" s="99" t="s">
        <v>364</v>
      </c>
      <c r="D402" s="102" t="s">
        <v>380</v>
      </c>
      <c r="E402" s="66">
        <v>15</v>
      </c>
      <c r="F402" s="66"/>
      <c r="G402" s="90"/>
      <c r="H402" s="88">
        <f t="shared" si="98"/>
        <v>2.1</v>
      </c>
      <c r="I402" s="87">
        <f t="shared" si="99"/>
        <v>2.1</v>
      </c>
      <c r="J402" s="87">
        <f t="shared" si="100"/>
        <v>0</v>
      </c>
      <c r="K402" s="82"/>
      <c r="L402" s="61"/>
      <c r="M402" s="82"/>
      <c r="N402" s="59"/>
      <c r="O402" s="59"/>
      <c r="P402" s="59"/>
      <c r="Q402" s="59"/>
      <c r="R402" s="59"/>
      <c r="S402" s="59"/>
      <c r="T402" s="82"/>
      <c r="U402" s="142"/>
      <c r="V402" s="63"/>
      <c r="W402" s="63"/>
      <c r="X402" s="63"/>
      <c r="Y402" s="63"/>
      <c r="Z402" s="63"/>
      <c r="AA402" s="63"/>
      <c r="AB402" s="63"/>
      <c r="AC402" s="82"/>
      <c r="AD402" s="59"/>
      <c r="AE402" s="59"/>
      <c r="AF402" s="59"/>
      <c r="AG402" s="59"/>
      <c r="AH402" s="59"/>
      <c r="AI402" s="82"/>
      <c r="AJ402" s="59"/>
      <c r="AK402" s="59"/>
      <c r="AL402" s="59"/>
      <c r="AM402" s="59"/>
      <c r="AN402" s="82"/>
      <c r="AO402" s="59"/>
      <c r="AP402" s="59"/>
      <c r="AQ402" s="59"/>
      <c r="AR402" s="59"/>
      <c r="AS402" s="59"/>
      <c r="AT402" s="59"/>
      <c r="AU402" s="59"/>
      <c r="AV402" s="59"/>
      <c r="AW402" s="59"/>
      <c r="AX402" s="82"/>
      <c r="AY402" s="59"/>
      <c r="AZ402" s="59"/>
      <c r="BA402" s="59"/>
      <c r="BB402" s="59"/>
      <c r="BC402" s="59"/>
      <c r="BD402" s="59"/>
      <c r="BE402" s="59"/>
      <c r="BF402" s="59"/>
      <c r="BG402" s="59"/>
      <c r="BH402" s="59"/>
      <c r="BI402" s="82"/>
      <c r="BJ402" s="60"/>
      <c r="BK402" s="59"/>
      <c r="BL402" s="59"/>
      <c r="BM402" s="59"/>
      <c r="BN402" s="59"/>
      <c r="BO402" s="59"/>
      <c r="BP402" s="59"/>
      <c r="BQ402" s="59"/>
      <c r="BR402" s="59"/>
      <c r="BS402" s="59"/>
      <c r="BT402" s="59"/>
      <c r="BU402" s="59"/>
      <c r="BV402" s="59"/>
      <c r="BW402" s="59"/>
      <c r="BX402" s="59"/>
      <c r="BY402" s="59"/>
      <c r="BZ402" s="59"/>
      <c r="CA402" s="59"/>
      <c r="CB402" s="82"/>
      <c r="CC402" s="59"/>
      <c r="CD402" s="59"/>
      <c r="CE402" s="59"/>
      <c r="CF402" s="59"/>
      <c r="CG402" s="59"/>
      <c r="CH402" s="59"/>
      <c r="CI402" s="59"/>
      <c r="CJ402" s="59"/>
      <c r="CK402" s="59"/>
      <c r="CL402" s="59"/>
      <c r="CM402" s="82"/>
      <c r="CN402" s="59"/>
      <c r="CO402" s="59"/>
      <c r="CP402" s="59"/>
      <c r="CQ402" s="59"/>
      <c r="CR402" s="59"/>
      <c r="CS402" s="59"/>
      <c r="CT402" s="59"/>
      <c r="CU402" s="59"/>
      <c r="CV402" s="59"/>
      <c r="CW402" s="59"/>
      <c r="CX402" s="59"/>
      <c r="CY402" s="59"/>
      <c r="CZ402" s="82"/>
      <c r="DA402" s="59"/>
      <c r="DB402" s="59"/>
      <c r="DC402" s="59"/>
      <c r="DD402" s="59"/>
      <c r="DE402" s="59"/>
      <c r="DF402" s="59"/>
      <c r="DG402" s="59"/>
      <c r="DH402" s="59"/>
      <c r="DI402" s="82"/>
      <c r="DJ402" s="59"/>
      <c r="DK402" s="59"/>
      <c r="DL402" s="59"/>
      <c r="DM402" s="59"/>
      <c r="DN402" s="59"/>
      <c r="DO402" s="59"/>
      <c r="DP402" s="59"/>
      <c r="DQ402" s="82"/>
      <c r="DR402" s="59"/>
      <c r="DS402" s="59"/>
      <c r="DT402" s="59"/>
      <c r="DU402" s="59"/>
      <c r="DV402" s="59"/>
      <c r="DW402" s="59"/>
      <c r="DX402" s="59"/>
      <c r="DY402" s="59"/>
      <c r="DZ402" s="59"/>
      <c r="EA402" s="59"/>
      <c r="EB402" s="59"/>
      <c r="EC402" s="59"/>
      <c r="ED402" s="59"/>
      <c r="EE402" s="59"/>
      <c r="EF402" s="59"/>
      <c r="EG402" s="59"/>
      <c r="EH402" s="59"/>
      <c r="EI402" s="59"/>
      <c r="EJ402" s="59"/>
      <c r="EK402" s="59"/>
      <c r="EL402" s="59"/>
      <c r="EM402" s="59"/>
      <c r="EN402" s="59"/>
      <c r="EO402" s="59"/>
      <c r="EP402" s="59"/>
      <c r="EQ402" s="59"/>
      <c r="ER402" s="59"/>
    </row>
    <row r="403" spans="2:149" ht="15" outlineLevel="1">
      <c r="B403" s="65">
        <v>17</v>
      </c>
      <c r="C403" s="99" t="s">
        <v>364</v>
      </c>
      <c r="D403" s="102" t="s">
        <v>381</v>
      </c>
      <c r="E403" s="66">
        <v>16</v>
      </c>
      <c r="F403" s="66"/>
      <c r="G403" s="90"/>
      <c r="H403" s="88">
        <f t="shared" si="98"/>
        <v>2.2400000000000002</v>
      </c>
      <c r="I403" s="87">
        <f t="shared" si="99"/>
        <v>2.2400000000000002</v>
      </c>
      <c r="J403" s="87">
        <f t="shared" si="100"/>
        <v>0</v>
      </c>
      <c r="K403" s="82"/>
      <c r="L403" s="61"/>
      <c r="M403" s="82"/>
      <c r="N403" s="59"/>
      <c r="O403" s="59"/>
      <c r="P403" s="59"/>
      <c r="Q403" s="59"/>
      <c r="R403" s="59"/>
      <c r="S403" s="59"/>
      <c r="T403" s="82"/>
      <c r="U403" s="63"/>
      <c r="V403" s="63"/>
      <c r="W403" s="63"/>
      <c r="X403" s="63"/>
      <c r="Y403" s="63"/>
      <c r="Z403" s="63"/>
      <c r="AA403" s="63"/>
      <c r="AB403" s="63"/>
      <c r="AC403" s="82"/>
      <c r="AD403" s="59"/>
      <c r="AE403" s="59"/>
      <c r="AF403" s="59"/>
      <c r="AG403" s="59"/>
      <c r="AH403" s="59"/>
      <c r="AI403" s="82"/>
      <c r="AJ403" s="59"/>
      <c r="AK403" s="59"/>
      <c r="AL403" s="59"/>
      <c r="AM403" s="59"/>
      <c r="AN403" s="82"/>
      <c r="AO403" s="59"/>
      <c r="AP403" s="59"/>
      <c r="AQ403" s="59"/>
      <c r="AR403" s="59"/>
      <c r="AS403" s="59"/>
      <c r="AT403" s="59"/>
      <c r="AU403" s="59"/>
      <c r="AV403" s="59"/>
      <c r="AW403" s="59"/>
      <c r="AX403" s="82"/>
      <c r="AY403" s="59"/>
      <c r="AZ403" s="59"/>
      <c r="BA403" s="59"/>
      <c r="BB403" s="59"/>
      <c r="BC403" s="59"/>
      <c r="BD403" s="59"/>
      <c r="BE403" s="59"/>
      <c r="BF403" s="59"/>
      <c r="BG403" s="59"/>
      <c r="BH403" s="59"/>
      <c r="BI403" s="82"/>
      <c r="BJ403" s="60"/>
      <c r="BK403" s="59"/>
      <c r="BL403" s="59"/>
      <c r="BM403" s="59"/>
      <c r="BN403" s="59"/>
      <c r="BO403" s="59"/>
      <c r="BP403" s="59"/>
      <c r="BQ403" s="59"/>
      <c r="BR403" s="59"/>
      <c r="BS403" s="59"/>
      <c r="BT403" s="59"/>
      <c r="BU403" s="59"/>
      <c r="BV403" s="59"/>
      <c r="BW403" s="59"/>
      <c r="BX403" s="59"/>
      <c r="BY403" s="59"/>
      <c r="BZ403" s="59"/>
      <c r="CA403" s="59"/>
      <c r="CB403" s="82"/>
      <c r="CC403" s="59"/>
      <c r="CD403" s="59"/>
      <c r="CE403" s="59"/>
      <c r="CF403" s="59"/>
      <c r="CG403" s="59"/>
      <c r="CH403" s="59"/>
      <c r="CI403" s="59"/>
      <c r="CJ403" s="59"/>
      <c r="CK403" s="59"/>
      <c r="CL403" s="59"/>
      <c r="CM403" s="82"/>
      <c r="CN403" s="59"/>
      <c r="CO403" s="59"/>
      <c r="CP403" s="59"/>
      <c r="CQ403" s="59"/>
      <c r="CR403" s="59"/>
      <c r="CS403" s="59"/>
      <c r="CT403" s="59"/>
      <c r="CU403" s="59"/>
      <c r="CV403" s="59"/>
      <c r="CW403" s="59"/>
      <c r="CX403" s="59"/>
      <c r="CY403" s="59"/>
      <c r="CZ403" s="82"/>
      <c r="DA403" s="59"/>
      <c r="DB403" s="59"/>
      <c r="DC403" s="59"/>
      <c r="DD403" s="59"/>
      <c r="DE403" s="59"/>
      <c r="DF403" s="59"/>
      <c r="DG403" s="59"/>
      <c r="DH403" s="59"/>
      <c r="DI403" s="82"/>
      <c r="DJ403" s="59"/>
      <c r="DK403" s="59"/>
      <c r="DL403" s="59"/>
      <c r="DM403" s="59"/>
      <c r="DN403" s="59"/>
      <c r="DO403" s="59"/>
      <c r="DP403" s="59"/>
      <c r="DQ403" s="82"/>
      <c r="DR403" s="59"/>
      <c r="DS403" s="59"/>
      <c r="DT403" s="59"/>
      <c r="DU403" s="59"/>
      <c r="DV403" s="59"/>
      <c r="DW403" s="59"/>
      <c r="DX403" s="59"/>
      <c r="DY403" s="59"/>
      <c r="DZ403" s="59"/>
      <c r="EA403" s="59"/>
      <c r="EB403" s="59"/>
      <c r="EC403" s="59"/>
      <c r="ED403" s="59"/>
      <c r="EE403" s="59"/>
      <c r="EF403" s="59"/>
      <c r="EG403" s="59"/>
      <c r="EH403" s="59"/>
      <c r="EI403" s="59"/>
      <c r="EJ403" s="59"/>
      <c r="EK403" s="59"/>
      <c r="EL403" s="59"/>
      <c r="EM403" s="59"/>
      <c r="EN403" s="59"/>
      <c r="EO403" s="59"/>
      <c r="EP403" s="59"/>
      <c r="EQ403" s="59"/>
      <c r="ER403" s="59"/>
    </row>
    <row r="404" spans="2:149" ht="15" outlineLevel="1">
      <c r="B404" s="67"/>
      <c r="C404" s="100"/>
      <c r="D404" s="109"/>
      <c r="E404" s="67"/>
      <c r="F404" s="67"/>
      <c r="G404" s="117"/>
      <c r="H404" s="118"/>
      <c r="I404" s="119"/>
      <c r="J404" s="119"/>
      <c r="K404" s="82"/>
      <c r="L404" s="120"/>
      <c r="M404" s="82"/>
      <c r="N404" s="59"/>
      <c r="O404" s="59"/>
      <c r="P404" s="59"/>
      <c r="Q404" s="59"/>
      <c r="R404" s="59"/>
      <c r="S404" s="59"/>
      <c r="T404" s="82"/>
      <c r="U404" s="142"/>
      <c r="V404" s="63"/>
      <c r="W404" s="63"/>
      <c r="X404" s="63"/>
      <c r="Y404" s="63"/>
      <c r="Z404" s="63"/>
      <c r="AA404" s="63"/>
      <c r="AB404" s="63"/>
      <c r="AC404" s="82"/>
      <c r="AD404" s="59"/>
      <c r="AE404" s="59"/>
      <c r="AF404" s="59"/>
      <c r="AG404" s="59"/>
      <c r="AH404" s="59"/>
      <c r="AI404" s="82"/>
      <c r="AJ404" s="59"/>
      <c r="AK404" s="59"/>
      <c r="AL404" s="59"/>
      <c r="AM404" s="59"/>
      <c r="AN404" s="82"/>
      <c r="AO404" s="59"/>
      <c r="AP404" s="59"/>
      <c r="AQ404" s="59"/>
      <c r="AR404" s="59"/>
      <c r="AS404" s="59"/>
      <c r="AT404" s="59"/>
      <c r="AU404" s="59"/>
      <c r="AV404" s="59"/>
      <c r="AW404" s="59"/>
      <c r="AX404" s="82"/>
      <c r="AY404" s="59"/>
      <c r="AZ404" s="59"/>
      <c r="BA404" s="59"/>
      <c r="BB404" s="59"/>
      <c r="BC404" s="59"/>
      <c r="BD404" s="59"/>
      <c r="BE404" s="59"/>
      <c r="BF404" s="59"/>
      <c r="BG404" s="59"/>
      <c r="BH404" s="59"/>
      <c r="BI404" s="82"/>
      <c r="BJ404" s="60"/>
      <c r="BK404" s="59"/>
      <c r="BL404" s="59"/>
      <c r="BM404" s="59"/>
      <c r="BN404" s="59"/>
      <c r="BO404" s="59"/>
      <c r="BP404" s="59"/>
      <c r="BQ404" s="59"/>
      <c r="BR404" s="59"/>
      <c r="BS404" s="59"/>
      <c r="BT404" s="59"/>
      <c r="BU404" s="59"/>
      <c r="BV404" s="59"/>
      <c r="BW404" s="59"/>
      <c r="BX404" s="59"/>
      <c r="BY404" s="59"/>
      <c r="BZ404" s="59"/>
      <c r="CA404" s="59"/>
      <c r="CB404" s="82"/>
      <c r="CC404" s="59"/>
      <c r="CD404" s="59"/>
      <c r="CE404" s="59"/>
      <c r="CF404" s="59"/>
      <c r="CG404" s="59"/>
      <c r="CH404" s="59"/>
      <c r="CI404" s="59"/>
      <c r="CJ404" s="59"/>
      <c r="CK404" s="59"/>
      <c r="CL404" s="59"/>
      <c r="CM404" s="82"/>
      <c r="CN404" s="59"/>
      <c r="CO404" s="59"/>
      <c r="CP404" s="59"/>
      <c r="CQ404" s="59"/>
      <c r="CR404" s="59"/>
      <c r="CS404" s="59"/>
      <c r="CT404" s="59"/>
      <c r="CU404" s="59"/>
      <c r="CV404" s="59"/>
      <c r="CW404" s="59"/>
      <c r="CX404" s="59"/>
      <c r="CY404" s="59"/>
      <c r="CZ404" s="82"/>
      <c r="DA404" s="59"/>
      <c r="DB404" s="59"/>
      <c r="DC404" s="59"/>
      <c r="DD404" s="59"/>
      <c r="DE404" s="59"/>
      <c r="DF404" s="59"/>
      <c r="DG404" s="59"/>
      <c r="DH404" s="59"/>
      <c r="DI404" s="82"/>
      <c r="DJ404" s="59"/>
      <c r="DK404" s="59"/>
      <c r="DL404" s="59"/>
      <c r="DM404" s="59"/>
      <c r="DN404" s="59"/>
      <c r="DO404" s="59"/>
      <c r="DP404" s="59"/>
      <c r="DQ404" s="82"/>
      <c r="DR404" s="59"/>
      <c r="DS404" s="59"/>
      <c r="DT404" s="59"/>
      <c r="DU404" s="59"/>
      <c r="DV404" s="59"/>
      <c r="DW404" s="59"/>
      <c r="DX404" s="59"/>
      <c r="DY404" s="59"/>
      <c r="DZ404" s="59"/>
      <c r="EA404" s="59"/>
      <c r="EB404" s="59"/>
      <c r="EC404" s="59"/>
      <c r="ED404" s="59"/>
      <c r="EE404" s="59"/>
      <c r="EF404" s="59"/>
      <c r="EG404" s="59"/>
      <c r="EH404" s="59"/>
      <c r="EI404" s="59"/>
      <c r="EJ404" s="59"/>
      <c r="EK404" s="59"/>
      <c r="EL404" s="59"/>
      <c r="EM404" s="59"/>
      <c r="EN404" s="59"/>
      <c r="EO404" s="59"/>
      <c r="EP404" s="59"/>
      <c r="EQ404" s="59"/>
      <c r="ER404" s="59"/>
    </row>
    <row r="405" spans="2:149" ht="15">
      <c r="B405" s="65"/>
      <c r="C405" s="99"/>
      <c r="D405" s="102"/>
      <c r="E405" s="66"/>
      <c r="F405" s="66"/>
      <c r="G405" s="90"/>
      <c r="H405" s="88">
        <f t="shared" si="81"/>
        <v>0</v>
      </c>
      <c r="I405" s="87">
        <f t="shared" si="82"/>
        <v>0</v>
      </c>
      <c r="J405" s="87">
        <f>SUMPRODUCT(N405:ES405,$N$6:$ES$6)</f>
        <v>0</v>
      </c>
      <c r="K405" s="82"/>
      <c r="L405" s="61"/>
      <c r="M405" s="82"/>
      <c r="N405" s="59"/>
      <c r="O405" s="59"/>
      <c r="P405" s="59"/>
      <c r="Q405" s="59"/>
      <c r="R405" s="59"/>
      <c r="S405" s="59"/>
      <c r="T405" s="82"/>
      <c r="U405" s="63"/>
      <c r="V405" s="63"/>
      <c r="W405" s="63"/>
      <c r="X405" s="63"/>
      <c r="Y405" s="63"/>
      <c r="Z405" s="63"/>
      <c r="AA405" s="63"/>
      <c r="AB405" s="63"/>
      <c r="AC405" s="82"/>
      <c r="AD405" s="59"/>
      <c r="AE405" s="59"/>
      <c r="AF405" s="59"/>
      <c r="AG405" s="59"/>
      <c r="AH405" s="59"/>
      <c r="AI405" s="82"/>
      <c r="AJ405" s="59"/>
      <c r="AK405" s="59"/>
      <c r="AL405" s="59"/>
      <c r="AM405" s="59"/>
      <c r="AN405" s="82"/>
      <c r="AO405" s="59"/>
      <c r="AP405" s="59"/>
      <c r="AQ405" s="59"/>
      <c r="AR405" s="59"/>
      <c r="AS405" s="59"/>
      <c r="AT405" s="59"/>
      <c r="AU405" s="59"/>
      <c r="AV405" s="59"/>
      <c r="AW405" s="59"/>
      <c r="AX405" s="82"/>
      <c r="AY405" s="59"/>
      <c r="AZ405" s="59"/>
      <c r="BA405" s="59"/>
      <c r="BB405" s="59"/>
      <c r="BC405" s="59"/>
      <c r="BD405" s="59"/>
      <c r="BE405" s="59"/>
      <c r="BF405" s="59"/>
      <c r="BG405" s="59"/>
      <c r="BH405" s="59"/>
      <c r="BI405" s="82"/>
      <c r="BJ405" s="60"/>
      <c r="BK405" s="59"/>
      <c r="BL405" s="59"/>
      <c r="BM405" s="59"/>
      <c r="BN405" s="59"/>
      <c r="BO405" s="59"/>
      <c r="BP405" s="59"/>
      <c r="BQ405" s="59"/>
      <c r="BR405" s="59"/>
      <c r="BS405" s="59"/>
      <c r="BT405" s="59"/>
      <c r="BU405" s="59"/>
      <c r="BV405" s="59"/>
      <c r="BW405" s="59"/>
      <c r="BX405" s="59"/>
      <c r="BY405" s="59"/>
      <c r="BZ405" s="59"/>
      <c r="CA405" s="59"/>
      <c r="CB405" s="82"/>
      <c r="CC405" s="59"/>
      <c r="CD405" s="59"/>
      <c r="CE405" s="59"/>
      <c r="CF405" s="59"/>
      <c r="CG405" s="59"/>
      <c r="CH405" s="59"/>
      <c r="CI405" s="59"/>
      <c r="CJ405" s="59"/>
      <c r="CK405" s="59"/>
      <c r="CL405" s="59"/>
      <c r="CM405" s="82"/>
      <c r="CN405" s="59"/>
      <c r="CO405" s="59"/>
      <c r="CP405" s="59"/>
      <c r="CQ405" s="59"/>
      <c r="CR405" s="59"/>
      <c r="CS405" s="59"/>
      <c r="CT405" s="59"/>
      <c r="CU405" s="59"/>
      <c r="CV405" s="59"/>
      <c r="CW405" s="59"/>
      <c r="CX405" s="59"/>
      <c r="CY405" s="59"/>
      <c r="CZ405" s="82"/>
      <c r="DA405" s="59"/>
      <c r="DB405" s="59"/>
      <c r="DC405" s="59"/>
      <c r="DD405" s="59"/>
      <c r="DE405" s="59"/>
      <c r="DF405" s="59"/>
      <c r="DG405" s="59"/>
      <c r="DH405" s="59"/>
      <c r="DI405" s="82"/>
      <c r="DJ405" s="59"/>
      <c r="DK405" s="59"/>
      <c r="DL405" s="59"/>
      <c r="DM405" s="59"/>
      <c r="DN405" s="59"/>
      <c r="DO405" s="59"/>
      <c r="DP405" s="59"/>
      <c r="DQ405" s="82"/>
      <c r="DR405" s="59"/>
      <c r="DS405" s="59"/>
      <c r="DT405" s="59"/>
      <c r="DU405" s="59"/>
      <c r="DV405" s="59"/>
      <c r="DW405" s="59"/>
      <c r="DX405" s="59"/>
      <c r="DY405" s="59"/>
      <c r="DZ405" s="59"/>
      <c r="EA405" s="59"/>
      <c r="EB405" s="59"/>
      <c r="EC405" s="59"/>
      <c r="ED405" s="59"/>
      <c r="EE405" s="59"/>
      <c r="EF405" s="59"/>
      <c r="EG405" s="59"/>
      <c r="EH405" s="59"/>
      <c r="EI405" s="59"/>
      <c r="EJ405" s="59"/>
      <c r="EK405" s="59"/>
      <c r="EL405" s="59"/>
      <c r="EM405" s="59"/>
      <c r="EN405" s="59"/>
      <c r="EO405" s="59"/>
      <c r="EP405" s="59"/>
      <c r="EQ405" s="59"/>
      <c r="ER405" s="59"/>
    </row>
    <row r="406" spans="2:149">
      <c r="G406" s="90"/>
      <c r="H406" s="88"/>
      <c r="I406" s="87"/>
    </row>
    <row r="407" spans="2:149">
      <c r="B407" s="46" t="s">
        <v>39</v>
      </c>
      <c r="C407" s="46"/>
      <c r="D407" s="46"/>
      <c r="E407" s="46"/>
      <c r="F407" s="46"/>
      <c r="G407" s="46"/>
      <c r="H407" s="46"/>
      <c r="I407" s="47"/>
      <c r="J407" s="47">
        <f>SUBTOTAL(9,J13:J406)</f>
        <v>5276.8532950000063</v>
      </c>
      <c r="K407" s="47"/>
      <c r="L407" s="47">
        <f t="shared" ref="L407:AC407" si="101">SUBTOTAL(9,L13:L406)</f>
        <v>0</v>
      </c>
      <c r="M407" s="47">
        <f t="shared" si="101"/>
        <v>0</v>
      </c>
      <c r="N407" s="47">
        <f t="shared" si="101"/>
        <v>2</v>
      </c>
      <c r="O407" s="47">
        <f t="shared" si="101"/>
        <v>7</v>
      </c>
      <c r="P407" s="47">
        <f t="shared" si="101"/>
        <v>26</v>
      </c>
      <c r="Q407" s="47">
        <f t="shared" si="101"/>
        <v>22</v>
      </c>
      <c r="R407" s="47">
        <f t="shared" si="101"/>
        <v>26</v>
      </c>
      <c r="S407" s="47">
        <f t="shared" si="101"/>
        <v>72</v>
      </c>
      <c r="T407" s="47">
        <f t="shared" si="101"/>
        <v>0</v>
      </c>
      <c r="U407" s="47">
        <f t="shared" si="101"/>
        <v>11.790000000000013</v>
      </c>
      <c r="V407" s="47">
        <f t="shared" si="101"/>
        <v>0.44800000000000023</v>
      </c>
      <c r="W407" s="47">
        <f t="shared" si="101"/>
        <v>0.12</v>
      </c>
      <c r="X407" s="47">
        <f t="shared" si="101"/>
        <v>0.03</v>
      </c>
      <c r="Y407" s="47">
        <f t="shared" si="101"/>
        <v>2.5500000000000002E-2</v>
      </c>
      <c r="Z407" s="47">
        <f t="shared" si="101"/>
        <v>0.77500000000000013</v>
      </c>
      <c r="AA407" s="47">
        <f t="shared" si="101"/>
        <v>0.16</v>
      </c>
      <c r="AB407" s="47">
        <f t="shared" si="101"/>
        <v>0.51000000000000012</v>
      </c>
      <c r="AC407" s="47">
        <f t="shared" si="101"/>
        <v>0</v>
      </c>
      <c r="AD407" s="47"/>
      <c r="AE407" s="47"/>
      <c r="AF407" s="47"/>
      <c r="AG407" s="47"/>
      <c r="AH407" s="47"/>
      <c r="AI407" s="47"/>
      <c r="AJ407" s="47"/>
      <c r="AK407" s="47">
        <f>SUBTOTAL(9,AK13:AK406)</f>
        <v>0.31</v>
      </c>
      <c r="AL407" s="47">
        <f>SUBTOTAL(9,AL13:AL406)</f>
        <v>0.41</v>
      </c>
      <c r="AM407" s="47">
        <f>SUBTOTAL(9,AM13:AM406)</f>
        <v>1.1850000000000001</v>
      </c>
      <c r="AN407" s="47">
        <f>SUBTOTAL(9,AN13:AN406)</f>
        <v>0</v>
      </c>
      <c r="AO407" s="47"/>
      <c r="AP407" s="47"/>
      <c r="AQ407" s="47"/>
      <c r="AR407" s="47"/>
      <c r="AS407" s="47"/>
      <c r="AT407" s="47"/>
      <c r="AU407" s="47"/>
      <c r="AV407" s="47"/>
      <c r="AW407" s="47"/>
      <c r="AX407" s="47"/>
      <c r="AY407" s="47"/>
      <c r="AZ407" s="47">
        <f>SUBTOTAL(9,AZ13:AZ406)</f>
        <v>0.22499999999999998</v>
      </c>
      <c r="BA407" s="47"/>
      <c r="BB407" s="47"/>
      <c r="BC407" s="47"/>
      <c r="BD407" s="47"/>
      <c r="BE407" s="47"/>
      <c r="BF407" s="47"/>
      <c r="BG407" s="47"/>
      <c r="BH407" s="47"/>
      <c r="BI407" s="47"/>
      <c r="BJ407" s="47"/>
      <c r="BK407" s="47">
        <f>SUBTOTAL(9,BK13:BK406)</f>
        <v>0.1</v>
      </c>
      <c r="BL407" s="47"/>
      <c r="BM407" s="47"/>
      <c r="BN407" s="47"/>
      <c r="BO407" s="47"/>
      <c r="BP407" s="47"/>
      <c r="BQ407" s="47"/>
      <c r="BR407" s="47"/>
      <c r="BS407" s="47"/>
      <c r="BT407" s="47"/>
      <c r="BU407" s="47"/>
      <c r="BV407" s="47"/>
      <c r="BW407" s="47"/>
      <c r="BX407" s="47"/>
      <c r="BY407" s="47"/>
      <c r="BZ407" s="47"/>
      <c r="CA407" s="47"/>
      <c r="CB407" s="47"/>
      <c r="CC407" s="47">
        <f t="shared" ref="CC407:CL407" si="102">SUBTOTAL(9,CC13:CC406)</f>
        <v>15.5</v>
      </c>
      <c r="CD407" s="47">
        <f t="shared" si="102"/>
        <v>10</v>
      </c>
      <c r="CE407" s="47">
        <f t="shared" si="102"/>
        <v>10</v>
      </c>
      <c r="CF407" s="47">
        <f t="shared" si="102"/>
        <v>2</v>
      </c>
      <c r="CG407" s="47">
        <f t="shared" si="102"/>
        <v>15.5</v>
      </c>
      <c r="CH407" s="47">
        <f t="shared" si="102"/>
        <v>7</v>
      </c>
      <c r="CI407" s="47">
        <f t="shared" si="102"/>
        <v>6</v>
      </c>
      <c r="CJ407" s="47">
        <f t="shared" si="102"/>
        <v>1</v>
      </c>
      <c r="CK407" s="47">
        <f t="shared" si="102"/>
        <v>6</v>
      </c>
      <c r="CL407" s="47">
        <f t="shared" si="102"/>
        <v>6</v>
      </c>
      <c r="CM407" s="47"/>
      <c r="CN407" s="47"/>
      <c r="CO407" s="47"/>
      <c r="CP407" s="47"/>
      <c r="CQ407" s="47"/>
      <c r="CR407" s="47"/>
      <c r="CS407" s="47"/>
      <c r="CT407" s="47"/>
      <c r="CU407" s="47"/>
      <c r="CV407" s="47"/>
      <c r="CW407" s="47"/>
      <c r="CX407" s="47"/>
      <c r="CY407" s="47"/>
      <c r="CZ407" s="47"/>
      <c r="DA407" s="47"/>
      <c r="DB407" s="47"/>
      <c r="DC407" s="47"/>
      <c r="DD407" s="47"/>
      <c r="DE407" s="47"/>
      <c r="DF407" s="47"/>
      <c r="DG407" s="47"/>
      <c r="DH407" s="47">
        <f>SUBTOTAL(9,DH13:DH406)</f>
        <v>47</v>
      </c>
      <c r="DI407" s="47"/>
      <c r="DJ407" s="47"/>
      <c r="DK407" s="47"/>
      <c r="DL407" s="47"/>
      <c r="DM407" s="47"/>
      <c r="DN407" s="47"/>
      <c r="DO407" s="47"/>
      <c r="DP407" s="47"/>
      <c r="DQ407" s="47"/>
      <c r="DR407" s="47"/>
      <c r="DS407" s="47"/>
      <c r="DT407" s="47"/>
      <c r="DU407" s="47"/>
      <c r="DV407" s="47"/>
      <c r="DW407" s="47"/>
      <c r="DX407" s="47"/>
      <c r="DY407" s="47"/>
      <c r="DZ407" s="47"/>
      <c r="EA407" s="47"/>
      <c r="EB407" s="47"/>
      <c r="EC407" s="47"/>
      <c r="ED407" s="47"/>
      <c r="EE407" s="47"/>
      <c r="EF407" s="47"/>
      <c r="EG407" s="47"/>
      <c r="EH407" s="47"/>
      <c r="EI407" s="47"/>
      <c r="EJ407" s="47"/>
      <c r="EK407" s="47"/>
      <c r="EL407" s="47"/>
      <c r="EM407" s="47"/>
      <c r="EN407" s="47"/>
      <c r="EO407" s="47"/>
      <c r="EP407" s="47"/>
      <c r="EQ407" s="47"/>
      <c r="ER407" s="47"/>
      <c r="ES407" s="47">
        <f>SUBTOTAL(9,ES13:ES406)</f>
        <v>0</v>
      </c>
    </row>
  </sheetData>
  <autoFilter ref="B4:ET406"/>
  <conditionalFormatting sqref="U2:ER2">
    <cfRule type="duplicateValues" dxfId="1" priority="4"/>
  </conditionalFormatting>
  <pageMargins left="0.25" right="0.25" top="0.44" bottom="0.4" header="0.3" footer="0.23"/>
  <pageSetup paperSize="8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8"/>
  <sheetViews>
    <sheetView zoomScale="90" zoomScaleNormal="90" workbookViewId="0">
      <pane ySplit="4" topLeftCell="A5" activePane="bottomLeft" state="frozen"/>
      <selection pane="bottomLeft" activeCell="B415" sqref="A415:B432"/>
    </sheetView>
  </sheetViews>
  <sheetFormatPr defaultColWidth="8.83203125" defaultRowHeight="15.75"/>
  <cols>
    <col min="1" max="1" width="1.83203125" style="314" customWidth="1"/>
    <col min="2" max="2" width="26.83203125" style="314" customWidth="1"/>
    <col min="3" max="3" width="10.5" style="314" customWidth="1"/>
    <col min="4" max="4" width="13.5" style="314" hidden="1" customWidth="1"/>
    <col min="5" max="5" width="14.1640625" style="321" customWidth="1"/>
    <col min="6" max="16384" width="8.83203125" style="314"/>
  </cols>
  <sheetData>
    <row r="1" spans="1:5">
      <c r="B1" s="315" t="s">
        <v>622</v>
      </c>
      <c r="C1" s="315" t="s">
        <v>928</v>
      </c>
    </row>
    <row r="2" spans="1:5" ht="33.75">
      <c r="B2" s="316" t="s">
        <v>929</v>
      </c>
      <c r="C2" s="316" t="s">
        <v>930</v>
      </c>
    </row>
    <row r="4" spans="1:5">
      <c r="A4" s="326" t="s">
        <v>622</v>
      </c>
      <c r="B4" s="326" t="s">
        <v>931</v>
      </c>
      <c r="C4" s="317" t="s">
        <v>932</v>
      </c>
      <c r="D4" s="317" t="s">
        <v>933</v>
      </c>
      <c r="E4" s="322" t="s">
        <v>432</v>
      </c>
    </row>
    <row r="5" spans="1:5">
      <c r="A5" s="325" t="s">
        <v>934</v>
      </c>
      <c r="B5" s="325" t="s">
        <v>931</v>
      </c>
      <c r="C5" s="318" t="s">
        <v>931</v>
      </c>
      <c r="D5" s="318" t="s">
        <v>935</v>
      </c>
      <c r="E5" s="323" t="s">
        <v>935</v>
      </c>
    </row>
    <row r="6" spans="1:5" ht="28.5">
      <c r="A6" s="319" t="s">
        <v>620</v>
      </c>
      <c r="B6" s="320" t="s">
        <v>874</v>
      </c>
      <c r="C6" s="318" t="s">
        <v>936</v>
      </c>
      <c r="D6" s="318" t="s">
        <v>937</v>
      </c>
      <c r="E6" s="323" t="s">
        <v>938</v>
      </c>
    </row>
    <row r="7" spans="1:5" ht="28.5">
      <c r="A7" s="319" t="s">
        <v>620</v>
      </c>
      <c r="B7" s="320" t="s">
        <v>785</v>
      </c>
      <c r="C7" s="318" t="s">
        <v>936</v>
      </c>
      <c r="D7" s="318" t="s">
        <v>938</v>
      </c>
      <c r="E7" s="323" t="s">
        <v>938</v>
      </c>
    </row>
    <row r="8" spans="1:5" ht="28.5">
      <c r="A8" s="319" t="s">
        <v>620</v>
      </c>
      <c r="B8" s="320" t="s">
        <v>136</v>
      </c>
      <c r="C8" s="318" t="s">
        <v>936</v>
      </c>
      <c r="D8" s="318" t="s">
        <v>938</v>
      </c>
      <c r="E8" s="323" t="s">
        <v>938</v>
      </c>
    </row>
    <row r="9" spans="1:5">
      <c r="A9" s="319" t="s">
        <v>620</v>
      </c>
      <c r="B9" s="320" t="s">
        <v>142</v>
      </c>
      <c r="C9" s="318" t="s">
        <v>936</v>
      </c>
      <c r="D9" s="318" t="s">
        <v>939</v>
      </c>
      <c r="E9" s="323" t="s">
        <v>940</v>
      </c>
    </row>
    <row r="10" spans="1:5">
      <c r="A10" s="319" t="s">
        <v>620</v>
      </c>
      <c r="B10" s="320" t="s">
        <v>793</v>
      </c>
      <c r="C10" s="318" t="s">
        <v>936</v>
      </c>
      <c r="D10" s="318" t="s">
        <v>940</v>
      </c>
      <c r="E10" s="323" t="s">
        <v>940</v>
      </c>
    </row>
    <row r="11" spans="1:5">
      <c r="A11" s="319" t="s">
        <v>620</v>
      </c>
      <c r="B11" s="320" t="s">
        <v>144</v>
      </c>
      <c r="C11" s="318" t="s">
        <v>936</v>
      </c>
      <c r="D11" s="318" t="s">
        <v>941</v>
      </c>
      <c r="E11" s="323" t="s">
        <v>941</v>
      </c>
    </row>
    <row r="12" spans="1:5" ht="28.5">
      <c r="A12" s="319" t="s">
        <v>620</v>
      </c>
      <c r="B12" s="320" t="s">
        <v>875</v>
      </c>
      <c r="C12" s="318" t="s">
        <v>936</v>
      </c>
      <c r="D12" s="318" t="s">
        <v>942</v>
      </c>
      <c r="E12" s="323" t="s">
        <v>943</v>
      </c>
    </row>
    <row r="13" spans="1:5" ht="28.5">
      <c r="A13" s="319" t="s">
        <v>620</v>
      </c>
      <c r="B13" s="320" t="s">
        <v>794</v>
      </c>
      <c r="C13" s="318" t="s">
        <v>936</v>
      </c>
      <c r="D13" s="318" t="s">
        <v>943</v>
      </c>
      <c r="E13" s="323" t="s">
        <v>944</v>
      </c>
    </row>
    <row r="14" spans="1:5" ht="28.5">
      <c r="A14" s="319" t="s">
        <v>620</v>
      </c>
      <c r="B14" s="320" t="s">
        <v>145</v>
      </c>
      <c r="C14" s="318" t="s">
        <v>936</v>
      </c>
      <c r="D14" s="318" t="s">
        <v>944</v>
      </c>
      <c r="E14" s="323" t="s">
        <v>944</v>
      </c>
    </row>
    <row r="15" spans="1:5">
      <c r="A15" s="319" t="s">
        <v>620</v>
      </c>
      <c r="B15" s="320" t="s">
        <v>945</v>
      </c>
      <c r="C15" s="318" t="s">
        <v>936</v>
      </c>
      <c r="D15" s="318" t="s">
        <v>946</v>
      </c>
      <c r="E15" s="323" t="s">
        <v>946</v>
      </c>
    </row>
    <row r="16" spans="1:5">
      <c r="A16" s="319" t="s">
        <v>620</v>
      </c>
      <c r="B16" s="320" t="s">
        <v>947</v>
      </c>
      <c r="C16" s="318" t="s">
        <v>936</v>
      </c>
      <c r="D16" s="318" t="s">
        <v>948</v>
      </c>
      <c r="E16" s="323" t="s">
        <v>948</v>
      </c>
    </row>
    <row r="17" spans="1:5">
      <c r="A17" s="325" t="s">
        <v>619</v>
      </c>
      <c r="B17" s="325" t="s">
        <v>931</v>
      </c>
      <c r="C17" s="318" t="s">
        <v>931</v>
      </c>
      <c r="D17" s="318" t="s">
        <v>935</v>
      </c>
      <c r="E17" s="323" t="s">
        <v>935</v>
      </c>
    </row>
    <row r="18" spans="1:5">
      <c r="A18" s="319" t="s">
        <v>620</v>
      </c>
      <c r="B18" s="320" t="s">
        <v>467</v>
      </c>
      <c r="C18" s="318" t="s">
        <v>936</v>
      </c>
      <c r="D18" s="318" t="s">
        <v>949</v>
      </c>
      <c r="E18" s="323" t="s">
        <v>939</v>
      </c>
    </row>
    <row r="19" spans="1:5">
      <c r="A19" s="319" t="s">
        <v>620</v>
      </c>
      <c r="B19" s="320" t="s">
        <v>466</v>
      </c>
      <c r="C19" s="318" t="s">
        <v>936</v>
      </c>
      <c r="D19" s="318" t="s">
        <v>949</v>
      </c>
      <c r="E19" s="323" t="s">
        <v>939</v>
      </c>
    </row>
    <row r="20" spans="1:5">
      <c r="A20" s="319" t="s">
        <v>620</v>
      </c>
      <c r="B20" s="320" t="s">
        <v>468</v>
      </c>
      <c r="C20" s="318" t="s">
        <v>936</v>
      </c>
      <c r="D20" s="318" t="s">
        <v>949</v>
      </c>
      <c r="E20" s="323" t="s">
        <v>939</v>
      </c>
    </row>
    <row r="21" spans="1:5">
      <c r="A21" s="319" t="s">
        <v>620</v>
      </c>
      <c r="B21" s="320" t="s">
        <v>465</v>
      </c>
      <c r="C21" s="318" t="s">
        <v>936</v>
      </c>
      <c r="D21" s="318" t="s">
        <v>950</v>
      </c>
      <c r="E21" s="323" t="s">
        <v>951</v>
      </c>
    </row>
    <row r="22" spans="1:5">
      <c r="A22" s="319" t="s">
        <v>620</v>
      </c>
      <c r="B22" s="320" t="s">
        <v>464</v>
      </c>
      <c r="C22" s="318" t="s">
        <v>936</v>
      </c>
      <c r="D22" s="318" t="s">
        <v>950</v>
      </c>
      <c r="E22" s="323" t="s">
        <v>951</v>
      </c>
    </row>
    <row r="23" spans="1:5">
      <c r="A23" s="319" t="s">
        <v>620</v>
      </c>
      <c r="B23" s="320" t="s">
        <v>463</v>
      </c>
      <c r="C23" s="318" t="s">
        <v>936</v>
      </c>
      <c r="D23" s="318" t="s">
        <v>950</v>
      </c>
      <c r="E23" s="323" t="s">
        <v>951</v>
      </c>
    </row>
    <row r="24" spans="1:5">
      <c r="A24" s="319" t="s">
        <v>620</v>
      </c>
      <c r="B24" s="320" t="s">
        <v>477</v>
      </c>
      <c r="C24" s="318" t="s">
        <v>936</v>
      </c>
      <c r="D24" s="318" t="s">
        <v>939</v>
      </c>
      <c r="E24" s="323" t="s">
        <v>939</v>
      </c>
    </row>
    <row r="25" spans="1:5">
      <c r="A25" s="319" t="s">
        <v>620</v>
      </c>
      <c r="B25" s="320" t="s">
        <v>470</v>
      </c>
      <c r="C25" s="318" t="s">
        <v>936</v>
      </c>
      <c r="D25" s="318" t="s">
        <v>939</v>
      </c>
      <c r="E25" s="323" t="s">
        <v>939</v>
      </c>
    </row>
    <row r="26" spans="1:5">
      <c r="A26" s="319" t="s">
        <v>620</v>
      </c>
      <c r="B26" s="320" t="s">
        <v>473</v>
      </c>
      <c r="C26" s="318" t="s">
        <v>936</v>
      </c>
      <c r="D26" s="318" t="s">
        <v>939</v>
      </c>
      <c r="E26" s="323" t="s">
        <v>939</v>
      </c>
    </row>
    <row r="27" spans="1:5">
      <c r="A27" s="319" t="s">
        <v>620</v>
      </c>
      <c r="B27" s="320" t="s">
        <v>476</v>
      </c>
      <c r="C27" s="318" t="s">
        <v>936</v>
      </c>
      <c r="D27" s="318" t="s">
        <v>939</v>
      </c>
      <c r="E27" s="323" t="s">
        <v>939</v>
      </c>
    </row>
    <row r="28" spans="1:5">
      <c r="A28" s="319" t="s">
        <v>620</v>
      </c>
      <c r="B28" s="320" t="s">
        <v>472</v>
      </c>
      <c r="C28" s="318" t="s">
        <v>936</v>
      </c>
      <c r="D28" s="318" t="s">
        <v>939</v>
      </c>
      <c r="E28" s="323" t="s">
        <v>939</v>
      </c>
    </row>
    <row r="29" spans="1:5">
      <c r="A29" s="319" t="s">
        <v>620</v>
      </c>
      <c r="B29" s="320" t="s">
        <v>471</v>
      </c>
      <c r="C29" s="318" t="s">
        <v>936</v>
      </c>
      <c r="D29" s="318" t="s">
        <v>939</v>
      </c>
      <c r="E29" s="323" t="s">
        <v>939</v>
      </c>
    </row>
    <row r="30" spans="1:5">
      <c r="A30" s="319" t="s">
        <v>620</v>
      </c>
      <c r="B30" s="320" t="s">
        <v>469</v>
      </c>
      <c r="C30" s="318" t="s">
        <v>936</v>
      </c>
      <c r="D30" s="318" t="s">
        <v>939</v>
      </c>
      <c r="E30" s="323" t="s">
        <v>939</v>
      </c>
    </row>
    <row r="31" spans="1:5">
      <c r="A31" s="319" t="s">
        <v>620</v>
      </c>
      <c r="B31" s="320" t="s">
        <v>456</v>
      </c>
      <c r="C31" s="318" t="s">
        <v>936</v>
      </c>
      <c r="D31" s="318" t="s">
        <v>952</v>
      </c>
      <c r="E31" s="323" t="s">
        <v>939</v>
      </c>
    </row>
    <row r="32" spans="1:5">
      <c r="A32" s="319" t="s">
        <v>620</v>
      </c>
      <c r="B32" s="320" t="s">
        <v>459</v>
      </c>
      <c r="C32" s="318" t="s">
        <v>936</v>
      </c>
      <c r="D32" s="318" t="s">
        <v>952</v>
      </c>
      <c r="E32" s="323" t="s">
        <v>939</v>
      </c>
    </row>
    <row r="33" spans="1:5">
      <c r="A33" s="319" t="s">
        <v>620</v>
      </c>
      <c r="B33" s="320" t="s">
        <v>455</v>
      </c>
      <c r="C33" s="318" t="s">
        <v>936</v>
      </c>
      <c r="D33" s="318" t="s">
        <v>952</v>
      </c>
      <c r="E33" s="323" t="s">
        <v>939</v>
      </c>
    </row>
    <row r="34" spans="1:5">
      <c r="A34" s="319" t="s">
        <v>620</v>
      </c>
      <c r="B34" s="320" t="s">
        <v>449</v>
      </c>
      <c r="C34" s="318" t="s">
        <v>936</v>
      </c>
      <c r="D34" s="318" t="s">
        <v>952</v>
      </c>
      <c r="E34" s="323" t="s">
        <v>939</v>
      </c>
    </row>
    <row r="35" spans="1:5">
      <c r="A35" s="319" t="s">
        <v>620</v>
      </c>
      <c r="B35" s="320" t="s">
        <v>452</v>
      </c>
      <c r="C35" s="318" t="s">
        <v>936</v>
      </c>
      <c r="D35" s="318" t="s">
        <v>940</v>
      </c>
      <c r="E35" s="323" t="s">
        <v>950</v>
      </c>
    </row>
    <row r="36" spans="1:5">
      <c r="A36" s="319" t="s">
        <v>620</v>
      </c>
      <c r="B36" s="320" t="s">
        <v>451</v>
      </c>
      <c r="C36" s="318" t="s">
        <v>936</v>
      </c>
      <c r="D36" s="318" t="s">
        <v>940</v>
      </c>
      <c r="E36" s="323" t="s">
        <v>950</v>
      </c>
    </row>
    <row r="37" spans="1:5">
      <c r="A37" s="319" t="s">
        <v>620</v>
      </c>
      <c r="B37" s="320" t="s">
        <v>453</v>
      </c>
      <c r="C37" s="318" t="s">
        <v>936</v>
      </c>
      <c r="D37" s="318" t="s">
        <v>953</v>
      </c>
      <c r="E37" s="323" t="s">
        <v>954</v>
      </c>
    </row>
    <row r="38" spans="1:5">
      <c r="A38" s="319" t="s">
        <v>620</v>
      </c>
      <c r="B38" s="320" t="s">
        <v>450</v>
      </c>
      <c r="C38" s="318" t="s">
        <v>936</v>
      </c>
      <c r="D38" s="318" t="s">
        <v>953</v>
      </c>
      <c r="E38" s="323" t="s">
        <v>954</v>
      </c>
    </row>
    <row r="39" spans="1:5">
      <c r="A39" s="319" t="s">
        <v>620</v>
      </c>
      <c r="B39" s="320" t="s">
        <v>454</v>
      </c>
      <c r="C39" s="318" t="s">
        <v>936</v>
      </c>
      <c r="D39" s="318" t="s">
        <v>953</v>
      </c>
      <c r="E39" s="323" t="s">
        <v>954</v>
      </c>
    </row>
    <row r="40" spans="1:5">
      <c r="A40" s="319" t="s">
        <v>620</v>
      </c>
      <c r="B40" s="320" t="s">
        <v>457</v>
      </c>
      <c r="C40" s="318" t="s">
        <v>936</v>
      </c>
      <c r="D40" s="318" t="s">
        <v>941</v>
      </c>
      <c r="E40" s="323" t="s">
        <v>953</v>
      </c>
    </row>
    <row r="41" spans="1:5">
      <c r="A41" s="319" t="s">
        <v>620</v>
      </c>
      <c r="B41" s="320" t="s">
        <v>458</v>
      </c>
      <c r="C41" s="318" t="s">
        <v>936</v>
      </c>
      <c r="D41" s="318" t="s">
        <v>941</v>
      </c>
      <c r="E41" s="323" t="s">
        <v>953</v>
      </c>
    </row>
    <row r="42" spans="1:5">
      <c r="A42" s="325" t="s">
        <v>41</v>
      </c>
      <c r="B42" s="325" t="s">
        <v>931</v>
      </c>
      <c r="C42" s="318" t="s">
        <v>931</v>
      </c>
      <c r="D42" s="318" t="s">
        <v>935</v>
      </c>
      <c r="E42" s="323" t="s">
        <v>935</v>
      </c>
    </row>
    <row r="43" spans="1:5">
      <c r="A43" s="319" t="s">
        <v>620</v>
      </c>
      <c r="B43" s="320" t="s">
        <v>42</v>
      </c>
      <c r="C43" s="318" t="s">
        <v>936</v>
      </c>
      <c r="D43" s="318" t="s">
        <v>955</v>
      </c>
      <c r="E43" s="323" t="s">
        <v>956</v>
      </c>
    </row>
    <row r="44" spans="1:5">
      <c r="A44" s="319" t="s">
        <v>620</v>
      </c>
      <c r="B44" s="320" t="s">
        <v>52</v>
      </c>
      <c r="C44" s="318" t="s">
        <v>936</v>
      </c>
      <c r="D44" s="318" t="s">
        <v>955</v>
      </c>
      <c r="E44" s="323" t="s">
        <v>956</v>
      </c>
    </row>
    <row r="45" spans="1:5">
      <c r="A45" s="319" t="s">
        <v>620</v>
      </c>
      <c r="B45" s="320" t="s">
        <v>55</v>
      </c>
      <c r="C45" s="318" t="s">
        <v>936</v>
      </c>
      <c r="D45" s="318" t="s">
        <v>957</v>
      </c>
      <c r="E45" s="323" t="s">
        <v>958</v>
      </c>
    </row>
    <row r="46" spans="1:5">
      <c r="A46" s="319" t="s">
        <v>620</v>
      </c>
      <c r="B46" s="320" t="s">
        <v>61</v>
      </c>
      <c r="C46" s="318" t="s">
        <v>936</v>
      </c>
      <c r="D46" s="318" t="s">
        <v>955</v>
      </c>
      <c r="E46" s="323" t="s">
        <v>959</v>
      </c>
    </row>
    <row r="47" spans="1:5">
      <c r="A47" s="319" t="s">
        <v>620</v>
      </c>
      <c r="B47" s="320" t="s">
        <v>65</v>
      </c>
      <c r="C47" s="318" t="s">
        <v>936</v>
      </c>
      <c r="D47" s="318" t="s">
        <v>955</v>
      </c>
      <c r="E47" s="323" t="s">
        <v>956</v>
      </c>
    </row>
    <row r="48" spans="1:5">
      <c r="A48" s="319" t="s">
        <v>620</v>
      </c>
      <c r="B48" s="320" t="s">
        <v>66</v>
      </c>
      <c r="C48" s="318" t="s">
        <v>936</v>
      </c>
      <c r="D48" s="318" t="s">
        <v>955</v>
      </c>
      <c r="E48" s="323" t="s">
        <v>959</v>
      </c>
    </row>
    <row r="49" spans="1:5">
      <c r="A49" s="319" t="s">
        <v>620</v>
      </c>
      <c r="B49" s="320" t="s">
        <v>67</v>
      </c>
      <c r="C49" s="318" t="s">
        <v>936</v>
      </c>
      <c r="D49" s="318" t="s">
        <v>955</v>
      </c>
      <c r="E49" s="323" t="s">
        <v>959</v>
      </c>
    </row>
    <row r="50" spans="1:5">
      <c r="A50" s="319" t="s">
        <v>620</v>
      </c>
      <c r="B50" s="320" t="s">
        <v>68</v>
      </c>
      <c r="C50" s="318" t="s">
        <v>936</v>
      </c>
      <c r="D50" s="318" t="s">
        <v>957</v>
      </c>
      <c r="E50" s="323" t="s">
        <v>946</v>
      </c>
    </row>
    <row r="51" spans="1:5">
      <c r="A51" s="319" t="s">
        <v>620</v>
      </c>
      <c r="B51" s="320" t="s">
        <v>70</v>
      </c>
      <c r="C51" s="318" t="s">
        <v>936</v>
      </c>
      <c r="D51" s="318" t="s">
        <v>960</v>
      </c>
      <c r="E51" s="323" t="s">
        <v>948</v>
      </c>
    </row>
    <row r="52" spans="1:5">
      <c r="A52" s="319" t="s">
        <v>620</v>
      </c>
      <c r="B52" s="320" t="s">
        <v>961</v>
      </c>
      <c r="C52" s="318" t="s">
        <v>936</v>
      </c>
      <c r="D52" s="318" t="s">
        <v>962</v>
      </c>
      <c r="E52" s="323" t="s">
        <v>948</v>
      </c>
    </row>
    <row r="53" spans="1:5">
      <c r="A53" s="319" t="s">
        <v>620</v>
      </c>
      <c r="B53" s="320" t="s">
        <v>72</v>
      </c>
      <c r="C53" s="318" t="s">
        <v>936</v>
      </c>
      <c r="D53" s="318" t="s">
        <v>960</v>
      </c>
      <c r="E53" s="323" t="s">
        <v>948</v>
      </c>
    </row>
    <row r="54" spans="1:5">
      <c r="A54" s="319" t="s">
        <v>620</v>
      </c>
      <c r="B54" s="320" t="s">
        <v>73</v>
      </c>
      <c r="C54" s="318" t="s">
        <v>936</v>
      </c>
      <c r="D54" s="318" t="s">
        <v>960</v>
      </c>
      <c r="E54" s="323" t="s">
        <v>948</v>
      </c>
    </row>
    <row r="55" spans="1:5">
      <c r="A55" s="319" t="s">
        <v>620</v>
      </c>
      <c r="B55" s="320" t="s">
        <v>963</v>
      </c>
      <c r="C55" s="318" t="s">
        <v>936</v>
      </c>
      <c r="D55" s="318" t="s">
        <v>962</v>
      </c>
      <c r="E55" s="323" t="s">
        <v>948</v>
      </c>
    </row>
    <row r="56" spans="1:5">
      <c r="A56" s="319" t="s">
        <v>620</v>
      </c>
      <c r="B56" s="320" t="s">
        <v>76</v>
      </c>
      <c r="C56" s="318" t="s">
        <v>936</v>
      </c>
      <c r="D56" s="318" t="s">
        <v>964</v>
      </c>
      <c r="E56" s="323" t="s">
        <v>964</v>
      </c>
    </row>
    <row r="57" spans="1:5">
      <c r="A57" s="319" t="s">
        <v>620</v>
      </c>
      <c r="B57" s="320" t="s">
        <v>78</v>
      </c>
      <c r="C57" s="318" t="s">
        <v>936</v>
      </c>
      <c r="D57" s="318" t="s">
        <v>964</v>
      </c>
      <c r="E57" s="323" t="s">
        <v>964</v>
      </c>
    </row>
    <row r="58" spans="1:5">
      <c r="A58" s="319" t="s">
        <v>620</v>
      </c>
      <c r="B58" s="320" t="s">
        <v>80</v>
      </c>
      <c r="C58" s="318" t="s">
        <v>936</v>
      </c>
      <c r="D58" s="318" t="s">
        <v>964</v>
      </c>
      <c r="E58" s="323" t="s">
        <v>964</v>
      </c>
    </row>
    <row r="59" spans="1:5">
      <c r="A59" s="319" t="s">
        <v>620</v>
      </c>
      <c r="B59" s="320" t="s">
        <v>81</v>
      </c>
      <c r="C59" s="318" t="s">
        <v>936</v>
      </c>
      <c r="D59" s="318" t="s">
        <v>957</v>
      </c>
      <c r="E59" s="323" t="s">
        <v>965</v>
      </c>
    </row>
    <row r="60" spans="1:5">
      <c r="A60" s="319" t="s">
        <v>620</v>
      </c>
      <c r="B60" s="320" t="s">
        <v>83</v>
      </c>
      <c r="C60" s="318" t="s">
        <v>936</v>
      </c>
      <c r="D60" s="318" t="s">
        <v>957</v>
      </c>
      <c r="E60" s="323" t="s">
        <v>965</v>
      </c>
    </row>
    <row r="61" spans="1:5">
      <c r="A61" s="325" t="s">
        <v>966</v>
      </c>
      <c r="B61" s="325" t="s">
        <v>931</v>
      </c>
      <c r="C61" s="318" t="s">
        <v>931</v>
      </c>
      <c r="D61" s="318" t="s">
        <v>935</v>
      </c>
      <c r="E61" s="323" t="s">
        <v>935</v>
      </c>
    </row>
    <row r="62" spans="1:5">
      <c r="A62" s="319" t="s">
        <v>620</v>
      </c>
      <c r="B62" s="320" t="s">
        <v>386</v>
      </c>
      <c r="C62" s="318" t="s">
        <v>936</v>
      </c>
      <c r="D62" s="318" t="s">
        <v>967</v>
      </c>
      <c r="E62" s="323" t="s">
        <v>968</v>
      </c>
    </row>
    <row r="63" spans="1:5" ht="28.5">
      <c r="A63" s="319" t="s">
        <v>620</v>
      </c>
      <c r="B63" s="320" t="s">
        <v>385</v>
      </c>
      <c r="C63" s="318" t="s">
        <v>936</v>
      </c>
      <c r="D63" s="318" t="s">
        <v>969</v>
      </c>
      <c r="E63" s="323" t="s">
        <v>969</v>
      </c>
    </row>
    <row r="64" spans="1:5" ht="28.5">
      <c r="A64" s="319" t="s">
        <v>620</v>
      </c>
      <c r="B64" s="320" t="s">
        <v>387</v>
      </c>
      <c r="C64" s="318" t="s">
        <v>936</v>
      </c>
      <c r="D64" s="318" t="s">
        <v>970</v>
      </c>
      <c r="E64" s="323" t="s">
        <v>970</v>
      </c>
    </row>
    <row r="65" spans="1:5" ht="28.5">
      <c r="A65" s="319" t="s">
        <v>620</v>
      </c>
      <c r="B65" s="320" t="s">
        <v>293</v>
      </c>
      <c r="C65" s="318" t="s">
        <v>936</v>
      </c>
      <c r="D65" s="318" t="s">
        <v>970</v>
      </c>
      <c r="E65" s="323" t="s">
        <v>970</v>
      </c>
    </row>
    <row r="66" spans="1:5" ht="28.5">
      <c r="A66" s="319" t="s">
        <v>620</v>
      </c>
      <c r="B66" s="320" t="s">
        <v>383</v>
      </c>
      <c r="C66" s="318" t="s">
        <v>936</v>
      </c>
      <c r="D66" s="318" t="s">
        <v>969</v>
      </c>
      <c r="E66" s="323" t="s">
        <v>969</v>
      </c>
    </row>
    <row r="67" spans="1:5" ht="28.5">
      <c r="A67" s="319" t="s">
        <v>620</v>
      </c>
      <c r="B67" s="320" t="s">
        <v>384</v>
      </c>
      <c r="C67" s="318" t="s">
        <v>936</v>
      </c>
      <c r="D67" s="318" t="s">
        <v>969</v>
      </c>
      <c r="E67" s="323" t="s">
        <v>969</v>
      </c>
    </row>
    <row r="68" spans="1:5">
      <c r="A68" s="325" t="s">
        <v>321</v>
      </c>
      <c r="B68" s="325" t="s">
        <v>931</v>
      </c>
      <c r="C68" s="318" t="s">
        <v>931</v>
      </c>
      <c r="D68" s="318" t="s">
        <v>935</v>
      </c>
      <c r="E68" s="323" t="s">
        <v>935</v>
      </c>
    </row>
    <row r="69" spans="1:5">
      <c r="A69" s="319" t="s">
        <v>620</v>
      </c>
      <c r="B69" s="320" t="s">
        <v>269</v>
      </c>
      <c r="C69" s="318" t="s">
        <v>936</v>
      </c>
      <c r="D69" s="318" t="s">
        <v>971</v>
      </c>
      <c r="E69" s="323" t="s">
        <v>972</v>
      </c>
    </row>
    <row r="70" spans="1:5">
      <c r="A70" s="319" t="s">
        <v>620</v>
      </c>
      <c r="B70" s="320" t="s">
        <v>973</v>
      </c>
      <c r="C70" s="318" t="s">
        <v>936</v>
      </c>
      <c r="D70" s="318" t="s">
        <v>974</v>
      </c>
      <c r="E70" s="323" t="s">
        <v>975</v>
      </c>
    </row>
    <row r="71" spans="1:5">
      <c r="A71" s="319" t="s">
        <v>620</v>
      </c>
      <c r="B71" s="320" t="s">
        <v>976</v>
      </c>
      <c r="C71" s="318" t="s">
        <v>936</v>
      </c>
      <c r="D71" s="318" t="s">
        <v>965</v>
      </c>
      <c r="E71" s="323" t="s">
        <v>965</v>
      </c>
    </row>
    <row r="72" spans="1:5">
      <c r="A72" s="319" t="s">
        <v>620</v>
      </c>
      <c r="B72" s="320" t="s">
        <v>273</v>
      </c>
      <c r="C72" s="318" t="s">
        <v>936</v>
      </c>
      <c r="D72" s="318" t="s">
        <v>965</v>
      </c>
      <c r="E72" s="323" t="s">
        <v>955</v>
      </c>
    </row>
    <row r="73" spans="1:5">
      <c r="A73" s="319" t="s">
        <v>620</v>
      </c>
      <c r="B73" s="320" t="s">
        <v>977</v>
      </c>
      <c r="C73" s="318" t="s">
        <v>936</v>
      </c>
      <c r="D73" s="318" t="s">
        <v>955</v>
      </c>
      <c r="E73" s="323" t="s">
        <v>955</v>
      </c>
    </row>
    <row r="74" spans="1:5">
      <c r="A74" s="319" t="s">
        <v>620</v>
      </c>
      <c r="B74" s="320" t="s">
        <v>978</v>
      </c>
      <c r="C74" s="318" t="s">
        <v>936</v>
      </c>
      <c r="D74" s="318" t="s">
        <v>955</v>
      </c>
      <c r="E74" s="323" t="s">
        <v>955</v>
      </c>
    </row>
    <row r="75" spans="1:5">
      <c r="A75" s="319" t="s">
        <v>620</v>
      </c>
      <c r="B75" s="320" t="s">
        <v>979</v>
      </c>
      <c r="C75" s="318" t="s">
        <v>936</v>
      </c>
      <c r="D75" s="318" t="s">
        <v>972</v>
      </c>
      <c r="E75" s="323" t="s">
        <v>975</v>
      </c>
    </row>
    <row r="76" spans="1:5">
      <c r="A76" s="319" t="s">
        <v>620</v>
      </c>
      <c r="B76" s="320" t="s">
        <v>323</v>
      </c>
      <c r="C76" s="318" t="s">
        <v>936</v>
      </c>
      <c r="D76" s="318" t="s">
        <v>975</v>
      </c>
      <c r="E76" s="323" t="s">
        <v>975</v>
      </c>
    </row>
    <row r="77" spans="1:5">
      <c r="A77" s="319" t="s">
        <v>620</v>
      </c>
      <c r="B77" s="320" t="s">
        <v>842</v>
      </c>
      <c r="C77" s="318" t="s">
        <v>936</v>
      </c>
      <c r="D77" s="318" t="s">
        <v>975</v>
      </c>
      <c r="E77" s="323" t="s">
        <v>975</v>
      </c>
    </row>
    <row r="78" spans="1:5">
      <c r="A78" s="319" t="s">
        <v>620</v>
      </c>
      <c r="B78" s="320" t="s">
        <v>980</v>
      </c>
      <c r="C78" s="318" t="s">
        <v>936</v>
      </c>
      <c r="D78" s="318" t="s">
        <v>965</v>
      </c>
      <c r="E78" s="323" t="s">
        <v>965</v>
      </c>
    </row>
    <row r="79" spans="1:5">
      <c r="A79" s="319" t="s">
        <v>620</v>
      </c>
      <c r="B79" s="320" t="s">
        <v>981</v>
      </c>
      <c r="C79" s="318" t="s">
        <v>936</v>
      </c>
      <c r="D79" s="318" t="s">
        <v>965</v>
      </c>
      <c r="E79" s="323" t="s">
        <v>965</v>
      </c>
    </row>
    <row r="80" spans="1:5">
      <c r="A80" s="319" t="s">
        <v>620</v>
      </c>
      <c r="B80" s="320" t="s">
        <v>982</v>
      </c>
      <c r="C80" s="318" t="s">
        <v>936</v>
      </c>
      <c r="D80" s="318" t="s">
        <v>956</v>
      </c>
      <c r="E80" s="323" t="s">
        <v>956</v>
      </c>
    </row>
    <row r="81" spans="1:5">
      <c r="A81" s="319" t="s">
        <v>620</v>
      </c>
      <c r="B81" s="320" t="s">
        <v>13</v>
      </c>
      <c r="C81" s="318" t="s">
        <v>936</v>
      </c>
      <c r="D81" s="318" t="s">
        <v>983</v>
      </c>
      <c r="E81" s="323" t="s">
        <v>975</v>
      </c>
    </row>
    <row r="82" spans="1:5">
      <c r="A82" s="319" t="s">
        <v>620</v>
      </c>
      <c r="B82" s="320" t="s">
        <v>984</v>
      </c>
      <c r="C82" s="318" t="s">
        <v>936</v>
      </c>
      <c r="D82" s="318" t="s">
        <v>983</v>
      </c>
      <c r="E82" s="323" t="s">
        <v>983</v>
      </c>
    </row>
    <row r="83" spans="1:5">
      <c r="A83" s="319" t="s">
        <v>620</v>
      </c>
      <c r="B83" s="320" t="s">
        <v>324</v>
      </c>
      <c r="C83" s="318" t="s">
        <v>936</v>
      </c>
      <c r="D83" s="318" t="s">
        <v>975</v>
      </c>
      <c r="E83" s="323" t="s">
        <v>972</v>
      </c>
    </row>
    <row r="84" spans="1:5">
      <c r="A84" s="319" t="s">
        <v>620</v>
      </c>
      <c r="B84" s="320" t="s">
        <v>325</v>
      </c>
      <c r="C84" s="318" t="s">
        <v>936</v>
      </c>
      <c r="D84" s="318" t="s">
        <v>965</v>
      </c>
      <c r="E84" s="323" t="s">
        <v>955</v>
      </c>
    </row>
    <row r="85" spans="1:5">
      <c r="A85" s="319" t="s">
        <v>620</v>
      </c>
      <c r="B85" s="320" t="s">
        <v>851</v>
      </c>
      <c r="C85" s="318" t="s">
        <v>936</v>
      </c>
      <c r="D85" s="318" t="s">
        <v>965</v>
      </c>
      <c r="E85" s="323" t="s">
        <v>955</v>
      </c>
    </row>
    <row r="86" spans="1:5">
      <c r="A86" s="319" t="s">
        <v>620</v>
      </c>
      <c r="B86" s="320" t="s">
        <v>985</v>
      </c>
      <c r="C86" s="318" t="s">
        <v>936</v>
      </c>
      <c r="D86" s="318" t="s">
        <v>956</v>
      </c>
      <c r="E86" s="323" t="s">
        <v>956</v>
      </c>
    </row>
    <row r="87" spans="1:5">
      <c r="A87" s="319" t="s">
        <v>620</v>
      </c>
      <c r="B87" s="320" t="s">
        <v>285</v>
      </c>
      <c r="C87" s="318" t="s">
        <v>936</v>
      </c>
      <c r="D87" s="318" t="s">
        <v>974</v>
      </c>
      <c r="E87" s="323" t="s">
        <v>974</v>
      </c>
    </row>
    <row r="88" spans="1:5">
      <c r="A88" s="319" t="s">
        <v>620</v>
      </c>
      <c r="B88" s="320" t="s">
        <v>986</v>
      </c>
      <c r="C88" s="318" t="s">
        <v>936</v>
      </c>
      <c r="D88" s="318" t="s">
        <v>975</v>
      </c>
      <c r="E88" s="323" t="s">
        <v>975</v>
      </c>
    </row>
    <row r="89" spans="1:5">
      <c r="A89" s="319" t="s">
        <v>620</v>
      </c>
      <c r="B89" s="320" t="s">
        <v>987</v>
      </c>
      <c r="C89" s="318" t="s">
        <v>936</v>
      </c>
      <c r="D89" s="318" t="s">
        <v>955</v>
      </c>
      <c r="E89" s="323" t="s">
        <v>955</v>
      </c>
    </row>
    <row r="90" spans="1:5">
      <c r="A90" s="319" t="s">
        <v>620</v>
      </c>
      <c r="B90" s="320" t="s">
        <v>988</v>
      </c>
      <c r="C90" s="318" t="s">
        <v>936</v>
      </c>
      <c r="D90" s="318" t="s">
        <v>955</v>
      </c>
      <c r="E90" s="323" t="s">
        <v>955</v>
      </c>
    </row>
    <row r="91" spans="1:5">
      <c r="A91" s="319" t="s">
        <v>620</v>
      </c>
      <c r="B91" s="320" t="s">
        <v>327</v>
      </c>
      <c r="C91" s="318" t="s">
        <v>936</v>
      </c>
      <c r="D91" s="318" t="s">
        <v>989</v>
      </c>
      <c r="E91" s="323" t="s">
        <v>990</v>
      </c>
    </row>
    <row r="92" spans="1:5">
      <c r="A92" s="319" t="s">
        <v>620</v>
      </c>
      <c r="B92" s="320" t="s">
        <v>991</v>
      </c>
      <c r="C92" s="318" t="s">
        <v>936</v>
      </c>
      <c r="D92" s="318" t="s">
        <v>952</v>
      </c>
      <c r="E92" s="323" t="s">
        <v>952</v>
      </c>
    </row>
    <row r="93" spans="1:5">
      <c r="A93" s="325" t="s">
        <v>108</v>
      </c>
      <c r="B93" s="325" t="s">
        <v>931</v>
      </c>
      <c r="C93" s="318" t="s">
        <v>931</v>
      </c>
      <c r="D93" s="318" t="s">
        <v>935</v>
      </c>
      <c r="E93" s="323" t="s">
        <v>935</v>
      </c>
    </row>
    <row r="94" spans="1:5">
      <c r="A94" s="319" t="s">
        <v>620</v>
      </c>
      <c r="B94" s="320" t="s">
        <v>992</v>
      </c>
      <c r="C94" s="318" t="s">
        <v>936</v>
      </c>
      <c r="D94" s="318" t="s">
        <v>968</v>
      </c>
      <c r="E94" s="323" t="s">
        <v>983</v>
      </c>
    </row>
    <row r="95" spans="1:5">
      <c r="A95" s="319" t="s">
        <v>620</v>
      </c>
      <c r="B95" s="320" t="s">
        <v>109</v>
      </c>
      <c r="C95" s="318" t="s">
        <v>936</v>
      </c>
      <c r="D95" s="318" t="s">
        <v>968</v>
      </c>
      <c r="E95" s="323" t="s">
        <v>968</v>
      </c>
    </row>
    <row r="96" spans="1:5">
      <c r="A96" s="319" t="s">
        <v>620</v>
      </c>
      <c r="B96" s="320" t="s">
        <v>111</v>
      </c>
      <c r="C96" s="318" t="s">
        <v>936</v>
      </c>
      <c r="D96" s="318" t="s">
        <v>967</v>
      </c>
      <c r="E96" s="323" t="s">
        <v>967</v>
      </c>
    </row>
    <row r="97" spans="1:5">
      <c r="A97" s="319" t="s">
        <v>620</v>
      </c>
      <c r="B97" s="320" t="s">
        <v>389</v>
      </c>
      <c r="C97" s="318" t="s">
        <v>936</v>
      </c>
      <c r="D97" s="318" t="s">
        <v>935</v>
      </c>
      <c r="E97" s="323" t="s">
        <v>935</v>
      </c>
    </row>
    <row r="98" spans="1:5">
      <c r="A98" s="319" t="s">
        <v>620</v>
      </c>
      <c r="B98" s="320" t="s">
        <v>117</v>
      </c>
      <c r="C98" s="318" t="s">
        <v>936</v>
      </c>
      <c r="D98" s="318" t="s">
        <v>967</v>
      </c>
      <c r="E98" s="323" t="s">
        <v>993</v>
      </c>
    </row>
    <row r="99" spans="1:5">
      <c r="A99" s="319" t="s">
        <v>620</v>
      </c>
      <c r="B99" s="320" t="s">
        <v>388</v>
      </c>
      <c r="C99" s="318" t="s">
        <v>936</v>
      </c>
      <c r="D99" s="318" t="s">
        <v>935</v>
      </c>
      <c r="E99" s="323" t="s">
        <v>935</v>
      </c>
    </row>
    <row r="100" spans="1:5">
      <c r="A100" s="319" t="s">
        <v>620</v>
      </c>
      <c r="B100" s="320" t="s">
        <v>120</v>
      </c>
      <c r="C100" s="318" t="s">
        <v>936</v>
      </c>
      <c r="D100" s="318" t="s">
        <v>989</v>
      </c>
      <c r="E100" s="323" t="s">
        <v>990</v>
      </c>
    </row>
    <row r="101" spans="1:5">
      <c r="A101" s="319" t="s">
        <v>620</v>
      </c>
      <c r="B101" s="320" t="s">
        <v>121</v>
      </c>
      <c r="C101" s="318" t="s">
        <v>936</v>
      </c>
      <c r="D101" s="318" t="s">
        <v>968</v>
      </c>
      <c r="E101" s="323" t="s">
        <v>968</v>
      </c>
    </row>
    <row r="102" spans="1:5">
      <c r="A102" s="319" t="s">
        <v>620</v>
      </c>
      <c r="B102" s="320" t="s">
        <v>122</v>
      </c>
      <c r="C102" s="318" t="s">
        <v>936</v>
      </c>
      <c r="D102" s="318" t="s">
        <v>967</v>
      </c>
      <c r="E102" s="323" t="s">
        <v>993</v>
      </c>
    </row>
    <row r="103" spans="1:5">
      <c r="A103" s="319" t="s">
        <v>620</v>
      </c>
      <c r="B103" s="320" t="s">
        <v>123</v>
      </c>
      <c r="C103" s="318" t="s">
        <v>936</v>
      </c>
      <c r="D103" s="318" t="s">
        <v>993</v>
      </c>
      <c r="E103" s="323" t="s">
        <v>968</v>
      </c>
    </row>
    <row r="104" spans="1:5">
      <c r="A104" s="319" t="s">
        <v>620</v>
      </c>
      <c r="B104" s="320" t="s">
        <v>124</v>
      </c>
      <c r="C104" s="318" t="s">
        <v>936</v>
      </c>
      <c r="D104" s="318" t="s">
        <v>967</v>
      </c>
      <c r="E104" s="323" t="s">
        <v>968</v>
      </c>
    </row>
    <row r="105" spans="1:5">
      <c r="A105" s="319" t="s">
        <v>620</v>
      </c>
      <c r="B105" s="320" t="s">
        <v>125</v>
      </c>
      <c r="C105" s="318" t="s">
        <v>936</v>
      </c>
      <c r="D105" s="318" t="s">
        <v>967</v>
      </c>
      <c r="E105" s="323" t="s">
        <v>968</v>
      </c>
    </row>
    <row r="106" spans="1:5">
      <c r="A106" s="319" t="s">
        <v>620</v>
      </c>
      <c r="B106" s="320" t="s">
        <v>994</v>
      </c>
      <c r="C106" s="318" t="s">
        <v>936</v>
      </c>
      <c r="D106" s="318" t="s">
        <v>968</v>
      </c>
      <c r="E106" s="323" t="s">
        <v>968</v>
      </c>
    </row>
    <row r="107" spans="1:5">
      <c r="A107" s="319" t="s">
        <v>620</v>
      </c>
      <c r="B107" s="320" t="s">
        <v>390</v>
      </c>
      <c r="C107" s="318" t="s">
        <v>936</v>
      </c>
      <c r="D107" s="318" t="s">
        <v>935</v>
      </c>
      <c r="E107" s="323" t="s">
        <v>935</v>
      </c>
    </row>
    <row r="108" spans="1:5">
      <c r="A108" s="325" t="s">
        <v>127</v>
      </c>
      <c r="B108" s="325" t="s">
        <v>931</v>
      </c>
      <c r="C108" s="318" t="s">
        <v>931</v>
      </c>
      <c r="D108" s="318" t="s">
        <v>935</v>
      </c>
      <c r="E108" s="323" t="s">
        <v>935</v>
      </c>
    </row>
    <row r="109" spans="1:5">
      <c r="A109" s="319" t="s">
        <v>620</v>
      </c>
      <c r="B109" s="320" t="s">
        <v>28</v>
      </c>
      <c r="C109" s="318" t="s">
        <v>936</v>
      </c>
      <c r="D109" s="318" t="s">
        <v>972</v>
      </c>
      <c r="E109" s="323" t="s">
        <v>965</v>
      </c>
    </row>
    <row r="110" spans="1:5">
      <c r="A110" s="319" t="s">
        <v>620</v>
      </c>
      <c r="B110" s="320" t="s">
        <v>309</v>
      </c>
      <c r="C110" s="318" t="s">
        <v>936</v>
      </c>
      <c r="D110" s="318" t="s">
        <v>971</v>
      </c>
      <c r="E110" s="323" t="s">
        <v>972</v>
      </c>
    </row>
    <row r="111" spans="1:5">
      <c r="A111" s="319" t="s">
        <v>620</v>
      </c>
      <c r="B111" s="320" t="s">
        <v>130</v>
      </c>
      <c r="C111" s="318" t="s">
        <v>936</v>
      </c>
      <c r="D111" s="318" t="s">
        <v>972</v>
      </c>
      <c r="E111" s="323" t="s">
        <v>946</v>
      </c>
    </row>
    <row r="112" spans="1:5">
      <c r="A112" s="319" t="s">
        <v>620</v>
      </c>
      <c r="B112" s="320" t="s">
        <v>29</v>
      </c>
      <c r="C112" s="318" t="s">
        <v>936</v>
      </c>
      <c r="D112" s="318" t="s">
        <v>946</v>
      </c>
      <c r="E112" s="323" t="s">
        <v>965</v>
      </c>
    </row>
    <row r="113" spans="1:5">
      <c r="A113" s="319" t="s">
        <v>620</v>
      </c>
      <c r="B113" s="320" t="s">
        <v>30</v>
      </c>
      <c r="C113" s="318" t="s">
        <v>936</v>
      </c>
      <c r="D113" s="318" t="s">
        <v>946</v>
      </c>
      <c r="E113" s="323" t="s">
        <v>955</v>
      </c>
    </row>
    <row r="114" spans="1:5">
      <c r="A114" s="319" t="s">
        <v>620</v>
      </c>
      <c r="B114" s="320" t="s">
        <v>31</v>
      </c>
      <c r="C114" s="318" t="s">
        <v>936</v>
      </c>
      <c r="D114" s="318" t="s">
        <v>975</v>
      </c>
      <c r="E114" s="323" t="s">
        <v>972</v>
      </c>
    </row>
    <row r="115" spans="1:5">
      <c r="A115" s="319" t="s">
        <v>620</v>
      </c>
      <c r="B115" s="320" t="s">
        <v>32</v>
      </c>
      <c r="C115" s="318" t="s">
        <v>936</v>
      </c>
      <c r="D115" s="318" t="s">
        <v>971</v>
      </c>
      <c r="E115" s="323" t="s">
        <v>946</v>
      </c>
    </row>
    <row r="116" spans="1:5">
      <c r="A116" s="319" t="s">
        <v>620</v>
      </c>
      <c r="B116" s="320" t="s">
        <v>33</v>
      </c>
      <c r="C116" s="318" t="s">
        <v>936</v>
      </c>
      <c r="D116" s="318" t="s">
        <v>965</v>
      </c>
      <c r="E116" s="323" t="s">
        <v>955</v>
      </c>
    </row>
    <row r="117" spans="1:5">
      <c r="A117" s="319" t="s">
        <v>620</v>
      </c>
      <c r="B117" s="320" t="s">
        <v>34</v>
      </c>
      <c r="C117" s="318" t="s">
        <v>936</v>
      </c>
      <c r="D117" s="318" t="s">
        <v>971</v>
      </c>
      <c r="E117" s="323" t="s">
        <v>946</v>
      </c>
    </row>
    <row r="118" spans="1:5">
      <c r="A118" s="319" t="s">
        <v>620</v>
      </c>
      <c r="B118" s="320" t="s">
        <v>35</v>
      </c>
      <c r="C118" s="318" t="s">
        <v>936</v>
      </c>
      <c r="D118" s="318" t="s">
        <v>971</v>
      </c>
      <c r="E118" s="323" t="s">
        <v>946</v>
      </c>
    </row>
    <row r="119" spans="1:5">
      <c r="A119" s="319" t="s">
        <v>620</v>
      </c>
      <c r="B119" s="320" t="s">
        <v>36</v>
      </c>
      <c r="C119" s="318" t="s">
        <v>936</v>
      </c>
      <c r="D119" s="318" t="s">
        <v>995</v>
      </c>
      <c r="E119" s="323" t="s">
        <v>946</v>
      </c>
    </row>
    <row r="120" spans="1:5">
      <c r="A120" s="319" t="s">
        <v>620</v>
      </c>
      <c r="B120" s="320" t="s">
        <v>37</v>
      </c>
      <c r="C120" s="318" t="s">
        <v>936</v>
      </c>
      <c r="D120" s="318" t="s">
        <v>972</v>
      </c>
      <c r="E120" s="323" t="s">
        <v>946</v>
      </c>
    </row>
    <row r="121" spans="1:5">
      <c r="A121" s="319" t="s">
        <v>620</v>
      </c>
      <c r="B121" s="320" t="s">
        <v>38</v>
      </c>
      <c r="C121" s="318" t="s">
        <v>936</v>
      </c>
      <c r="D121" s="318" t="s">
        <v>946</v>
      </c>
      <c r="E121" s="323" t="s">
        <v>965</v>
      </c>
    </row>
    <row r="122" spans="1:5">
      <c r="A122" s="319" t="s">
        <v>620</v>
      </c>
      <c r="B122" s="320" t="s">
        <v>593</v>
      </c>
      <c r="C122" s="318" t="s">
        <v>936</v>
      </c>
      <c r="D122" s="318" t="s">
        <v>955</v>
      </c>
      <c r="E122" s="323" t="s">
        <v>956</v>
      </c>
    </row>
    <row r="123" spans="1:5">
      <c r="A123" s="325" t="s">
        <v>996</v>
      </c>
      <c r="B123" s="325" t="s">
        <v>931</v>
      </c>
      <c r="C123" s="318" t="s">
        <v>931</v>
      </c>
      <c r="D123" s="318" t="s">
        <v>935</v>
      </c>
      <c r="E123" s="323" t="s">
        <v>935</v>
      </c>
    </row>
    <row r="124" spans="1:5">
      <c r="A124" s="319" t="s">
        <v>620</v>
      </c>
      <c r="B124" s="320" t="s">
        <v>997</v>
      </c>
      <c r="C124" s="318" t="s">
        <v>936</v>
      </c>
      <c r="D124" s="318" t="s">
        <v>972</v>
      </c>
      <c r="E124" s="323" t="s">
        <v>946</v>
      </c>
    </row>
    <row r="125" spans="1:5">
      <c r="A125" s="319" t="s">
        <v>620</v>
      </c>
      <c r="B125" s="320" t="s">
        <v>768</v>
      </c>
      <c r="C125" s="318" t="s">
        <v>936</v>
      </c>
      <c r="D125" s="318" t="s">
        <v>972</v>
      </c>
      <c r="E125" s="323" t="s">
        <v>946</v>
      </c>
    </row>
    <row r="126" spans="1:5">
      <c r="A126" s="319" t="s">
        <v>620</v>
      </c>
      <c r="B126" s="320" t="s">
        <v>769</v>
      </c>
      <c r="C126" s="318" t="s">
        <v>936</v>
      </c>
      <c r="D126" s="318" t="s">
        <v>946</v>
      </c>
      <c r="E126" s="323" t="s">
        <v>965</v>
      </c>
    </row>
    <row r="127" spans="1:5">
      <c r="A127" s="319" t="s">
        <v>620</v>
      </c>
      <c r="B127" s="320" t="s">
        <v>770</v>
      </c>
      <c r="C127" s="318" t="s">
        <v>936</v>
      </c>
      <c r="D127" s="318" t="s">
        <v>946</v>
      </c>
      <c r="E127" s="323" t="s">
        <v>955</v>
      </c>
    </row>
    <row r="128" spans="1:5">
      <c r="A128" s="319" t="s">
        <v>620</v>
      </c>
      <c r="B128" s="320" t="s">
        <v>771</v>
      </c>
      <c r="C128" s="318" t="s">
        <v>936</v>
      </c>
      <c r="D128" s="318" t="s">
        <v>975</v>
      </c>
      <c r="E128" s="323" t="s">
        <v>971</v>
      </c>
    </row>
    <row r="129" spans="1:5">
      <c r="A129" s="319" t="s">
        <v>620</v>
      </c>
      <c r="B129" s="320" t="s">
        <v>772</v>
      </c>
      <c r="C129" s="318" t="s">
        <v>936</v>
      </c>
      <c r="D129" s="318" t="s">
        <v>971</v>
      </c>
      <c r="E129" s="323" t="s">
        <v>972</v>
      </c>
    </row>
    <row r="130" spans="1:5">
      <c r="A130" s="319" t="s">
        <v>620</v>
      </c>
      <c r="B130" s="320" t="s">
        <v>773</v>
      </c>
      <c r="C130" s="318" t="s">
        <v>936</v>
      </c>
      <c r="D130" s="318" t="s">
        <v>965</v>
      </c>
      <c r="E130" s="323" t="s">
        <v>955</v>
      </c>
    </row>
    <row r="131" spans="1:5">
      <c r="A131" s="319" t="s">
        <v>620</v>
      </c>
      <c r="B131" s="320" t="s">
        <v>774</v>
      </c>
      <c r="C131" s="318" t="s">
        <v>936</v>
      </c>
      <c r="D131" s="318" t="s">
        <v>971</v>
      </c>
      <c r="E131" s="323" t="s">
        <v>972</v>
      </c>
    </row>
    <row r="132" spans="1:5">
      <c r="A132" s="319" t="s">
        <v>620</v>
      </c>
      <c r="B132" s="320" t="s">
        <v>777</v>
      </c>
      <c r="C132" s="318" t="s">
        <v>936</v>
      </c>
      <c r="D132" s="318" t="s">
        <v>971</v>
      </c>
      <c r="E132" s="323" t="s">
        <v>972</v>
      </c>
    </row>
    <row r="133" spans="1:5">
      <c r="A133" s="319" t="s">
        <v>620</v>
      </c>
      <c r="B133" s="320" t="s">
        <v>998</v>
      </c>
      <c r="C133" s="318" t="s">
        <v>936</v>
      </c>
      <c r="D133" s="318" t="s">
        <v>995</v>
      </c>
      <c r="E133" s="323" t="s">
        <v>946</v>
      </c>
    </row>
    <row r="134" spans="1:5">
      <c r="A134" s="319" t="s">
        <v>620</v>
      </c>
      <c r="B134" s="320" t="s">
        <v>999</v>
      </c>
      <c r="C134" s="318" t="s">
        <v>936</v>
      </c>
      <c r="D134" s="318" t="s">
        <v>972</v>
      </c>
      <c r="E134" s="323" t="s">
        <v>946</v>
      </c>
    </row>
    <row r="135" spans="1:5">
      <c r="A135" s="319" t="s">
        <v>620</v>
      </c>
      <c r="B135" s="320" t="s">
        <v>782</v>
      </c>
      <c r="C135" s="318" t="s">
        <v>936</v>
      </c>
      <c r="D135" s="318" t="s">
        <v>946</v>
      </c>
      <c r="E135" s="323" t="s">
        <v>965</v>
      </c>
    </row>
    <row r="136" spans="1:5">
      <c r="A136" s="319" t="s">
        <v>620</v>
      </c>
      <c r="B136" s="320" t="s">
        <v>1000</v>
      </c>
      <c r="C136" s="318" t="s">
        <v>936</v>
      </c>
      <c r="D136" s="318" t="s">
        <v>955</v>
      </c>
      <c r="E136" s="323" t="s">
        <v>956</v>
      </c>
    </row>
    <row r="137" spans="1:5">
      <c r="A137" s="325" t="s">
        <v>1001</v>
      </c>
      <c r="B137" s="325" t="s">
        <v>931</v>
      </c>
      <c r="C137" s="318" t="s">
        <v>931</v>
      </c>
      <c r="D137" s="318" t="s">
        <v>935</v>
      </c>
      <c r="E137" s="323" t="s">
        <v>935</v>
      </c>
    </row>
    <row r="138" spans="1:5">
      <c r="A138" s="319" t="s">
        <v>620</v>
      </c>
      <c r="B138" s="320" t="s">
        <v>1002</v>
      </c>
      <c r="C138" s="318" t="s">
        <v>936</v>
      </c>
      <c r="D138" s="318" t="s">
        <v>956</v>
      </c>
      <c r="E138" s="323" t="s">
        <v>1003</v>
      </c>
    </row>
    <row r="139" spans="1:5">
      <c r="A139" s="319" t="s">
        <v>620</v>
      </c>
      <c r="B139" s="320" t="s">
        <v>1004</v>
      </c>
      <c r="C139" s="318" t="s">
        <v>936</v>
      </c>
      <c r="D139" s="318" t="s">
        <v>956</v>
      </c>
      <c r="E139" s="323" t="s">
        <v>952</v>
      </c>
    </row>
    <row r="140" spans="1:5">
      <c r="A140" s="319" t="s">
        <v>620</v>
      </c>
      <c r="B140" s="320" t="s">
        <v>1005</v>
      </c>
      <c r="C140" s="318" t="s">
        <v>936</v>
      </c>
      <c r="D140" s="318" t="s">
        <v>1006</v>
      </c>
      <c r="E140" s="323" t="s">
        <v>1003</v>
      </c>
    </row>
    <row r="141" spans="1:5">
      <c r="A141" s="319" t="s">
        <v>620</v>
      </c>
      <c r="B141" s="320" t="s">
        <v>1007</v>
      </c>
      <c r="C141" s="318" t="s">
        <v>936</v>
      </c>
      <c r="D141" s="318" t="s">
        <v>946</v>
      </c>
      <c r="E141" s="323" t="s">
        <v>956</v>
      </c>
    </row>
    <row r="142" spans="1:5">
      <c r="A142" s="319" t="s">
        <v>620</v>
      </c>
      <c r="B142" s="320" t="s">
        <v>1008</v>
      </c>
      <c r="C142" s="318" t="s">
        <v>936</v>
      </c>
      <c r="D142" s="318" t="s">
        <v>965</v>
      </c>
      <c r="E142" s="323" t="s">
        <v>959</v>
      </c>
    </row>
    <row r="143" spans="1:5">
      <c r="A143" s="319" t="s">
        <v>620</v>
      </c>
      <c r="B143" s="320" t="s">
        <v>1009</v>
      </c>
      <c r="C143" s="318" t="s">
        <v>936</v>
      </c>
      <c r="D143" s="318" t="s">
        <v>1003</v>
      </c>
      <c r="E143" s="323" t="s">
        <v>951</v>
      </c>
    </row>
    <row r="144" spans="1:5">
      <c r="A144" s="319" t="s">
        <v>620</v>
      </c>
      <c r="B144" s="320" t="s">
        <v>1010</v>
      </c>
      <c r="C144" s="318" t="s">
        <v>936</v>
      </c>
      <c r="D144" s="318" t="s">
        <v>965</v>
      </c>
      <c r="E144" s="323" t="s">
        <v>959</v>
      </c>
    </row>
    <row r="145" spans="1:5">
      <c r="A145" s="319" t="s">
        <v>620</v>
      </c>
      <c r="B145" s="320" t="s">
        <v>1011</v>
      </c>
      <c r="C145" s="318" t="s">
        <v>936</v>
      </c>
      <c r="D145" s="318" t="s">
        <v>940</v>
      </c>
      <c r="E145" s="323" t="s">
        <v>940</v>
      </c>
    </row>
    <row r="146" spans="1:5">
      <c r="A146" s="325" t="s">
        <v>418</v>
      </c>
      <c r="B146" s="325" t="s">
        <v>931</v>
      </c>
      <c r="C146" s="318" t="s">
        <v>931</v>
      </c>
      <c r="D146" s="318" t="s">
        <v>935</v>
      </c>
      <c r="E146" s="323" t="s">
        <v>935</v>
      </c>
    </row>
    <row r="147" spans="1:5" ht="28.5">
      <c r="A147" s="319" t="s">
        <v>620</v>
      </c>
      <c r="B147" s="320" t="s">
        <v>1012</v>
      </c>
      <c r="C147" s="318" t="s">
        <v>936</v>
      </c>
      <c r="D147" s="318" t="s">
        <v>1013</v>
      </c>
      <c r="E147" s="323" t="s">
        <v>1013</v>
      </c>
    </row>
    <row r="148" spans="1:5">
      <c r="A148" s="319" t="s">
        <v>620</v>
      </c>
      <c r="B148" s="320" t="s">
        <v>426</v>
      </c>
      <c r="C148" s="318" t="s">
        <v>936</v>
      </c>
      <c r="D148" s="318" t="s">
        <v>952</v>
      </c>
      <c r="E148" s="323" t="s">
        <v>1003</v>
      </c>
    </row>
    <row r="149" spans="1:5">
      <c r="A149" s="319" t="s">
        <v>620</v>
      </c>
      <c r="B149" s="320" t="s">
        <v>422</v>
      </c>
      <c r="C149" s="318" t="s">
        <v>936</v>
      </c>
      <c r="D149" s="318" t="s">
        <v>952</v>
      </c>
      <c r="E149" s="323" t="s">
        <v>1003</v>
      </c>
    </row>
    <row r="150" spans="1:5" ht="22.5">
      <c r="A150" s="319" t="s">
        <v>620</v>
      </c>
      <c r="B150" s="320" t="s">
        <v>146</v>
      </c>
      <c r="C150" s="318" t="s">
        <v>936</v>
      </c>
      <c r="D150" s="318" t="s">
        <v>952</v>
      </c>
      <c r="E150" s="323" t="s">
        <v>1003</v>
      </c>
    </row>
    <row r="151" spans="1:5" ht="22.5">
      <c r="A151" s="319" t="s">
        <v>620</v>
      </c>
      <c r="B151" s="320" t="s">
        <v>147</v>
      </c>
      <c r="C151" s="318" t="s">
        <v>936</v>
      </c>
      <c r="D151" s="318" t="s">
        <v>952</v>
      </c>
      <c r="E151" s="323" t="s">
        <v>1003</v>
      </c>
    </row>
    <row r="152" spans="1:5" ht="22.5">
      <c r="A152" s="319" t="s">
        <v>620</v>
      </c>
      <c r="B152" s="320" t="s">
        <v>148</v>
      </c>
      <c r="C152" s="318" t="s">
        <v>936</v>
      </c>
      <c r="D152" s="318" t="s">
        <v>952</v>
      </c>
      <c r="E152" s="323" t="s">
        <v>1003</v>
      </c>
    </row>
    <row r="153" spans="1:5" ht="22.5">
      <c r="A153" s="319" t="s">
        <v>620</v>
      </c>
      <c r="B153" s="320" t="s">
        <v>149</v>
      </c>
      <c r="C153" s="318" t="s">
        <v>936</v>
      </c>
      <c r="D153" s="318" t="s">
        <v>952</v>
      </c>
      <c r="E153" s="323" t="s">
        <v>1003</v>
      </c>
    </row>
    <row r="154" spans="1:5" ht="22.5">
      <c r="A154" s="319" t="s">
        <v>620</v>
      </c>
      <c r="B154" s="320" t="s">
        <v>150</v>
      </c>
      <c r="C154" s="318" t="s">
        <v>936</v>
      </c>
      <c r="D154" s="318" t="s">
        <v>952</v>
      </c>
      <c r="E154" s="323" t="s">
        <v>1003</v>
      </c>
    </row>
    <row r="155" spans="1:5" ht="22.5">
      <c r="A155" s="319" t="s">
        <v>620</v>
      </c>
      <c r="B155" s="320" t="s">
        <v>151</v>
      </c>
      <c r="C155" s="318" t="s">
        <v>936</v>
      </c>
      <c r="D155" s="318" t="s">
        <v>952</v>
      </c>
      <c r="E155" s="323" t="s">
        <v>1003</v>
      </c>
    </row>
    <row r="156" spans="1:5" ht="22.5">
      <c r="A156" s="319" t="s">
        <v>620</v>
      </c>
      <c r="B156" s="320" t="s">
        <v>152</v>
      </c>
      <c r="C156" s="318" t="s">
        <v>936</v>
      </c>
      <c r="D156" s="318" t="s">
        <v>952</v>
      </c>
      <c r="E156" s="323" t="s">
        <v>1003</v>
      </c>
    </row>
    <row r="157" spans="1:5" ht="22.5">
      <c r="A157" s="319" t="s">
        <v>620</v>
      </c>
      <c r="B157" s="320" t="s">
        <v>153</v>
      </c>
      <c r="C157" s="318" t="s">
        <v>936</v>
      </c>
      <c r="D157" s="318" t="s">
        <v>952</v>
      </c>
      <c r="E157" s="323" t="s">
        <v>1003</v>
      </c>
    </row>
    <row r="158" spans="1:5">
      <c r="A158" s="319" t="s">
        <v>620</v>
      </c>
      <c r="B158" s="320" t="s">
        <v>154</v>
      </c>
      <c r="C158" s="318" t="s">
        <v>936</v>
      </c>
      <c r="D158" s="318" t="s">
        <v>952</v>
      </c>
      <c r="E158" s="323" t="s">
        <v>1003</v>
      </c>
    </row>
    <row r="159" spans="1:5" ht="22.5">
      <c r="A159" s="319" t="s">
        <v>620</v>
      </c>
      <c r="B159" s="320" t="s">
        <v>1014</v>
      </c>
      <c r="C159" s="318" t="s">
        <v>936</v>
      </c>
      <c r="D159" s="318" t="s">
        <v>952</v>
      </c>
      <c r="E159" s="323" t="s">
        <v>1003</v>
      </c>
    </row>
    <row r="160" spans="1:5">
      <c r="A160" s="319" t="s">
        <v>620</v>
      </c>
      <c r="B160" s="320" t="s">
        <v>420</v>
      </c>
      <c r="C160" s="318" t="s">
        <v>936</v>
      </c>
      <c r="D160" s="318" t="s">
        <v>1015</v>
      </c>
      <c r="E160" s="323" t="s">
        <v>1016</v>
      </c>
    </row>
    <row r="161" spans="1:5" ht="22.5">
      <c r="A161" s="319" t="s">
        <v>620</v>
      </c>
      <c r="B161" s="320" t="s">
        <v>156</v>
      </c>
      <c r="C161" s="318" t="s">
        <v>936</v>
      </c>
      <c r="D161" s="318" t="s">
        <v>1015</v>
      </c>
      <c r="E161" s="323" t="s">
        <v>1016</v>
      </c>
    </row>
    <row r="162" spans="1:5" ht="22.5">
      <c r="A162" s="319" t="s">
        <v>620</v>
      </c>
      <c r="B162" s="320" t="s">
        <v>158</v>
      </c>
      <c r="C162" s="318" t="s">
        <v>936</v>
      </c>
      <c r="D162" s="318" t="s">
        <v>1015</v>
      </c>
      <c r="E162" s="323" t="s">
        <v>1016</v>
      </c>
    </row>
    <row r="163" spans="1:5" ht="22.5">
      <c r="A163" s="319" t="s">
        <v>620</v>
      </c>
      <c r="B163" s="320" t="s">
        <v>159</v>
      </c>
      <c r="C163" s="318" t="s">
        <v>936</v>
      </c>
      <c r="D163" s="318" t="s">
        <v>1015</v>
      </c>
      <c r="E163" s="323" t="s">
        <v>1016</v>
      </c>
    </row>
    <row r="164" spans="1:5" ht="22.5">
      <c r="A164" s="319" t="s">
        <v>620</v>
      </c>
      <c r="B164" s="320" t="s">
        <v>160</v>
      </c>
      <c r="C164" s="318" t="s">
        <v>936</v>
      </c>
      <c r="D164" s="318" t="s">
        <v>1015</v>
      </c>
      <c r="E164" s="323" t="s">
        <v>1016</v>
      </c>
    </row>
    <row r="165" spans="1:5" ht="22.5">
      <c r="A165" s="319" t="s">
        <v>620</v>
      </c>
      <c r="B165" s="320" t="s">
        <v>161</v>
      </c>
      <c r="C165" s="318" t="s">
        <v>936</v>
      </c>
      <c r="D165" s="318" t="s">
        <v>1015</v>
      </c>
      <c r="E165" s="323" t="s">
        <v>1016</v>
      </c>
    </row>
    <row r="166" spans="1:5" ht="22.5">
      <c r="A166" s="319" t="s">
        <v>620</v>
      </c>
      <c r="B166" s="320" t="s">
        <v>162</v>
      </c>
      <c r="C166" s="318" t="s">
        <v>936</v>
      </c>
      <c r="D166" s="318" t="s">
        <v>1015</v>
      </c>
      <c r="E166" s="323" t="s">
        <v>1016</v>
      </c>
    </row>
    <row r="167" spans="1:5" ht="22.5">
      <c r="A167" s="319" t="s">
        <v>620</v>
      </c>
      <c r="B167" s="320" t="s">
        <v>163</v>
      </c>
      <c r="C167" s="318" t="s">
        <v>936</v>
      </c>
      <c r="D167" s="318" t="s">
        <v>1015</v>
      </c>
      <c r="E167" s="323" t="s">
        <v>1016</v>
      </c>
    </row>
    <row r="168" spans="1:5" ht="22.5">
      <c r="A168" s="319" t="s">
        <v>620</v>
      </c>
      <c r="B168" s="320" t="s">
        <v>164</v>
      </c>
      <c r="C168" s="318" t="s">
        <v>936</v>
      </c>
      <c r="D168" s="318" t="s">
        <v>1015</v>
      </c>
      <c r="E168" s="323" t="s">
        <v>1016</v>
      </c>
    </row>
    <row r="169" spans="1:5" ht="22.5">
      <c r="A169" s="319" t="s">
        <v>620</v>
      </c>
      <c r="B169" s="320" t="s">
        <v>165</v>
      </c>
      <c r="C169" s="318" t="s">
        <v>936</v>
      </c>
      <c r="D169" s="318" t="s">
        <v>1015</v>
      </c>
      <c r="E169" s="323" t="s">
        <v>1016</v>
      </c>
    </row>
    <row r="170" spans="1:5" ht="22.5">
      <c r="A170" s="319" t="s">
        <v>620</v>
      </c>
      <c r="B170" s="320" t="s">
        <v>1017</v>
      </c>
      <c r="C170" s="318" t="s">
        <v>936</v>
      </c>
      <c r="D170" s="318" t="s">
        <v>1015</v>
      </c>
      <c r="E170" s="323" t="s">
        <v>1016</v>
      </c>
    </row>
    <row r="171" spans="1:5">
      <c r="A171" s="319" t="s">
        <v>620</v>
      </c>
      <c r="B171" s="320" t="s">
        <v>1018</v>
      </c>
      <c r="C171" s="318" t="s">
        <v>936</v>
      </c>
      <c r="D171" s="318" t="s">
        <v>956</v>
      </c>
      <c r="E171" s="323" t="s">
        <v>1019</v>
      </c>
    </row>
    <row r="172" spans="1:5">
      <c r="A172" s="319" t="s">
        <v>620</v>
      </c>
      <c r="B172" s="320" t="s">
        <v>425</v>
      </c>
      <c r="C172" s="318" t="s">
        <v>936</v>
      </c>
      <c r="D172" s="318" t="s">
        <v>1020</v>
      </c>
      <c r="E172" s="323" t="s">
        <v>1020</v>
      </c>
    </row>
    <row r="173" spans="1:5">
      <c r="A173" s="319" t="s">
        <v>620</v>
      </c>
      <c r="B173" s="320" t="s">
        <v>421</v>
      </c>
      <c r="C173" s="318" t="s">
        <v>936</v>
      </c>
      <c r="D173" s="318" t="s">
        <v>1020</v>
      </c>
      <c r="E173" s="323" t="s">
        <v>1020</v>
      </c>
    </row>
    <row r="174" spans="1:5">
      <c r="A174" s="319" t="s">
        <v>620</v>
      </c>
      <c r="B174" s="320" t="s">
        <v>167</v>
      </c>
      <c r="C174" s="318" t="s">
        <v>936</v>
      </c>
      <c r="D174" s="318" t="s">
        <v>1020</v>
      </c>
      <c r="E174" s="323" t="s">
        <v>951</v>
      </c>
    </row>
    <row r="175" spans="1:5">
      <c r="A175" s="319" t="s">
        <v>620</v>
      </c>
      <c r="B175" s="320" t="s">
        <v>169</v>
      </c>
      <c r="C175" s="318" t="s">
        <v>936</v>
      </c>
      <c r="D175" s="318" t="s">
        <v>1020</v>
      </c>
      <c r="E175" s="323" t="s">
        <v>951</v>
      </c>
    </row>
    <row r="176" spans="1:5">
      <c r="A176" s="319" t="s">
        <v>620</v>
      </c>
      <c r="B176" s="320" t="s">
        <v>170</v>
      </c>
      <c r="C176" s="318" t="s">
        <v>936</v>
      </c>
      <c r="D176" s="318" t="s">
        <v>1020</v>
      </c>
      <c r="E176" s="323" t="s">
        <v>951</v>
      </c>
    </row>
    <row r="177" spans="1:5">
      <c r="A177" s="319" t="s">
        <v>620</v>
      </c>
      <c r="B177" s="320" t="s">
        <v>171</v>
      </c>
      <c r="C177" s="318" t="s">
        <v>936</v>
      </c>
      <c r="D177" s="318" t="s">
        <v>1020</v>
      </c>
      <c r="E177" s="323" t="s">
        <v>951</v>
      </c>
    </row>
    <row r="178" spans="1:5">
      <c r="A178" s="319" t="s">
        <v>620</v>
      </c>
      <c r="B178" s="320" t="s">
        <v>172</v>
      </c>
      <c r="C178" s="318" t="s">
        <v>936</v>
      </c>
      <c r="D178" s="318" t="s">
        <v>1020</v>
      </c>
      <c r="E178" s="323" t="s">
        <v>951</v>
      </c>
    </row>
    <row r="179" spans="1:5" ht="22.5">
      <c r="A179" s="319" t="s">
        <v>620</v>
      </c>
      <c r="B179" s="320" t="s">
        <v>173</v>
      </c>
      <c r="C179" s="318" t="s">
        <v>936</v>
      </c>
      <c r="D179" s="318" t="s">
        <v>1020</v>
      </c>
      <c r="E179" s="323" t="s">
        <v>951</v>
      </c>
    </row>
    <row r="180" spans="1:5" ht="22.5">
      <c r="A180" s="319" t="s">
        <v>620</v>
      </c>
      <c r="B180" s="320" t="s">
        <v>174</v>
      </c>
      <c r="C180" s="318" t="s">
        <v>936</v>
      </c>
      <c r="D180" s="318" t="s">
        <v>1020</v>
      </c>
      <c r="E180" s="323" t="s">
        <v>951</v>
      </c>
    </row>
    <row r="181" spans="1:5" ht="22.5">
      <c r="A181" s="319" t="s">
        <v>620</v>
      </c>
      <c r="B181" s="320" t="s">
        <v>175</v>
      </c>
      <c r="C181" s="318" t="s">
        <v>936</v>
      </c>
      <c r="D181" s="318" t="s">
        <v>1020</v>
      </c>
      <c r="E181" s="323" t="s">
        <v>951</v>
      </c>
    </row>
    <row r="182" spans="1:5">
      <c r="A182" s="319" t="s">
        <v>620</v>
      </c>
      <c r="B182" s="320" t="s">
        <v>176</v>
      </c>
      <c r="C182" s="318" t="s">
        <v>936</v>
      </c>
      <c r="D182" s="318" t="s">
        <v>1020</v>
      </c>
      <c r="E182" s="323" t="s">
        <v>951</v>
      </c>
    </row>
    <row r="183" spans="1:5">
      <c r="A183" s="319" t="s">
        <v>620</v>
      </c>
      <c r="B183" s="320" t="s">
        <v>1021</v>
      </c>
      <c r="C183" s="318" t="s">
        <v>936</v>
      </c>
      <c r="D183" s="318" t="s">
        <v>1020</v>
      </c>
      <c r="E183" s="323" t="s">
        <v>951</v>
      </c>
    </row>
    <row r="184" spans="1:5">
      <c r="A184" s="319" t="s">
        <v>620</v>
      </c>
      <c r="B184" s="320" t="s">
        <v>423</v>
      </c>
      <c r="C184" s="318" t="s">
        <v>936</v>
      </c>
      <c r="D184" s="318" t="s">
        <v>940</v>
      </c>
      <c r="E184" s="323" t="s">
        <v>940</v>
      </c>
    </row>
    <row r="185" spans="1:5">
      <c r="A185" s="319" t="s">
        <v>620</v>
      </c>
      <c r="B185" s="320" t="s">
        <v>419</v>
      </c>
      <c r="C185" s="318" t="s">
        <v>936</v>
      </c>
      <c r="D185" s="318" t="s">
        <v>940</v>
      </c>
      <c r="E185" s="323" t="s">
        <v>940</v>
      </c>
    </row>
    <row r="186" spans="1:5">
      <c r="A186" s="319" t="s">
        <v>620</v>
      </c>
      <c r="B186" s="320" t="s">
        <v>178</v>
      </c>
      <c r="C186" s="318" t="s">
        <v>936</v>
      </c>
      <c r="D186" s="318" t="s">
        <v>940</v>
      </c>
      <c r="E186" s="323" t="s">
        <v>951</v>
      </c>
    </row>
    <row r="187" spans="1:5">
      <c r="A187" s="319" t="s">
        <v>620</v>
      </c>
      <c r="B187" s="320" t="s">
        <v>179</v>
      </c>
      <c r="C187" s="318" t="s">
        <v>936</v>
      </c>
      <c r="D187" s="318" t="s">
        <v>940</v>
      </c>
      <c r="E187" s="323" t="s">
        <v>951</v>
      </c>
    </row>
    <row r="188" spans="1:5">
      <c r="A188" s="319" t="s">
        <v>620</v>
      </c>
      <c r="B188" s="320" t="s">
        <v>180</v>
      </c>
      <c r="C188" s="318" t="s">
        <v>936</v>
      </c>
      <c r="D188" s="318" t="s">
        <v>940</v>
      </c>
      <c r="E188" s="323" t="s">
        <v>951</v>
      </c>
    </row>
    <row r="189" spans="1:5">
      <c r="A189" s="319" t="s">
        <v>620</v>
      </c>
      <c r="B189" s="320" t="s">
        <v>181</v>
      </c>
      <c r="C189" s="318" t="s">
        <v>936</v>
      </c>
      <c r="D189" s="318" t="s">
        <v>940</v>
      </c>
      <c r="E189" s="323" t="s">
        <v>951</v>
      </c>
    </row>
    <row r="190" spans="1:5">
      <c r="A190" s="319" t="s">
        <v>620</v>
      </c>
      <c r="B190" s="320" t="s">
        <v>182</v>
      </c>
      <c r="C190" s="318" t="s">
        <v>936</v>
      </c>
      <c r="D190" s="318" t="s">
        <v>940</v>
      </c>
      <c r="E190" s="323" t="s">
        <v>951</v>
      </c>
    </row>
    <row r="191" spans="1:5" ht="22.5">
      <c r="A191" s="319" t="s">
        <v>620</v>
      </c>
      <c r="B191" s="320" t="s">
        <v>183</v>
      </c>
      <c r="C191" s="318" t="s">
        <v>936</v>
      </c>
      <c r="D191" s="318" t="s">
        <v>940</v>
      </c>
      <c r="E191" s="323" t="s">
        <v>951</v>
      </c>
    </row>
    <row r="192" spans="1:5" ht="22.5">
      <c r="A192" s="319" t="s">
        <v>620</v>
      </c>
      <c r="B192" s="320" t="s">
        <v>184</v>
      </c>
      <c r="C192" s="318" t="s">
        <v>936</v>
      </c>
      <c r="D192" s="318" t="s">
        <v>940</v>
      </c>
      <c r="E192" s="323" t="s">
        <v>951</v>
      </c>
    </row>
    <row r="193" spans="1:5" ht="22.5">
      <c r="A193" s="319" t="s">
        <v>620</v>
      </c>
      <c r="B193" s="320" t="s">
        <v>185</v>
      </c>
      <c r="C193" s="318" t="s">
        <v>936</v>
      </c>
      <c r="D193" s="318" t="s">
        <v>940</v>
      </c>
      <c r="E193" s="323" t="s">
        <v>951</v>
      </c>
    </row>
    <row r="194" spans="1:5">
      <c r="A194" s="319" t="s">
        <v>620</v>
      </c>
      <c r="B194" s="320" t="s">
        <v>186</v>
      </c>
      <c r="C194" s="318" t="s">
        <v>936</v>
      </c>
      <c r="D194" s="318" t="s">
        <v>940</v>
      </c>
      <c r="E194" s="323" t="s">
        <v>951</v>
      </c>
    </row>
    <row r="195" spans="1:5">
      <c r="A195" s="319" t="s">
        <v>620</v>
      </c>
      <c r="B195" s="320" t="s">
        <v>1022</v>
      </c>
      <c r="C195" s="318" t="s">
        <v>936</v>
      </c>
      <c r="D195" s="318" t="s">
        <v>940</v>
      </c>
      <c r="E195" s="323" t="s">
        <v>951</v>
      </c>
    </row>
    <row r="196" spans="1:5" ht="22.5">
      <c r="A196" s="319" t="s">
        <v>620</v>
      </c>
      <c r="B196" s="320" t="s">
        <v>1023</v>
      </c>
      <c r="C196" s="318" t="s">
        <v>936</v>
      </c>
      <c r="D196" s="318" t="s">
        <v>1003</v>
      </c>
      <c r="E196" s="323" t="s">
        <v>1003</v>
      </c>
    </row>
    <row r="197" spans="1:5" ht="22.5">
      <c r="A197" s="319" t="s">
        <v>620</v>
      </c>
      <c r="B197" s="320" t="s">
        <v>1024</v>
      </c>
      <c r="C197" s="318" t="s">
        <v>936</v>
      </c>
      <c r="D197" s="318" t="s">
        <v>1003</v>
      </c>
      <c r="E197" s="323" t="s">
        <v>1003</v>
      </c>
    </row>
    <row r="198" spans="1:5">
      <c r="A198" s="319" t="s">
        <v>620</v>
      </c>
      <c r="B198" s="320" t="s">
        <v>188</v>
      </c>
      <c r="C198" s="318" t="s">
        <v>936</v>
      </c>
      <c r="D198" s="318" t="s">
        <v>946</v>
      </c>
      <c r="E198" s="323" t="s">
        <v>965</v>
      </c>
    </row>
    <row r="199" spans="1:5">
      <c r="A199" s="325" t="s">
        <v>1025</v>
      </c>
      <c r="B199" s="325" t="s">
        <v>931</v>
      </c>
      <c r="C199" s="318" t="s">
        <v>931</v>
      </c>
      <c r="D199" s="318" t="s">
        <v>935</v>
      </c>
      <c r="E199" s="323" t="s">
        <v>935</v>
      </c>
    </row>
    <row r="200" spans="1:5">
      <c r="A200" s="319" t="s">
        <v>620</v>
      </c>
      <c r="B200" s="320" t="s">
        <v>424</v>
      </c>
      <c r="C200" s="318" t="s">
        <v>936</v>
      </c>
      <c r="D200" s="318" t="s">
        <v>1015</v>
      </c>
      <c r="E200" s="323" t="s">
        <v>1015</v>
      </c>
    </row>
    <row r="201" spans="1:5">
      <c r="A201" s="319" t="s">
        <v>620</v>
      </c>
      <c r="B201" s="320" t="s">
        <v>420</v>
      </c>
      <c r="C201" s="318" t="s">
        <v>936</v>
      </c>
      <c r="D201" s="318" t="s">
        <v>1015</v>
      </c>
      <c r="E201" s="323" t="s">
        <v>1015</v>
      </c>
    </row>
    <row r="202" spans="1:5">
      <c r="A202" s="319" t="s">
        <v>620</v>
      </c>
      <c r="B202" s="320" t="s">
        <v>1026</v>
      </c>
      <c r="C202" s="318" t="s">
        <v>936</v>
      </c>
      <c r="D202" s="318" t="s">
        <v>940</v>
      </c>
      <c r="E202" s="323" t="s">
        <v>940</v>
      </c>
    </row>
    <row r="203" spans="1:5">
      <c r="A203" s="319" t="s">
        <v>620</v>
      </c>
      <c r="B203" s="320" t="s">
        <v>1027</v>
      </c>
      <c r="C203" s="318" t="s">
        <v>936</v>
      </c>
      <c r="D203" s="318" t="s">
        <v>935</v>
      </c>
      <c r="E203" s="323" t="s">
        <v>935</v>
      </c>
    </row>
    <row r="204" spans="1:5">
      <c r="A204" s="319" t="s">
        <v>620</v>
      </c>
      <c r="B204" s="320" t="s">
        <v>1028</v>
      </c>
      <c r="C204" s="318" t="s">
        <v>936</v>
      </c>
      <c r="D204" s="318" t="s">
        <v>946</v>
      </c>
      <c r="E204" s="323" t="s">
        <v>935</v>
      </c>
    </row>
    <row r="205" spans="1:5">
      <c r="A205" s="319" t="s">
        <v>620</v>
      </c>
      <c r="B205" s="320" t="s">
        <v>1029</v>
      </c>
      <c r="C205" s="318" t="s">
        <v>936</v>
      </c>
      <c r="D205" s="318" t="s">
        <v>955</v>
      </c>
      <c r="E205" s="323" t="s">
        <v>935</v>
      </c>
    </row>
    <row r="206" spans="1:5">
      <c r="A206" s="325" t="s">
        <v>189</v>
      </c>
      <c r="B206" s="325" t="s">
        <v>931</v>
      </c>
      <c r="C206" s="318" t="s">
        <v>931</v>
      </c>
      <c r="D206" s="318" t="s">
        <v>935</v>
      </c>
      <c r="E206" s="323" t="s">
        <v>935</v>
      </c>
    </row>
    <row r="207" spans="1:5">
      <c r="A207" s="319" t="s">
        <v>620</v>
      </c>
      <c r="B207" s="320" t="s">
        <v>1030</v>
      </c>
      <c r="C207" s="318" t="s">
        <v>936</v>
      </c>
      <c r="D207" s="318" t="s">
        <v>1031</v>
      </c>
      <c r="E207" s="323" t="s">
        <v>1031</v>
      </c>
    </row>
    <row r="208" spans="1:5">
      <c r="A208" s="319" t="s">
        <v>620</v>
      </c>
      <c r="B208" s="320" t="s">
        <v>190</v>
      </c>
      <c r="C208" s="318" t="s">
        <v>936</v>
      </c>
      <c r="D208" s="318" t="s">
        <v>948</v>
      </c>
      <c r="E208" s="323" t="s">
        <v>955</v>
      </c>
    </row>
    <row r="209" spans="1:5">
      <c r="A209" s="319" t="s">
        <v>620</v>
      </c>
      <c r="B209" s="320" t="s">
        <v>15</v>
      </c>
      <c r="C209" s="318" t="s">
        <v>936</v>
      </c>
      <c r="D209" s="318" t="s">
        <v>1032</v>
      </c>
      <c r="E209" s="323" t="s">
        <v>965</v>
      </c>
    </row>
    <row r="210" spans="1:5">
      <c r="A210" s="319" t="s">
        <v>620</v>
      </c>
      <c r="B210" s="320" t="s">
        <v>796</v>
      </c>
      <c r="C210" s="318" t="s">
        <v>936</v>
      </c>
      <c r="D210" s="318" t="s">
        <v>972</v>
      </c>
      <c r="E210" s="323" t="s">
        <v>958</v>
      </c>
    </row>
    <row r="211" spans="1:5">
      <c r="A211" s="319" t="s">
        <v>620</v>
      </c>
      <c r="B211" s="320" t="s">
        <v>16</v>
      </c>
      <c r="C211" s="318" t="s">
        <v>936</v>
      </c>
      <c r="D211" s="318" t="s">
        <v>972</v>
      </c>
      <c r="E211" s="323" t="s">
        <v>972</v>
      </c>
    </row>
    <row r="212" spans="1:5">
      <c r="A212" s="319" t="s">
        <v>620</v>
      </c>
      <c r="B212" s="320" t="s">
        <v>192</v>
      </c>
      <c r="C212" s="318" t="s">
        <v>936</v>
      </c>
      <c r="D212" s="318" t="s">
        <v>946</v>
      </c>
      <c r="E212" s="323" t="s">
        <v>946</v>
      </c>
    </row>
    <row r="213" spans="1:5">
      <c r="A213" s="319" t="s">
        <v>620</v>
      </c>
      <c r="B213" s="320" t="s">
        <v>17</v>
      </c>
      <c r="C213" s="318" t="s">
        <v>936</v>
      </c>
      <c r="D213" s="318" t="s">
        <v>971</v>
      </c>
      <c r="E213" s="323" t="s">
        <v>972</v>
      </c>
    </row>
    <row r="214" spans="1:5">
      <c r="A214" s="319" t="s">
        <v>620</v>
      </c>
      <c r="B214" s="320" t="s">
        <v>18</v>
      </c>
      <c r="C214" s="318" t="s">
        <v>936</v>
      </c>
      <c r="D214" s="318" t="s">
        <v>975</v>
      </c>
      <c r="E214" s="323" t="s">
        <v>971</v>
      </c>
    </row>
    <row r="215" spans="1:5">
      <c r="A215" s="319" t="s">
        <v>620</v>
      </c>
      <c r="B215" s="320" t="s">
        <v>1033</v>
      </c>
      <c r="C215" s="318" t="s">
        <v>936</v>
      </c>
      <c r="D215" s="318" t="s">
        <v>1031</v>
      </c>
      <c r="E215" s="323" t="s">
        <v>1034</v>
      </c>
    </row>
    <row r="216" spans="1:5">
      <c r="A216" s="319" t="s">
        <v>620</v>
      </c>
      <c r="B216" s="320" t="s">
        <v>305</v>
      </c>
      <c r="C216" s="318" t="s">
        <v>936</v>
      </c>
      <c r="D216" s="318" t="s">
        <v>960</v>
      </c>
      <c r="E216" s="323" t="s">
        <v>946</v>
      </c>
    </row>
    <row r="217" spans="1:5">
      <c r="A217" s="319" t="s">
        <v>620</v>
      </c>
      <c r="B217" s="320" t="s">
        <v>799</v>
      </c>
      <c r="C217" s="318" t="s">
        <v>936</v>
      </c>
      <c r="D217" s="318" t="s">
        <v>948</v>
      </c>
      <c r="E217" s="323" t="s">
        <v>1035</v>
      </c>
    </row>
    <row r="218" spans="1:5">
      <c r="A218" s="319" t="s">
        <v>620</v>
      </c>
      <c r="B218" s="320" t="s">
        <v>800</v>
      </c>
      <c r="C218" s="318" t="s">
        <v>936</v>
      </c>
      <c r="D218" s="318" t="s">
        <v>1032</v>
      </c>
      <c r="E218" s="323" t="s">
        <v>1036</v>
      </c>
    </row>
    <row r="219" spans="1:5">
      <c r="A219" s="319" t="s">
        <v>620</v>
      </c>
      <c r="B219" s="320" t="s">
        <v>20</v>
      </c>
      <c r="C219" s="318" t="s">
        <v>936</v>
      </c>
      <c r="D219" s="318" t="s">
        <v>948</v>
      </c>
      <c r="E219" s="323" t="s">
        <v>955</v>
      </c>
    </row>
    <row r="220" spans="1:5">
      <c r="A220" s="319" t="s">
        <v>620</v>
      </c>
      <c r="B220" s="320" t="s">
        <v>21</v>
      </c>
      <c r="C220" s="318" t="s">
        <v>936</v>
      </c>
      <c r="D220" s="318" t="s">
        <v>1032</v>
      </c>
      <c r="E220" s="323" t="s">
        <v>962</v>
      </c>
    </row>
    <row r="221" spans="1:5">
      <c r="A221" s="319" t="s">
        <v>620</v>
      </c>
      <c r="B221" s="320" t="s">
        <v>22</v>
      </c>
      <c r="C221" s="318" t="s">
        <v>936</v>
      </c>
      <c r="D221" s="318" t="s">
        <v>1034</v>
      </c>
      <c r="E221" s="323" t="s">
        <v>959</v>
      </c>
    </row>
    <row r="222" spans="1:5">
      <c r="A222" s="319" t="s">
        <v>620</v>
      </c>
      <c r="B222" s="320" t="s">
        <v>23</v>
      </c>
      <c r="C222" s="318" t="s">
        <v>936</v>
      </c>
      <c r="D222" s="318" t="s">
        <v>948</v>
      </c>
      <c r="E222" s="323" t="s">
        <v>1037</v>
      </c>
    </row>
    <row r="223" spans="1:5">
      <c r="A223" s="319" t="s">
        <v>620</v>
      </c>
      <c r="B223" s="320" t="s">
        <v>24</v>
      </c>
      <c r="C223" s="318" t="s">
        <v>936</v>
      </c>
      <c r="D223" s="318" t="s">
        <v>1038</v>
      </c>
      <c r="E223" s="323" t="s">
        <v>971</v>
      </c>
    </row>
    <row r="224" spans="1:5">
      <c r="A224" s="319" t="s">
        <v>620</v>
      </c>
      <c r="B224" s="320" t="s">
        <v>25</v>
      </c>
      <c r="C224" s="318" t="s">
        <v>936</v>
      </c>
      <c r="D224" s="318" t="s">
        <v>975</v>
      </c>
      <c r="E224" s="323" t="s">
        <v>975</v>
      </c>
    </row>
    <row r="225" spans="1:5">
      <c r="A225" s="319" t="s">
        <v>620</v>
      </c>
      <c r="B225" s="320" t="s">
        <v>26</v>
      </c>
      <c r="C225" s="318" t="s">
        <v>936</v>
      </c>
      <c r="D225" s="318" t="s">
        <v>1032</v>
      </c>
      <c r="E225" s="323" t="s">
        <v>965</v>
      </c>
    </row>
    <row r="226" spans="1:5">
      <c r="A226" s="319" t="s">
        <v>620</v>
      </c>
      <c r="B226" s="320" t="s">
        <v>27</v>
      </c>
      <c r="C226" s="318" t="s">
        <v>936</v>
      </c>
      <c r="D226" s="318" t="s">
        <v>1039</v>
      </c>
      <c r="E226" s="323" t="s">
        <v>946</v>
      </c>
    </row>
    <row r="227" spans="1:5">
      <c r="A227" s="319" t="s">
        <v>620</v>
      </c>
      <c r="B227" s="320" t="s">
        <v>1040</v>
      </c>
      <c r="C227" s="318" t="s">
        <v>936</v>
      </c>
      <c r="D227" s="318" t="s">
        <v>956</v>
      </c>
      <c r="E227" s="323" t="s">
        <v>956</v>
      </c>
    </row>
    <row r="228" spans="1:5">
      <c r="A228" s="319" t="s">
        <v>620</v>
      </c>
      <c r="B228" s="320" t="s">
        <v>1041</v>
      </c>
      <c r="C228" s="318" t="s">
        <v>936</v>
      </c>
      <c r="D228" s="318" t="s">
        <v>965</v>
      </c>
      <c r="E228" s="323" t="s">
        <v>965</v>
      </c>
    </row>
    <row r="229" spans="1:5">
      <c r="A229" s="319" t="s">
        <v>620</v>
      </c>
      <c r="B229" s="320" t="s">
        <v>1042</v>
      </c>
      <c r="C229" s="318" t="s">
        <v>936</v>
      </c>
      <c r="D229" s="318" t="s">
        <v>946</v>
      </c>
      <c r="E229" s="323" t="s">
        <v>946</v>
      </c>
    </row>
    <row r="230" spans="1:5">
      <c r="A230" s="325" t="s">
        <v>193</v>
      </c>
      <c r="B230" s="325" t="s">
        <v>931</v>
      </c>
      <c r="C230" s="318" t="s">
        <v>931</v>
      </c>
      <c r="D230" s="318" t="s">
        <v>935</v>
      </c>
      <c r="E230" s="323" t="s">
        <v>935</v>
      </c>
    </row>
    <row r="231" spans="1:5">
      <c r="A231" s="319" t="s">
        <v>620</v>
      </c>
      <c r="B231" s="320" t="s">
        <v>194</v>
      </c>
      <c r="C231" s="318" t="s">
        <v>936</v>
      </c>
      <c r="D231" s="318" t="s">
        <v>1043</v>
      </c>
      <c r="E231" s="323" t="s">
        <v>946</v>
      </c>
    </row>
    <row r="232" spans="1:5">
      <c r="A232" s="319" t="s">
        <v>620</v>
      </c>
      <c r="B232" s="320" t="s">
        <v>195</v>
      </c>
      <c r="C232" s="318" t="s">
        <v>936</v>
      </c>
      <c r="D232" s="318" t="s">
        <v>971</v>
      </c>
      <c r="E232" s="323" t="s">
        <v>972</v>
      </c>
    </row>
    <row r="233" spans="1:5">
      <c r="A233" s="319" t="s">
        <v>620</v>
      </c>
      <c r="B233" s="320" t="s">
        <v>196</v>
      </c>
      <c r="C233" s="318" t="s">
        <v>936</v>
      </c>
      <c r="D233" s="318" t="s">
        <v>1044</v>
      </c>
      <c r="E233" s="323" t="s">
        <v>1044</v>
      </c>
    </row>
    <row r="234" spans="1:5">
      <c r="A234" s="319" t="s">
        <v>620</v>
      </c>
      <c r="B234" s="320" t="s">
        <v>197</v>
      </c>
      <c r="C234" s="318" t="s">
        <v>936</v>
      </c>
      <c r="D234" s="318" t="s">
        <v>1045</v>
      </c>
      <c r="E234" s="323" t="s">
        <v>1045</v>
      </c>
    </row>
    <row r="235" spans="1:5">
      <c r="A235" s="319" t="s">
        <v>620</v>
      </c>
      <c r="B235" s="320" t="s">
        <v>198</v>
      </c>
      <c r="C235" s="318" t="s">
        <v>936</v>
      </c>
      <c r="D235" s="318" t="s">
        <v>1044</v>
      </c>
      <c r="E235" s="323" t="s">
        <v>1044</v>
      </c>
    </row>
    <row r="236" spans="1:5">
      <c r="A236" s="319" t="s">
        <v>620</v>
      </c>
      <c r="B236" s="320" t="s">
        <v>199</v>
      </c>
      <c r="C236" s="318" t="s">
        <v>936</v>
      </c>
      <c r="D236" s="318" t="s">
        <v>1045</v>
      </c>
      <c r="E236" s="323" t="s">
        <v>1045</v>
      </c>
    </row>
    <row r="237" spans="1:5">
      <c r="A237" s="319" t="s">
        <v>620</v>
      </c>
      <c r="B237" s="320" t="s">
        <v>313</v>
      </c>
      <c r="C237" s="318" t="s">
        <v>936</v>
      </c>
      <c r="D237" s="318" t="s">
        <v>948</v>
      </c>
      <c r="E237" s="323" t="s">
        <v>956</v>
      </c>
    </row>
    <row r="238" spans="1:5">
      <c r="A238" s="319" t="s">
        <v>620</v>
      </c>
      <c r="B238" s="320" t="s">
        <v>314</v>
      </c>
      <c r="C238" s="318" t="s">
        <v>936</v>
      </c>
      <c r="D238" s="318" t="s">
        <v>1032</v>
      </c>
      <c r="E238" s="323" t="s">
        <v>955</v>
      </c>
    </row>
    <row r="239" spans="1:5">
      <c r="A239" s="319" t="s">
        <v>620</v>
      </c>
      <c r="B239" s="320" t="s">
        <v>200</v>
      </c>
      <c r="C239" s="318" t="s">
        <v>936</v>
      </c>
      <c r="D239" s="318" t="s">
        <v>948</v>
      </c>
      <c r="E239" s="323" t="s">
        <v>955</v>
      </c>
    </row>
    <row r="240" spans="1:5">
      <c r="A240" s="319" t="s">
        <v>620</v>
      </c>
      <c r="B240" s="320" t="s">
        <v>201</v>
      </c>
      <c r="C240" s="318" t="s">
        <v>936</v>
      </c>
      <c r="D240" s="318" t="s">
        <v>1032</v>
      </c>
      <c r="E240" s="323" t="s">
        <v>965</v>
      </c>
    </row>
    <row r="241" spans="1:5">
      <c r="A241" s="319" t="s">
        <v>620</v>
      </c>
      <c r="B241" s="320" t="s">
        <v>202</v>
      </c>
      <c r="C241" s="318" t="s">
        <v>936</v>
      </c>
      <c r="D241" s="318" t="s">
        <v>1043</v>
      </c>
      <c r="E241" s="323" t="s">
        <v>946</v>
      </c>
    </row>
    <row r="242" spans="1:5">
      <c r="A242" s="319" t="s">
        <v>620</v>
      </c>
      <c r="B242" s="320" t="s">
        <v>203</v>
      </c>
      <c r="C242" s="318" t="s">
        <v>936</v>
      </c>
      <c r="D242" s="318" t="s">
        <v>957</v>
      </c>
      <c r="E242" s="323" t="s">
        <v>972</v>
      </c>
    </row>
    <row r="243" spans="1:5">
      <c r="A243" s="319" t="s">
        <v>620</v>
      </c>
      <c r="B243" s="320" t="s">
        <v>804</v>
      </c>
      <c r="C243" s="318" t="s">
        <v>936</v>
      </c>
      <c r="D243" s="318" t="s">
        <v>1046</v>
      </c>
      <c r="E243" s="323" t="s">
        <v>974</v>
      </c>
    </row>
    <row r="244" spans="1:5">
      <c r="A244" s="319" t="s">
        <v>620</v>
      </c>
      <c r="B244" s="320" t="s">
        <v>204</v>
      </c>
      <c r="C244" s="318" t="s">
        <v>936</v>
      </c>
      <c r="D244" s="318" t="s">
        <v>983</v>
      </c>
      <c r="E244" s="323" t="s">
        <v>1045</v>
      </c>
    </row>
    <row r="245" spans="1:5">
      <c r="A245" s="319" t="s">
        <v>620</v>
      </c>
      <c r="B245" s="320" t="s">
        <v>205</v>
      </c>
      <c r="C245" s="318" t="s">
        <v>936</v>
      </c>
      <c r="D245" s="318" t="s">
        <v>1047</v>
      </c>
      <c r="E245" s="323" t="s">
        <v>1047</v>
      </c>
    </row>
    <row r="246" spans="1:5">
      <c r="A246" s="319" t="s">
        <v>620</v>
      </c>
      <c r="B246" s="320" t="s">
        <v>206</v>
      </c>
      <c r="C246" s="318" t="s">
        <v>936</v>
      </c>
      <c r="D246" s="318" t="s">
        <v>1046</v>
      </c>
      <c r="E246" s="323" t="s">
        <v>974</v>
      </c>
    </row>
    <row r="247" spans="1:5">
      <c r="A247" s="319" t="s">
        <v>620</v>
      </c>
      <c r="B247" s="320" t="s">
        <v>316</v>
      </c>
      <c r="C247" s="318" t="s">
        <v>936</v>
      </c>
      <c r="D247" s="318" t="s">
        <v>1038</v>
      </c>
      <c r="E247" s="323" t="s">
        <v>971</v>
      </c>
    </row>
    <row r="248" spans="1:5">
      <c r="A248" s="319" t="s">
        <v>620</v>
      </c>
      <c r="B248" s="320" t="s">
        <v>207</v>
      </c>
      <c r="C248" s="318" t="s">
        <v>936</v>
      </c>
      <c r="D248" s="318" t="s">
        <v>1047</v>
      </c>
      <c r="E248" s="323" t="s">
        <v>975</v>
      </c>
    </row>
    <row r="249" spans="1:5">
      <c r="A249" s="319" t="s">
        <v>620</v>
      </c>
      <c r="B249" s="320" t="s">
        <v>1048</v>
      </c>
      <c r="C249" s="318" t="s">
        <v>936</v>
      </c>
      <c r="D249" s="318" t="s">
        <v>946</v>
      </c>
      <c r="E249" s="323" t="s">
        <v>946</v>
      </c>
    </row>
    <row r="250" spans="1:5">
      <c r="A250" s="319" t="s">
        <v>620</v>
      </c>
      <c r="B250" s="320" t="s">
        <v>208</v>
      </c>
      <c r="C250" s="318" t="s">
        <v>936</v>
      </c>
      <c r="D250" s="318" t="s">
        <v>1044</v>
      </c>
      <c r="E250" s="323" t="s">
        <v>1049</v>
      </c>
    </row>
    <row r="251" spans="1:5">
      <c r="A251" s="319" t="s">
        <v>620</v>
      </c>
      <c r="B251" s="320" t="s">
        <v>209</v>
      </c>
      <c r="C251" s="318" t="s">
        <v>936</v>
      </c>
      <c r="D251" s="318" t="s">
        <v>1045</v>
      </c>
      <c r="E251" s="323" t="s">
        <v>1044</v>
      </c>
    </row>
    <row r="252" spans="1:5">
      <c r="A252" s="319" t="s">
        <v>620</v>
      </c>
      <c r="B252" s="320" t="s">
        <v>210</v>
      </c>
      <c r="C252" s="318" t="s">
        <v>936</v>
      </c>
      <c r="D252" s="318" t="s">
        <v>1038</v>
      </c>
      <c r="E252" s="323" t="s">
        <v>1050</v>
      </c>
    </row>
    <row r="253" spans="1:5">
      <c r="A253" s="319" t="s">
        <v>620</v>
      </c>
      <c r="B253" s="320" t="s">
        <v>317</v>
      </c>
      <c r="C253" s="318" t="s">
        <v>936</v>
      </c>
      <c r="D253" s="318" t="s">
        <v>995</v>
      </c>
      <c r="E253" s="323" t="s">
        <v>1043</v>
      </c>
    </row>
    <row r="254" spans="1:5">
      <c r="A254" s="319" t="s">
        <v>620</v>
      </c>
      <c r="B254" s="320" t="s">
        <v>211</v>
      </c>
      <c r="C254" s="318" t="s">
        <v>936</v>
      </c>
      <c r="D254" s="318" t="s">
        <v>1046</v>
      </c>
      <c r="E254" s="323" t="s">
        <v>974</v>
      </c>
    </row>
    <row r="255" spans="1:5">
      <c r="A255" s="319" t="s">
        <v>620</v>
      </c>
      <c r="B255" s="320" t="s">
        <v>212</v>
      </c>
      <c r="C255" s="318" t="s">
        <v>936</v>
      </c>
      <c r="D255" s="318" t="s">
        <v>1051</v>
      </c>
      <c r="E255" s="323" t="s">
        <v>983</v>
      </c>
    </row>
    <row r="256" spans="1:5">
      <c r="A256" s="319" t="s">
        <v>620</v>
      </c>
      <c r="B256" s="320" t="s">
        <v>213</v>
      </c>
      <c r="C256" s="318" t="s">
        <v>936</v>
      </c>
      <c r="D256" s="318" t="s">
        <v>1052</v>
      </c>
      <c r="E256" s="323" t="s">
        <v>1052</v>
      </c>
    </row>
    <row r="257" spans="1:5">
      <c r="A257" s="319" t="s">
        <v>620</v>
      </c>
      <c r="B257" s="320" t="s">
        <v>214</v>
      </c>
      <c r="C257" s="318" t="s">
        <v>936</v>
      </c>
      <c r="D257" s="318" t="s">
        <v>1045</v>
      </c>
      <c r="E257" s="323" t="s">
        <v>1045</v>
      </c>
    </row>
    <row r="258" spans="1:5">
      <c r="A258" s="319" t="s">
        <v>620</v>
      </c>
      <c r="B258" s="320" t="s">
        <v>1053</v>
      </c>
      <c r="C258" s="318" t="s">
        <v>936</v>
      </c>
      <c r="D258" s="318" t="s">
        <v>968</v>
      </c>
      <c r="E258" s="323" t="s">
        <v>968</v>
      </c>
    </row>
    <row r="259" spans="1:5">
      <c r="A259" s="319" t="s">
        <v>620</v>
      </c>
      <c r="B259" s="320" t="s">
        <v>215</v>
      </c>
      <c r="C259" s="318" t="s">
        <v>936</v>
      </c>
      <c r="D259" s="318" t="s">
        <v>1038</v>
      </c>
      <c r="E259" s="323" t="s">
        <v>1050</v>
      </c>
    </row>
    <row r="260" spans="1:5">
      <c r="A260" s="319" t="s">
        <v>620</v>
      </c>
      <c r="B260" s="320" t="s">
        <v>216</v>
      </c>
      <c r="C260" s="318" t="s">
        <v>936</v>
      </c>
      <c r="D260" s="318" t="s">
        <v>975</v>
      </c>
      <c r="E260" s="323" t="s">
        <v>1038</v>
      </c>
    </row>
    <row r="261" spans="1:5">
      <c r="A261" s="325" t="s">
        <v>1054</v>
      </c>
      <c r="B261" s="325" t="s">
        <v>931</v>
      </c>
      <c r="C261" s="318" t="s">
        <v>931</v>
      </c>
      <c r="D261" s="318" t="s">
        <v>935</v>
      </c>
      <c r="E261" s="323" t="s">
        <v>935</v>
      </c>
    </row>
    <row r="262" spans="1:5">
      <c r="A262" s="319" t="s">
        <v>620</v>
      </c>
      <c r="B262" s="320" t="s">
        <v>218</v>
      </c>
      <c r="C262" s="318" t="s">
        <v>936</v>
      </c>
      <c r="D262" s="318" t="s">
        <v>957</v>
      </c>
      <c r="E262" s="323" t="s">
        <v>958</v>
      </c>
    </row>
    <row r="263" spans="1:5">
      <c r="A263" s="319" t="s">
        <v>620</v>
      </c>
      <c r="B263" s="320" t="s">
        <v>219</v>
      </c>
      <c r="C263" s="318" t="s">
        <v>936</v>
      </c>
      <c r="D263" s="318" t="s">
        <v>975</v>
      </c>
      <c r="E263" s="323" t="s">
        <v>975</v>
      </c>
    </row>
    <row r="264" spans="1:5">
      <c r="A264" s="319" t="s">
        <v>620</v>
      </c>
      <c r="B264" s="320" t="s">
        <v>869</v>
      </c>
      <c r="C264" s="318" t="s">
        <v>936</v>
      </c>
      <c r="D264" s="318" t="s">
        <v>1049</v>
      </c>
      <c r="E264" s="323" t="s">
        <v>957</v>
      </c>
    </row>
    <row r="265" spans="1:5">
      <c r="A265" s="319" t="s">
        <v>620</v>
      </c>
      <c r="B265" s="320" t="s">
        <v>221</v>
      </c>
      <c r="C265" s="318" t="s">
        <v>936</v>
      </c>
      <c r="D265" s="318" t="s">
        <v>972</v>
      </c>
      <c r="E265" s="323" t="s">
        <v>958</v>
      </c>
    </row>
    <row r="266" spans="1:5">
      <c r="A266" s="319" t="s">
        <v>620</v>
      </c>
      <c r="B266" s="320" t="s">
        <v>806</v>
      </c>
      <c r="C266" s="318" t="s">
        <v>936</v>
      </c>
      <c r="D266" s="318" t="s">
        <v>1050</v>
      </c>
      <c r="E266" s="323" t="s">
        <v>972</v>
      </c>
    </row>
    <row r="267" spans="1:5">
      <c r="A267" s="319" t="s">
        <v>620</v>
      </c>
      <c r="B267" s="320" t="s">
        <v>222</v>
      </c>
      <c r="C267" s="318" t="s">
        <v>936</v>
      </c>
      <c r="D267" s="318" t="s">
        <v>962</v>
      </c>
      <c r="E267" s="323" t="s">
        <v>955</v>
      </c>
    </row>
    <row r="268" spans="1:5">
      <c r="A268" s="319" t="s">
        <v>620</v>
      </c>
      <c r="B268" s="320" t="s">
        <v>223</v>
      </c>
      <c r="C268" s="318" t="s">
        <v>936</v>
      </c>
      <c r="D268" s="318" t="s">
        <v>946</v>
      </c>
      <c r="E268" s="323" t="s">
        <v>965</v>
      </c>
    </row>
    <row r="269" spans="1:5">
      <c r="A269" s="319" t="s">
        <v>620</v>
      </c>
      <c r="B269" s="320" t="s">
        <v>308</v>
      </c>
      <c r="C269" s="318" t="s">
        <v>936</v>
      </c>
      <c r="D269" s="318" t="s">
        <v>972</v>
      </c>
      <c r="E269" s="323" t="s">
        <v>1031</v>
      </c>
    </row>
    <row r="270" spans="1:5">
      <c r="A270" s="319" t="s">
        <v>620</v>
      </c>
      <c r="B270" s="320" t="s">
        <v>870</v>
      </c>
      <c r="C270" s="318" t="s">
        <v>936</v>
      </c>
      <c r="D270" s="318" t="s">
        <v>971</v>
      </c>
      <c r="E270" s="323" t="s">
        <v>960</v>
      </c>
    </row>
    <row r="271" spans="1:5">
      <c r="A271" s="319" t="s">
        <v>620</v>
      </c>
      <c r="B271" s="320" t="s">
        <v>872</v>
      </c>
      <c r="C271" s="318" t="s">
        <v>936</v>
      </c>
      <c r="D271" s="318" t="s">
        <v>971</v>
      </c>
      <c r="E271" s="323" t="s">
        <v>957</v>
      </c>
    </row>
    <row r="272" spans="1:5">
      <c r="A272" s="319" t="s">
        <v>620</v>
      </c>
      <c r="B272" s="320" t="s">
        <v>224</v>
      </c>
      <c r="C272" s="318" t="s">
        <v>936</v>
      </c>
      <c r="D272" s="318" t="s">
        <v>971</v>
      </c>
      <c r="E272" s="323" t="s">
        <v>972</v>
      </c>
    </row>
    <row r="273" spans="1:5">
      <c r="A273" s="319" t="s">
        <v>620</v>
      </c>
      <c r="B273" s="320" t="s">
        <v>871</v>
      </c>
      <c r="C273" s="318" t="s">
        <v>936</v>
      </c>
      <c r="D273" s="318" t="s">
        <v>975</v>
      </c>
      <c r="E273" s="323" t="s">
        <v>995</v>
      </c>
    </row>
    <row r="274" spans="1:5">
      <c r="A274" s="319" t="s">
        <v>620</v>
      </c>
      <c r="B274" s="320" t="s">
        <v>228</v>
      </c>
      <c r="C274" s="318" t="s">
        <v>936</v>
      </c>
      <c r="D274" s="318" t="s">
        <v>975</v>
      </c>
      <c r="E274" s="323" t="s">
        <v>1055</v>
      </c>
    </row>
    <row r="275" spans="1:5">
      <c r="A275" s="319" t="s">
        <v>620</v>
      </c>
      <c r="B275" s="320" t="s">
        <v>878</v>
      </c>
      <c r="C275" s="318" t="s">
        <v>936</v>
      </c>
      <c r="D275" s="318" t="s">
        <v>974</v>
      </c>
      <c r="E275" s="323" t="s">
        <v>974</v>
      </c>
    </row>
    <row r="276" spans="1:5">
      <c r="A276" s="325" t="s">
        <v>230</v>
      </c>
      <c r="B276" s="325" t="s">
        <v>931</v>
      </c>
      <c r="C276" s="318" t="s">
        <v>931</v>
      </c>
      <c r="D276" s="318" t="s">
        <v>935</v>
      </c>
      <c r="E276" s="323" t="s">
        <v>935</v>
      </c>
    </row>
    <row r="277" spans="1:5">
      <c r="A277" s="319" t="s">
        <v>620</v>
      </c>
      <c r="B277" s="320" t="s">
        <v>1056</v>
      </c>
      <c r="C277" s="318" t="s">
        <v>936</v>
      </c>
      <c r="D277" s="318" t="s">
        <v>1019</v>
      </c>
      <c r="E277" s="323" t="s">
        <v>1019</v>
      </c>
    </row>
    <row r="278" spans="1:5">
      <c r="A278" s="319" t="s">
        <v>620</v>
      </c>
      <c r="B278" s="320" t="s">
        <v>1057</v>
      </c>
      <c r="C278" s="318" t="s">
        <v>936</v>
      </c>
      <c r="D278" s="318" t="s">
        <v>1003</v>
      </c>
      <c r="E278" s="323" t="s">
        <v>1003</v>
      </c>
    </row>
    <row r="279" spans="1:5">
      <c r="A279" s="319" t="s">
        <v>620</v>
      </c>
      <c r="B279" s="320" t="s">
        <v>1058</v>
      </c>
      <c r="C279" s="318" t="s">
        <v>936</v>
      </c>
      <c r="D279" s="318" t="s">
        <v>1003</v>
      </c>
      <c r="E279" s="323" t="s">
        <v>1003</v>
      </c>
    </row>
    <row r="280" spans="1:5">
      <c r="A280" s="319" t="s">
        <v>620</v>
      </c>
      <c r="B280" s="320" t="s">
        <v>310</v>
      </c>
      <c r="C280" s="318" t="s">
        <v>936</v>
      </c>
      <c r="D280" s="318" t="s">
        <v>1003</v>
      </c>
      <c r="E280" s="323" t="s">
        <v>1003</v>
      </c>
    </row>
    <row r="281" spans="1:5">
      <c r="A281" s="319" t="s">
        <v>620</v>
      </c>
      <c r="B281" s="320" t="s">
        <v>813</v>
      </c>
      <c r="C281" s="318" t="s">
        <v>936</v>
      </c>
      <c r="D281" s="318" t="s">
        <v>951</v>
      </c>
      <c r="E281" s="323" t="s">
        <v>951</v>
      </c>
    </row>
    <row r="282" spans="1:5">
      <c r="A282" s="319" t="s">
        <v>620</v>
      </c>
      <c r="B282" s="320" t="s">
        <v>231</v>
      </c>
      <c r="C282" s="318" t="s">
        <v>936</v>
      </c>
      <c r="D282" s="318" t="s">
        <v>951</v>
      </c>
      <c r="E282" s="323" t="s">
        <v>951</v>
      </c>
    </row>
    <row r="283" spans="1:5">
      <c r="A283" s="319" t="s">
        <v>620</v>
      </c>
      <c r="B283" s="320" t="s">
        <v>879</v>
      </c>
      <c r="C283" s="318" t="s">
        <v>936</v>
      </c>
      <c r="D283" s="318" t="s">
        <v>940</v>
      </c>
      <c r="E283" s="323" t="s">
        <v>940</v>
      </c>
    </row>
    <row r="284" spans="1:5">
      <c r="A284" s="319" t="s">
        <v>620</v>
      </c>
      <c r="B284" s="320" t="s">
        <v>232</v>
      </c>
      <c r="C284" s="318" t="s">
        <v>936</v>
      </c>
      <c r="D284" s="318" t="s">
        <v>951</v>
      </c>
      <c r="E284" s="323" t="s">
        <v>951</v>
      </c>
    </row>
    <row r="285" spans="1:5">
      <c r="A285" s="319" t="s">
        <v>620</v>
      </c>
      <c r="B285" s="320" t="s">
        <v>234</v>
      </c>
      <c r="C285" s="318" t="s">
        <v>936</v>
      </c>
      <c r="D285" s="318" t="s">
        <v>1036</v>
      </c>
      <c r="E285" s="323" t="s">
        <v>955</v>
      </c>
    </row>
    <row r="286" spans="1:5">
      <c r="A286" s="319" t="s">
        <v>620</v>
      </c>
      <c r="B286" s="320" t="s">
        <v>235</v>
      </c>
      <c r="C286" s="318" t="s">
        <v>936</v>
      </c>
      <c r="D286" s="318" t="s">
        <v>1037</v>
      </c>
      <c r="E286" s="323" t="s">
        <v>956</v>
      </c>
    </row>
    <row r="287" spans="1:5">
      <c r="A287" s="319" t="s">
        <v>620</v>
      </c>
      <c r="B287" s="320" t="s">
        <v>816</v>
      </c>
      <c r="C287" s="318" t="s">
        <v>936</v>
      </c>
      <c r="D287" s="318" t="s">
        <v>956</v>
      </c>
      <c r="E287" s="323" t="s">
        <v>956</v>
      </c>
    </row>
    <row r="288" spans="1:5">
      <c r="A288" s="319" t="s">
        <v>620</v>
      </c>
      <c r="B288" s="320" t="s">
        <v>236</v>
      </c>
      <c r="C288" s="318" t="s">
        <v>936</v>
      </c>
      <c r="D288" s="318" t="s">
        <v>1037</v>
      </c>
      <c r="E288" s="323" t="s">
        <v>956</v>
      </c>
    </row>
    <row r="289" spans="1:5">
      <c r="A289" s="319" t="s">
        <v>620</v>
      </c>
      <c r="B289" s="320" t="s">
        <v>237</v>
      </c>
      <c r="C289" s="318" t="s">
        <v>936</v>
      </c>
      <c r="D289" s="318" t="s">
        <v>1037</v>
      </c>
      <c r="E289" s="323" t="s">
        <v>956</v>
      </c>
    </row>
    <row r="290" spans="1:5">
      <c r="A290" s="319" t="s">
        <v>620</v>
      </c>
      <c r="B290" s="320" t="s">
        <v>238</v>
      </c>
      <c r="C290" s="318" t="s">
        <v>936</v>
      </c>
      <c r="D290" s="318" t="s">
        <v>1035</v>
      </c>
      <c r="E290" s="323" t="s">
        <v>956</v>
      </c>
    </row>
    <row r="291" spans="1:5">
      <c r="A291" s="319" t="s">
        <v>620</v>
      </c>
      <c r="B291" s="320" t="s">
        <v>239</v>
      </c>
      <c r="C291" s="318" t="s">
        <v>936</v>
      </c>
      <c r="D291" s="318" t="s">
        <v>1036</v>
      </c>
      <c r="E291" s="323" t="s">
        <v>955</v>
      </c>
    </row>
    <row r="292" spans="1:5">
      <c r="A292" s="319" t="s">
        <v>620</v>
      </c>
      <c r="B292" s="320" t="s">
        <v>1059</v>
      </c>
      <c r="C292" s="318" t="s">
        <v>936</v>
      </c>
      <c r="D292" s="318" t="s">
        <v>955</v>
      </c>
      <c r="E292" s="323" t="s">
        <v>955</v>
      </c>
    </row>
    <row r="293" spans="1:5">
      <c r="A293" s="319" t="s">
        <v>620</v>
      </c>
      <c r="B293" s="320" t="s">
        <v>1060</v>
      </c>
      <c r="C293" s="318" t="s">
        <v>936</v>
      </c>
      <c r="D293" s="318" t="s">
        <v>952</v>
      </c>
      <c r="E293" s="323" t="s">
        <v>952</v>
      </c>
    </row>
    <row r="294" spans="1:5">
      <c r="A294" s="325" t="s">
        <v>1061</v>
      </c>
      <c r="B294" s="325" t="s">
        <v>931</v>
      </c>
      <c r="C294" s="318" t="s">
        <v>931</v>
      </c>
      <c r="D294" s="318" t="s">
        <v>935</v>
      </c>
      <c r="E294" s="323" t="s">
        <v>935</v>
      </c>
    </row>
    <row r="295" spans="1:5">
      <c r="A295" s="319" t="s">
        <v>620</v>
      </c>
      <c r="B295" s="320" t="s">
        <v>1062</v>
      </c>
      <c r="C295" s="318" t="s">
        <v>936</v>
      </c>
      <c r="D295" s="318" t="s">
        <v>968</v>
      </c>
      <c r="E295" s="323" t="s">
        <v>968</v>
      </c>
    </row>
    <row r="296" spans="1:5">
      <c r="A296" s="319" t="s">
        <v>620</v>
      </c>
      <c r="B296" s="320" t="s">
        <v>1063</v>
      </c>
      <c r="C296" s="318" t="s">
        <v>936</v>
      </c>
      <c r="D296" s="318" t="s">
        <v>983</v>
      </c>
      <c r="E296" s="323" t="s">
        <v>983</v>
      </c>
    </row>
    <row r="297" spans="1:5">
      <c r="A297" s="325" t="s">
        <v>1064</v>
      </c>
      <c r="B297" s="325" t="s">
        <v>931</v>
      </c>
      <c r="C297" s="318" t="s">
        <v>931</v>
      </c>
      <c r="D297" s="318" t="s">
        <v>935</v>
      </c>
      <c r="E297" s="323" t="s">
        <v>935</v>
      </c>
    </row>
    <row r="298" spans="1:5">
      <c r="A298" s="319" t="s">
        <v>620</v>
      </c>
      <c r="B298" s="320" t="s">
        <v>365</v>
      </c>
      <c r="C298" s="318" t="s">
        <v>936</v>
      </c>
      <c r="D298" s="318" t="s">
        <v>968</v>
      </c>
      <c r="E298" s="323" t="s">
        <v>968</v>
      </c>
    </row>
    <row r="299" spans="1:5">
      <c r="A299" s="319" t="s">
        <v>620</v>
      </c>
      <c r="B299" s="320" t="s">
        <v>366</v>
      </c>
      <c r="C299" s="318" t="s">
        <v>936</v>
      </c>
      <c r="D299" s="318" t="s">
        <v>1065</v>
      </c>
      <c r="E299" s="323" t="s">
        <v>1065</v>
      </c>
    </row>
    <row r="300" spans="1:5">
      <c r="A300" s="319" t="s">
        <v>620</v>
      </c>
      <c r="B300" s="320" t="s">
        <v>367</v>
      </c>
      <c r="C300" s="318" t="s">
        <v>936</v>
      </c>
      <c r="D300" s="318" t="s">
        <v>1065</v>
      </c>
      <c r="E300" s="323" t="s">
        <v>1065</v>
      </c>
    </row>
    <row r="301" spans="1:5">
      <c r="A301" s="319" t="s">
        <v>620</v>
      </c>
      <c r="B301" s="320" t="s">
        <v>1066</v>
      </c>
      <c r="C301" s="318" t="s">
        <v>936</v>
      </c>
      <c r="D301" s="318" t="s">
        <v>971</v>
      </c>
      <c r="E301" s="323" t="s">
        <v>972</v>
      </c>
    </row>
    <row r="302" spans="1:5">
      <c r="A302" s="319" t="s">
        <v>620</v>
      </c>
      <c r="B302" s="320" t="s">
        <v>369</v>
      </c>
      <c r="C302" s="318" t="s">
        <v>936</v>
      </c>
      <c r="D302" s="318" t="s">
        <v>972</v>
      </c>
      <c r="E302" s="323" t="s">
        <v>972</v>
      </c>
    </row>
    <row r="303" spans="1:5">
      <c r="A303" s="319" t="s">
        <v>620</v>
      </c>
      <c r="B303" s="320" t="s">
        <v>370</v>
      </c>
      <c r="C303" s="318" t="s">
        <v>936</v>
      </c>
      <c r="D303" s="318" t="s">
        <v>975</v>
      </c>
      <c r="E303" s="323" t="s">
        <v>975</v>
      </c>
    </row>
    <row r="304" spans="1:5">
      <c r="A304" s="319" t="s">
        <v>620</v>
      </c>
      <c r="B304" s="320" t="s">
        <v>371</v>
      </c>
      <c r="C304" s="318" t="s">
        <v>936</v>
      </c>
      <c r="D304" s="318" t="s">
        <v>956</v>
      </c>
      <c r="E304" s="323" t="s">
        <v>956</v>
      </c>
    </row>
    <row r="305" spans="1:5">
      <c r="A305" s="319" t="s">
        <v>620</v>
      </c>
      <c r="B305" s="320" t="s">
        <v>497</v>
      </c>
      <c r="C305" s="318" t="s">
        <v>936</v>
      </c>
      <c r="D305" s="318" t="s">
        <v>952</v>
      </c>
      <c r="E305" s="323" t="s">
        <v>952</v>
      </c>
    </row>
    <row r="306" spans="1:5">
      <c r="A306" s="319" t="s">
        <v>620</v>
      </c>
      <c r="B306" s="320" t="s">
        <v>373</v>
      </c>
      <c r="C306" s="318" t="s">
        <v>936</v>
      </c>
      <c r="D306" s="318" t="s">
        <v>974</v>
      </c>
      <c r="E306" s="323" t="s">
        <v>974</v>
      </c>
    </row>
    <row r="307" spans="1:5">
      <c r="A307" s="319" t="s">
        <v>620</v>
      </c>
      <c r="B307" s="320" t="s">
        <v>1067</v>
      </c>
      <c r="C307" s="318" t="s">
        <v>936</v>
      </c>
      <c r="D307" s="318" t="s">
        <v>967</v>
      </c>
      <c r="E307" s="323" t="s">
        <v>967</v>
      </c>
    </row>
    <row r="308" spans="1:5">
      <c r="A308" s="319" t="s">
        <v>620</v>
      </c>
      <c r="B308" s="320" t="s">
        <v>378</v>
      </c>
      <c r="C308" s="318" t="s">
        <v>936</v>
      </c>
      <c r="D308" s="318" t="s">
        <v>967</v>
      </c>
      <c r="E308" s="323" t="s">
        <v>967</v>
      </c>
    </row>
    <row r="309" spans="1:5">
      <c r="A309" s="319" t="s">
        <v>620</v>
      </c>
      <c r="B309" s="320" t="s">
        <v>496</v>
      </c>
      <c r="C309" s="318" t="s">
        <v>936</v>
      </c>
      <c r="D309" s="318" t="s">
        <v>968</v>
      </c>
      <c r="E309" s="323" t="s">
        <v>968</v>
      </c>
    </row>
    <row r="310" spans="1:5">
      <c r="A310" s="319" t="s">
        <v>620</v>
      </c>
      <c r="B310" s="320" t="s">
        <v>374</v>
      </c>
      <c r="C310" s="318" t="s">
        <v>936</v>
      </c>
      <c r="D310" s="318" t="s">
        <v>990</v>
      </c>
      <c r="E310" s="323" t="s">
        <v>990</v>
      </c>
    </row>
    <row r="311" spans="1:5">
      <c r="A311" s="319" t="s">
        <v>620</v>
      </c>
      <c r="B311" s="320" t="s">
        <v>375</v>
      </c>
      <c r="C311" s="318" t="s">
        <v>936</v>
      </c>
      <c r="D311" s="318" t="s">
        <v>1068</v>
      </c>
      <c r="E311" s="323" t="s">
        <v>1068</v>
      </c>
    </row>
    <row r="312" spans="1:5">
      <c r="A312" s="319" t="s">
        <v>620</v>
      </c>
      <c r="B312" s="320" t="s">
        <v>495</v>
      </c>
      <c r="C312" s="318" t="s">
        <v>936</v>
      </c>
      <c r="D312" s="318" t="s">
        <v>1068</v>
      </c>
      <c r="E312" s="323" t="s">
        <v>1068</v>
      </c>
    </row>
    <row r="313" spans="1:5">
      <c r="A313" s="319" t="s">
        <v>620</v>
      </c>
      <c r="B313" s="320" t="s">
        <v>1069</v>
      </c>
      <c r="C313" s="318" t="s">
        <v>936</v>
      </c>
      <c r="D313" s="318" t="s">
        <v>968</v>
      </c>
      <c r="E313" s="323" t="s">
        <v>968</v>
      </c>
    </row>
    <row r="314" spans="1:5">
      <c r="A314" s="319" t="s">
        <v>620</v>
      </c>
      <c r="B314" s="320" t="s">
        <v>380</v>
      </c>
      <c r="C314" s="318" t="s">
        <v>936</v>
      </c>
      <c r="D314" s="318" t="s">
        <v>968</v>
      </c>
      <c r="E314" s="323" t="s">
        <v>968</v>
      </c>
    </row>
    <row r="315" spans="1:5">
      <c r="A315" s="319" t="s">
        <v>620</v>
      </c>
      <c r="B315" s="320" t="s">
        <v>1070</v>
      </c>
      <c r="C315" s="318" t="s">
        <v>936</v>
      </c>
      <c r="D315" s="318" t="s">
        <v>1071</v>
      </c>
      <c r="E315" s="323" t="s">
        <v>1071</v>
      </c>
    </row>
    <row r="316" spans="1:5">
      <c r="A316" s="319" t="s">
        <v>620</v>
      </c>
      <c r="B316" s="320" t="s">
        <v>379</v>
      </c>
      <c r="C316" s="318" t="s">
        <v>936</v>
      </c>
      <c r="D316" s="318" t="s">
        <v>968</v>
      </c>
      <c r="E316" s="323" t="s">
        <v>968</v>
      </c>
    </row>
    <row r="317" spans="1:5">
      <c r="A317" s="325" t="s">
        <v>241</v>
      </c>
      <c r="B317" s="325" t="s">
        <v>931</v>
      </c>
      <c r="C317" s="318" t="s">
        <v>931</v>
      </c>
      <c r="D317" s="318" t="s">
        <v>935</v>
      </c>
      <c r="E317" s="323" t="s">
        <v>935</v>
      </c>
    </row>
    <row r="318" spans="1:5">
      <c r="A318" s="319" t="s">
        <v>620</v>
      </c>
      <c r="B318" s="320" t="s">
        <v>1072</v>
      </c>
      <c r="C318" s="318" t="s">
        <v>936</v>
      </c>
      <c r="D318" s="318" t="s">
        <v>951</v>
      </c>
      <c r="E318" s="323" t="s">
        <v>951</v>
      </c>
    </row>
    <row r="319" spans="1:5">
      <c r="A319" s="319" t="s">
        <v>620</v>
      </c>
      <c r="B319" s="320" t="s">
        <v>1073</v>
      </c>
      <c r="C319" s="318" t="s">
        <v>936</v>
      </c>
      <c r="D319" s="318" t="s">
        <v>951</v>
      </c>
      <c r="E319" s="323" t="s">
        <v>951</v>
      </c>
    </row>
    <row r="320" spans="1:5">
      <c r="A320" s="319" t="s">
        <v>620</v>
      </c>
      <c r="B320" s="320" t="s">
        <v>1074</v>
      </c>
      <c r="C320" s="318" t="s">
        <v>936</v>
      </c>
      <c r="D320" s="318" t="s">
        <v>952</v>
      </c>
      <c r="E320" s="323" t="s">
        <v>952</v>
      </c>
    </row>
    <row r="321" spans="1:5">
      <c r="A321" s="319" t="s">
        <v>620</v>
      </c>
      <c r="B321" s="320" t="s">
        <v>1075</v>
      </c>
      <c r="C321" s="318" t="s">
        <v>936</v>
      </c>
      <c r="D321" s="318" t="s">
        <v>952</v>
      </c>
      <c r="E321" s="323" t="s">
        <v>952</v>
      </c>
    </row>
    <row r="322" spans="1:5">
      <c r="A322" s="319" t="s">
        <v>620</v>
      </c>
      <c r="B322" s="320" t="s">
        <v>1076</v>
      </c>
      <c r="C322" s="318" t="s">
        <v>936</v>
      </c>
      <c r="D322" s="318" t="s">
        <v>956</v>
      </c>
      <c r="E322" s="323" t="s">
        <v>956</v>
      </c>
    </row>
    <row r="323" spans="1:5">
      <c r="A323" s="319" t="s">
        <v>620</v>
      </c>
      <c r="B323" s="320" t="s">
        <v>1077</v>
      </c>
      <c r="C323" s="318" t="s">
        <v>936</v>
      </c>
      <c r="D323" s="318" t="s">
        <v>1003</v>
      </c>
      <c r="E323" s="323" t="s">
        <v>956</v>
      </c>
    </row>
    <row r="324" spans="1:5">
      <c r="A324" s="319" t="s">
        <v>620</v>
      </c>
      <c r="B324" s="320" t="s">
        <v>242</v>
      </c>
      <c r="C324" s="318" t="s">
        <v>936</v>
      </c>
      <c r="D324" s="318" t="s">
        <v>956</v>
      </c>
      <c r="E324" s="323" t="s">
        <v>956</v>
      </c>
    </row>
    <row r="325" spans="1:5">
      <c r="A325" s="319" t="s">
        <v>620</v>
      </c>
      <c r="B325" s="320" t="s">
        <v>1078</v>
      </c>
      <c r="C325" s="318" t="s">
        <v>936</v>
      </c>
      <c r="D325" s="318" t="s">
        <v>952</v>
      </c>
      <c r="E325" s="323" t="s">
        <v>952</v>
      </c>
    </row>
    <row r="326" spans="1:5">
      <c r="A326" s="319" t="s">
        <v>620</v>
      </c>
      <c r="B326" s="320" t="s">
        <v>1079</v>
      </c>
      <c r="C326" s="318" t="s">
        <v>936</v>
      </c>
      <c r="D326" s="318" t="s">
        <v>952</v>
      </c>
      <c r="E326" s="323" t="s">
        <v>952</v>
      </c>
    </row>
    <row r="327" spans="1:5">
      <c r="A327" s="319" t="s">
        <v>620</v>
      </c>
      <c r="B327" s="320" t="s">
        <v>1080</v>
      </c>
      <c r="C327" s="318" t="s">
        <v>936</v>
      </c>
      <c r="D327" s="318" t="s">
        <v>952</v>
      </c>
      <c r="E327" s="323" t="s">
        <v>952</v>
      </c>
    </row>
    <row r="328" spans="1:5">
      <c r="A328" s="319" t="s">
        <v>620</v>
      </c>
      <c r="B328" s="320" t="s">
        <v>827</v>
      </c>
      <c r="C328" s="318" t="s">
        <v>936</v>
      </c>
      <c r="D328" s="318" t="s">
        <v>956</v>
      </c>
      <c r="E328" s="323" t="s">
        <v>952</v>
      </c>
    </row>
    <row r="329" spans="1:5">
      <c r="A329" s="319" t="s">
        <v>620</v>
      </c>
      <c r="B329" s="320" t="s">
        <v>243</v>
      </c>
      <c r="C329" s="318" t="s">
        <v>936</v>
      </c>
      <c r="D329" s="318" t="s">
        <v>956</v>
      </c>
      <c r="E329" s="323" t="s">
        <v>956</v>
      </c>
    </row>
    <row r="330" spans="1:5">
      <c r="A330" s="319" t="s">
        <v>620</v>
      </c>
      <c r="B330" s="320" t="s">
        <v>244</v>
      </c>
      <c r="C330" s="318" t="s">
        <v>936</v>
      </c>
      <c r="D330" s="318" t="s">
        <v>952</v>
      </c>
      <c r="E330" s="323" t="s">
        <v>952</v>
      </c>
    </row>
    <row r="331" spans="1:5">
      <c r="A331" s="319" t="s">
        <v>620</v>
      </c>
      <c r="B331" s="320" t="s">
        <v>245</v>
      </c>
      <c r="C331" s="318" t="s">
        <v>936</v>
      </c>
      <c r="D331" s="318" t="s">
        <v>952</v>
      </c>
      <c r="E331" s="323" t="s">
        <v>956</v>
      </c>
    </row>
    <row r="332" spans="1:5">
      <c r="A332" s="319" t="s">
        <v>620</v>
      </c>
      <c r="B332" s="320" t="s">
        <v>1081</v>
      </c>
      <c r="C332" s="318" t="s">
        <v>936</v>
      </c>
      <c r="D332" s="318" t="s">
        <v>1003</v>
      </c>
      <c r="E332" s="323" t="s">
        <v>940</v>
      </c>
    </row>
    <row r="333" spans="1:5">
      <c r="A333" s="319" t="s">
        <v>620</v>
      </c>
      <c r="B333" s="320" t="s">
        <v>246</v>
      </c>
      <c r="C333" s="318" t="s">
        <v>936</v>
      </c>
      <c r="D333" s="318" t="s">
        <v>956</v>
      </c>
      <c r="E333" s="323" t="s">
        <v>956</v>
      </c>
    </row>
    <row r="334" spans="1:5">
      <c r="A334" s="319" t="s">
        <v>620</v>
      </c>
      <c r="B334" s="320" t="s">
        <v>247</v>
      </c>
      <c r="C334" s="318" t="s">
        <v>936</v>
      </c>
      <c r="D334" s="318" t="s">
        <v>956</v>
      </c>
      <c r="E334" s="323" t="s">
        <v>956</v>
      </c>
    </row>
    <row r="335" spans="1:5">
      <c r="A335" s="319" t="s">
        <v>620</v>
      </c>
      <c r="B335" s="320" t="s">
        <v>1082</v>
      </c>
      <c r="C335" s="318" t="s">
        <v>936</v>
      </c>
      <c r="D335" s="318" t="s">
        <v>952</v>
      </c>
      <c r="E335" s="323" t="s">
        <v>952</v>
      </c>
    </row>
    <row r="336" spans="1:5">
      <c r="A336" s="325" t="s">
        <v>892</v>
      </c>
      <c r="B336" s="325" t="s">
        <v>931</v>
      </c>
      <c r="C336" s="318" t="s">
        <v>931</v>
      </c>
      <c r="D336" s="318" t="s">
        <v>935</v>
      </c>
      <c r="E336" s="323" t="s">
        <v>935</v>
      </c>
    </row>
    <row r="337" spans="1:5">
      <c r="A337" s="319" t="s">
        <v>620</v>
      </c>
      <c r="B337" s="320" t="s">
        <v>898</v>
      </c>
      <c r="C337" s="318" t="s">
        <v>936</v>
      </c>
      <c r="D337" s="318" t="s">
        <v>993</v>
      </c>
      <c r="E337" s="323" t="s">
        <v>993</v>
      </c>
    </row>
    <row r="338" spans="1:5">
      <c r="A338" s="319" t="s">
        <v>620</v>
      </c>
      <c r="B338" s="320" t="s">
        <v>894</v>
      </c>
      <c r="C338" s="318" t="s">
        <v>936</v>
      </c>
      <c r="D338" s="318" t="s">
        <v>993</v>
      </c>
      <c r="E338" s="323" t="s">
        <v>993</v>
      </c>
    </row>
    <row r="339" spans="1:5">
      <c r="A339" s="319" t="s">
        <v>620</v>
      </c>
      <c r="B339" s="320" t="s">
        <v>891</v>
      </c>
      <c r="C339" s="318" t="s">
        <v>936</v>
      </c>
      <c r="D339" s="318" t="s">
        <v>990</v>
      </c>
      <c r="E339" s="323" t="s">
        <v>990</v>
      </c>
    </row>
    <row r="340" spans="1:5">
      <c r="A340" s="319" t="s">
        <v>620</v>
      </c>
      <c r="B340" s="320" t="s">
        <v>1083</v>
      </c>
      <c r="C340" s="318" t="s">
        <v>936</v>
      </c>
      <c r="D340" s="318" t="s">
        <v>993</v>
      </c>
      <c r="E340" s="323" t="s">
        <v>993</v>
      </c>
    </row>
    <row r="341" spans="1:5">
      <c r="A341" s="319" t="s">
        <v>620</v>
      </c>
      <c r="B341" s="320" t="s">
        <v>893</v>
      </c>
      <c r="C341" s="318" t="s">
        <v>936</v>
      </c>
      <c r="D341" s="318" t="s">
        <v>968</v>
      </c>
      <c r="E341" s="323" t="s">
        <v>968</v>
      </c>
    </row>
    <row r="342" spans="1:5">
      <c r="A342" s="319" t="s">
        <v>620</v>
      </c>
      <c r="B342" s="320" t="s">
        <v>895</v>
      </c>
      <c r="C342" s="318" t="s">
        <v>936</v>
      </c>
      <c r="D342" s="318" t="s">
        <v>993</v>
      </c>
      <c r="E342" s="323" t="s">
        <v>993</v>
      </c>
    </row>
    <row r="343" spans="1:5">
      <c r="A343" s="319" t="s">
        <v>620</v>
      </c>
      <c r="B343" s="320" t="s">
        <v>896</v>
      </c>
      <c r="C343" s="318" t="s">
        <v>936</v>
      </c>
      <c r="D343" s="318" t="s">
        <v>993</v>
      </c>
      <c r="E343" s="323" t="s">
        <v>993</v>
      </c>
    </row>
    <row r="344" spans="1:5">
      <c r="A344" s="325" t="s">
        <v>1084</v>
      </c>
      <c r="B344" s="325" t="s">
        <v>931</v>
      </c>
      <c r="C344" s="318" t="s">
        <v>931</v>
      </c>
      <c r="D344" s="318" t="s">
        <v>935</v>
      </c>
      <c r="E344" s="323" t="s">
        <v>935</v>
      </c>
    </row>
    <row r="345" spans="1:5">
      <c r="A345" s="319" t="s">
        <v>620</v>
      </c>
      <c r="B345" s="320" t="s">
        <v>1085</v>
      </c>
      <c r="C345" s="318" t="s">
        <v>936</v>
      </c>
      <c r="D345" s="318" t="s">
        <v>990</v>
      </c>
      <c r="E345" s="323" t="s">
        <v>990</v>
      </c>
    </row>
    <row r="346" spans="1:5">
      <c r="A346" s="319" t="s">
        <v>620</v>
      </c>
      <c r="B346" s="320" t="s">
        <v>229</v>
      </c>
      <c r="C346" s="318" t="s">
        <v>936</v>
      </c>
      <c r="D346" s="318" t="s">
        <v>990</v>
      </c>
      <c r="E346" s="323" t="s">
        <v>990</v>
      </c>
    </row>
    <row r="347" spans="1:5">
      <c r="A347" s="325" t="s">
        <v>1086</v>
      </c>
      <c r="B347" s="325" t="s">
        <v>931</v>
      </c>
      <c r="C347" s="318" t="s">
        <v>931</v>
      </c>
      <c r="D347" s="318" t="s">
        <v>935</v>
      </c>
      <c r="E347" s="323" t="s">
        <v>935</v>
      </c>
    </row>
    <row r="348" spans="1:5">
      <c r="A348" s="319" t="s">
        <v>620</v>
      </c>
      <c r="B348" s="320" t="s">
        <v>1087</v>
      </c>
      <c r="C348" s="318" t="s">
        <v>936</v>
      </c>
      <c r="D348" s="318" t="s">
        <v>956</v>
      </c>
      <c r="E348" s="323" t="s">
        <v>956</v>
      </c>
    </row>
    <row r="349" spans="1:5">
      <c r="A349" s="319" t="s">
        <v>620</v>
      </c>
      <c r="B349" s="320" t="s">
        <v>1088</v>
      </c>
      <c r="C349" s="318" t="s">
        <v>936</v>
      </c>
      <c r="D349" s="318" t="s">
        <v>968</v>
      </c>
      <c r="E349" s="323" t="s">
        <v>968</v>
      </c>
    </row>
    <row r="350" spans="1:5">
      <c r="A350" s="325" t="s">
        <v>356</v>
      </c>
      <c r="B350" s="325" t="s">
        <v>931</v>
      </c>
      <c r="C350" s="318" t="s">
        <v>931</v>
      </c>
      <c r="D350" s="318" t="s">
        <v>935</v>
      </c>
      <c r="E350" s="323" t="s">
        <v>935</v>
      </c>
    </row>
    <row r="351" spans="1:5">
      <c r="A351" s="319" t="s">
        <v>620</v>
      </c>
      <c r="B351" s="320" t="s">
        <v>361</v>
      </c>
      <c r="C351" s="318" t="s">
        <v>936</v>
      </c>
      <c r="D351" s="318" t="s">
        <v>974</v>
      </c>
      <c r="E351" s="323" t="s">
        <v>974</v>
      </c>
    </row>
    <row r="352" spans="1:5">
      <c r="A352" s="319" t="s">
        <v>620</v>
      </c>
      <c r="B352" s="320" t="s">
        <v>362</v>
      </c>
      <c r="C352" s="318" t="s">
        <v>936</v>
      </c>
      <c r="D352" s="318" t="s">
        <v>956</v>
      </c>
      <c r="E352" s="323" t="s">
        <v>956</v>
      </c>
    </row>
    <row r="353" spans="1:5">
      <c r="A353" s="319" t="s">
        <v>620</v>
      </c>
      <c r="B353" s="320" t="s">
        <v>502</v>
      </c>
      <c r="C353" s="318" t="s">
        <v>936</v>
      </c>
      <c r="D353" s="318" t="s">
        <v>946</v>
      </c>
      <c r="E353" s="323" t="s">
        <v>946</v>
      </c>
    </row>
    <row r="354" spans="1:5">
      <c r="A354" s="319" t="s">
        <v>620</v>
      </c>
      <c r="B354" s="320" t="s">
        <v>356</v>
      </c>
      <c r="C354" s="318" t="s">
        <v>936</v>
      </c>
      <c r="D354" s="318" t="s">
        <v>983</v>
      </c>
      <c r="E354" s="323" t="s">
        <v>983</v>
      </c>
    </row>
    <row r="355" spans="1:5">
      <c r="A355" s="319" t="s">
        <v>620</v>
      </c>
      <c r="B355" s="320" t="s">
        <v>501</v>
      </c>
      <c r="C355" s="318" t="s">
        <v>936</v>
      </c>
      <c r="D355" s="318" t="s">
        <v>956</v>
      </c>
      <c r="E355" s="323" t="s">
        <v>956</v>
      </c>
    </row>
    <row r="356" spans="1:5">
      <c r="A356" s="319" t="s">
        <v>620</v>
      </c>
      <c r="B356" s="320" t="s">
        <v>1089</v>
      </c>
      <c r="C356" s="318" t="s">
        <v>936</v>
      </c>
      <c r="D356" s="318" t="s">
        <v>974</v>
      </c>
      <c r="E356" s="323" t="s">
        <v>974</v>
      </c>
    </row>
    <row r="357" spans="1:5">
      <c r="A357" s="319" t="s">
        <v>620</v>
      </c>
      <c r="B357" s="320" t="s">
        <v>359</v>
      </c>
      <c r="C357" s="318" t="s">
        <v>936</v>
      </c>
      <c r="D357" s="318" t="s">
        <v>974</v>
      </c>
      <c r="E357" s="323" t="s">
        <v>974</v>
      </c>
    </row>
    <row r="358" spans="1:5">
      <c r="A358" s="319" t="s">
        <v>620</v>
      </c>
      <c r="B358" s="320" t="s">
        <v>360</v>
      </c>
      <c r="C358" s="318" t="s">
        <v>936</v>
      </c>
      <c r="D358" s="318" t="s">
        <v>968</v>
      </c>
      <c r="E358" s="323" t="s">
        <v>968</v>
      </c>
    </row>
    <row r="359" spans="1:5">
      <c r="A359" s="325" t="s">
        <v>248</v>
      </c>
      <c r="B359" s="325" t="s">
        <v>931</v>
      </c>
      <c r="C359" s="318" t="s">
        <v>931</v>
      </c>
      <c r="D359" s="318" t="s">
        <v>935</v>
      </c>
      <c r="E359" s="323" t="s">
        <v>935</v>
      </c>
    </row>
    <row r="360" spans="1:5">
      <c r="A360" s="319" t="s">
        <v>620</v>
      </c>
      <c r="B360" s="320" t="s">
        <v>249</v>
      </c>
      <c r="C360" s="318" t="s">
        <v>936</v>
      </c>
      <c r="D360" s="318" t="s">
        <v>962</v>
      </c>
      <c r="E360" s="323" t="s">
        <v>962</v>
      </c>
    </row>
    <row r="361" spans="1:5">
      <c r="A361" s="319" t="s">
        <v>620</v>
      </c>
      <c r="B361" s="320" t="s">
        <v>251</v>
      </c>
      <c r="C361" s="318" t="s">
        <v>936</v>
      </c>
      <c r="D361" s="318" t="s">
        <v>962</v>
      </c>
      <c r="E361" s="323" t="s">
        <v>1090</v>
      </c>
    </row>
    <row r="362" spans="1:5">
      <c r="A362" s="319" t="s">
        <v>620</v>
      </c>
      <c r="B362" s="320" t="s">
        <v>1091</v>
      </c>
      <c r="C362" s="318" t="s">
        <v>936</v>
      </c>
      <c r="D362" s="318" t="s">
        <v>965</v>
      </c>
      <c r="E362" s="323" t="s">
        <v>955</v>
      </c>
    </row>
    <row r="363" spans="1:5">
      <c r="A363" s="319" t="s">
        <v>620</v>
      </c>
      <c r="B363" s="320" t="s">
        <v>253</v>
      </c>
      <c r="C363" s="318" t="s">
        <v>936</v>
      </c>
      <c r="D363" s="318" t="s">
        <v>957</v>
      </c>
      <c r="E363" s="323" t="s">
        <v>972</v>
      </c>
    </row>
    <row r="364" spans="1:5">
      <c r="A364" s="319" t="s">
        <v>620</v>
      </c>
      <c r="B364" s="320" t="s">
        <v>254</v>
      </c>
      <c r="C364" s="318" t="s">
        <v>936</v>
      </c>
      <c r="D364" s="318" t="s">
        <v>960</v>
      </c>
      <c r="E364" s="323" t="s">
        <v>946</v>
      </c>
    </row>
    <row r="365" spans="1:5">
      <c r="A365" s="319" t="s">
        <v>620</v>
      </c>
      <c r="B365" s="320" t="s">
        <v>255</v>
      </c>
      <c r="C365" s="318" t="s">
        <v>936</v>
      </c>
      <c r="D365" s="318" t="s">
        <v>962</v>
      </c>
      <c r="E365" s="323" t="s">
        <v>955</v>
      </c>
    </row>
    <row r="366" spans="1:5">
      <c r="A366" s="319" t="s">
        <v>620</v>
      </c>
      <c r="B366" s="320" t="s">
        <v>831</v>
      </c>
      <c r="C366" s="318" t="s">
        <v>936</v>
      </c>
      <c r="D366" s="318" t="s">
        <v>965</v>
      </c>
      <c r="E366" s="323" t="s">
        <v>965</v>
      </c>
    </row>
    <row r="367" spans="1:5">
      <c r="A367" s="319" t="s">
        <v>620</v>
      </c>
      <c r="B367" s="320" t="s">
        <v>257</v>
      </c>
      <c r="C367" s="318" t="s">
        <v>936</v>
      </c>
      <c r="D367" s="318" t="s">
        <v>960</v>
      </c>
      <c r="E367" s="323" t="s">
        <v>962</v>
      </c>
    </row>
    <row r="368" spans="1:5">
      <c r="A368" s="319" t="s">
        <v>620</v>
      </c>
      <c r="B368" s="320" t="s">
        <v>259</v>
      </c>
      <c r="C368" s="318" t="s">
        <v>936</v>
      </c>
      <c r="D368" s="318" t="s">
        <v>960</v>
      </c>
      <c r="E368" s="323" t="s">
        <v>962</v>
      </c>
    </row>
    <row r="369" spans="1:5">
      <c r="A369" s="319" t="s">
        <v>620</v>
      </c>
      <c r="B369" s="320" t="s">
        <v>1092</v>
      </c>
      <c r="C369" s="318" t="s">
        <v>936</v>
      </c>
      <c r="D369" s="318" t="s">
        <v>965</v>
      </c>
      <c r="E369" s="323" t="s">
        <v>965</v>
      </c>
    </row>
    <row r="370" spans="1:5">
      <c r="A370" s="319" t="s">
        <v>620</v>
      </c>
      <c r="B370" s="320" t="s">
        <v>260</v>
      </c>
      <c r="C370" s="318" t="s">
        <v>936</v>
      </c>
      <c r="D370" s="318" t="s">
        <v>962</v>
      </c>
      <c r="E370" s="323" t="s">
        <v>955</v>
      </c>
    </row>
    <row r="371" spans="1:5">
      <c r="A371" s="325" t="s">
        <v>261</v>
      </c>
      <c r="B371" s="325" t="s">
        <v>931</v>
      </c>
      <c r="C371" s="318" t="s">
        <v>931</v>
      </c>
      <c r="D371" s="318" t="s">
        <v>935</v>
      </c>
      <c r="E371" s="323" t="s">
        <v>935</v>
      </c>
    </row>
    <row r="372" spans="1:5">
      <c r="A372" s="319" t="s">
        <v>620</v>
      </c>
      <c r="B372" s="320" t="s">
        <v>262</v>
      </c>
      <c r="C372" s="318" t="s">
        <v>936</v>
      </c>
      <c r="D372" s="318" t="s">
        <v>975</v>
      </c>
      <c r="E372" s="323" t="s">
        <v>975</v>
      </c>
    </row>
    <row r="373" spans="1:5">
      <c r="A373" s="319" t="s">
        <v>620</v>
      </c>
      <c r="B373" s="320" t="s">
        <v>111</v>
      </c>
      <c r="C373" s="318" t="s">
        <v>936</v>
      </c>
      <c r="D373" s="318" t="s">
        <v>967</v>
      </c>
      <c r="E373" s="323" t="s">
        <v>967</v>
      </c>
    </row>
    <row r="374" spans="1:5">
      <c r="A374" s="319" t="s">
        <v>620</v>
      </c>
      <c r="B374" s="320" t="s">
        <v>1093</v>
      </c>
      <c r="C374" s="318" t="s">
        <v>936</v>
      </c>
      <c r="D374" s="318" t="s">
        <v>974</v>
      </c>
      <c r="E374" s="323" t="s">
        <v>975</v>
      </c>
    </row>
    <row r="375" spans="1:5">
      <c r="A375" s="319" t="s">
        <v>620</v>
      </c>
      <c r="B375" s="320" t="s">
        <v>264</v>
      </c>
      <c r="C375" s="318" t="s">
        <v>936</v>
      </c>
      <c r="D375" s="318" t="s">
        <v>965</v>
      </c>
      <c r="E375" s="323" t="s">
        <v>955</v>
      </c>
    </row>
    <row r="376" spans="1:5">
      <c r="A376" s="319" t="s">
        <v>620</v>
      </c>
      <c r="B376" s="320" t="s">
        <v>907</v>
      </c>
      <c r="C376" s="318" t="s">
        <v>936</v>
      </c>
      <c r="D376" s="318" t="s">
        <v>974</v>
      </c>
      <c r="E376" s="323" t="s">
        <v>975</v>
      </c>
    </row>
    <row r="377" spans="1:5">
      <c r="A377" s="319" t="s">
        <v>620</v>
      </c>
      <c r="B377" s="320" t="s">
        <v>1094</v>
      </c>
      <c r="C377" s="318" t="s">
        <v>936</v>
      </c>
      <c r="D377" s="318" t="s">
        <v>989</v>
      </c>
      <c r="E377" s="323" t="s">
        <v>989</v>
      </c>
    </row>
    <row r="378" spans="1:5">
      <c r="A378" s="319" t="s">
        <v>620</v>
      </c>
      <c r="B378" s="320" t="s">
        <v>834</v>
      </c>
      <c r="C378" s="318" t="s">
        <v>936</v>
      </c>
      <c r="D378" s="318" t="s">
        <v>968</v>
      </c>
      <c r="E378" s="323" t="s">
        <v>1065</v>
      </c>
    </row>
    <row r="379" spans="1:5">
      <c r="A379" s="319" t="s">
        <v>620</v>
      </c>
      <c r="B379" s="320" t="s">
        <v>266</v>
      </c>
      <c r="C379" s="318" t="s">
        <v>936</v>
      </c>
      <c r="D379" s="318" t="s">
        <v>967</v>
      </c>
      <c r="E379" s="323" t="s">
        <v>993</v>
      </c>
    </row>
    <row r="380" spans="1:5">
      <c r="A380" s="319" t="s">
        <v>620</v>
      </c>
      <c r="B380" s="320" t="s">
        <v>1095</v>
      </c>
      <c r="C380" s="318" t="s">
        <v>936</v>
      </c>
      <c r="D380" s="318" t="s">
        <v>972</v>
      </c>
      <c r="E380" s="323" t="s">
        <v>972</v>
      </c>
    </row>
    <row r="381" spans="1:5">
      <c r="A381" s="325" t="s">
        <v>1096</v>
      </c>
      <c r="B381" s="325" t="s">
        <v>931</v>
      </c>
      <c r="C381" s="318" t="s">
        <v>931</v>
      </c>
      <c r="D381" s="318" t="s">
        <v>935</v>
      </c>
      <c r="E381" s="323" t="s">
        <v>935</v>
      </c>
    </row>
    <row r="382" spans="1:5">
      <c r="A382" s="319" t="s">
        <v>620</v>
      </c>
      <c r="B382" s="320" t="s">
        <v>337</v>
      </c>
      <c r="C382" s="318" t="s">
        <v>936</v>
      </c>
      <c r="D382" s="318" t="s">
        <v>974</v>
      </c>
      <c r="E382" s="323" t="s">
        <v>974</v>
      </c>
    </row>
    <row r="383" spans="1:5">
      <c r="A383" s="319" t="s">
        <v>620</v>
      </c>
      <c r="B383" s="320" t="s">
        <v>336</v>
      </c>
      <c r="C383" s="318" t="s">
        <v>936</v>
      </c>
      <c r="D383" s="318" t="s">
        <v>974</v>
      </c>
      <c r="E383" s="323" t="s">
        <v>974</v>
      </c>
    </row>
    <row r="384" spans="1:5">
      <c r="A384" s="319" t="s">
        <v>620</v>
      </c>
      <c r="B384" s="320" t="s">
        <v>338</v>
      </c>
      <c r="C384" s="318" t="s">
        <v>936</v>
      </c>
      <c r="D384" s="318" t="s">
        <v>974</v>
      </c>
      <c r="E384" s="323" t="s">
        <v>974</v>
      </c>
    </row>
    <row r="385" spans="1:5">
      <c r="A385" s="319" t="s">
        <v>620</v>
      </c>
      <c r="B385" s="320" t="s">
        <v>341</v>
      </c>
      <c r="C385" s="318" t="s">
        <v>936</v>
      </c>
      <c r="D385" s="318" t="s">
        <v>974</v>
      </c>
      <c r="E385" s="323" t="s">
        <v>974</v>
      </c>
    </row>
    <row r="386" spans="1:5">
      <c r="A386" s="319" t="s">
        <v>620</v>
      </c>
      <c r="B386" s="320" t="s">
        <v>342</v>
      </c>
      <c r="C386" s="318" t="s">
        <v>936</v>
      </c>
      <c r="D386" s="318" t="s">
        <v>974</v>
      </c>
      <c r="E386" s="323" t="s">
        <v>974</v>
      </c>
    </row>
    <row r="387" spans="1:5">
      <c r="A387" s="319" t="s">
        <v>620</v>
      </c>
      <c r="B387" s="320" t="s">
        <v>343</v>
      </c>
      <c r="C387" s="318" t="s">
        <v>936</v>
      </c>
      <c r="D387" s="318" t="s">
        <v>974</v>
      </c>
      <c r="E387" s="323" t="s">
        <v>974</v>
      </c>
    </row>
    <row r="388" spans="1:5">
      <c r="A388" s="319" t="s">
        <v>620</v>
      </c>
      <c r="B388" s="320" t="s">
        <v>344</v>
      </c>
      <c r="C388" s="318" t="s">
        <v>936</v>
      </c>
      <c r="D388" s="318" t="s">
        <v>974</v>
      </c>
      <c r="E388" s="323" t="s">
        <v>974</v>
      </c>
    </row>
    <row r="389" spans="1:5">
      <c r="A389" s="319" t="s">
        <v>620</v>
      </c>
      <c r="B389" s="320" t="s">
        <v>345</v>
      </c>
      <c r="C389" s="318" t="s">
        <v>936</v>
      </c>
      <c r="D389" s="318" t="s">
        <v>974</v>
      </c>
      <c r="E389" s="323" t="s">
        <v>974</v>
      </c>
    </row>
    <row r="390" spans="1:5">
      <c r="A390" s="319" t="s">
        <v>620</v>
      </c>
      <c r="B390" s="320" t="s">
        <v>339</v>
      </c>
      <c r="C390" s="318" t="s">
        <v>936</v>
      </c>
      <c r="D390" s="318" t="s">
        <v>974</v>
      </c>
      <c r="E390" s="323" t="s">
        <v>974</v>
      </c>
    </row>
    <row r="391" spans="1:5">
      <c r="A391" s="319" t="s">
        <v>620</v>
      </c>
      <c r="B391" s="320" t="s">
        <v>340</v>
      </c>
      <c r="C391" s="318" t="s">
        <v>936</v>
      </c>
      <c r="D391" s="318" t="s">
        <v>974</v>
      </c>
      <c r="E391" s="323" t="s">
        <v>974</v>
      </c>
    </row>
    <row r="392" spans="1:5">
      <c r="A392" s="319" t="s">
        <v>620</v>
      </c>
      <c r="B392" s="320" t="s">
        <v>346</v>
      </c>
      <c r="C392" s="318" t="s">
        <v>936</v>
      </c>
      <c r="D392" s="318" t="s">
        <v>974</v>
      </c>
      <c r="E392" s="323" t="s">
        <v>974</v>
      </c>
    </row>
    <row r="393" spans="1:5">
      <c r="A393" s="319" t="s">
        <v>620</v>
      </c>
      <c r="B393" s="320" t="s">
        <v>329</v>
      </c>
      <c r="C393" s="318" t="s">
        <v>936</v>
      </c>
      <c r="D393" s="318" t="s">
        <v>993</v>
      </c>
      <c r="E393" s="323" t="s">
        <v>993</v>
      </c>
    </row>
    <row r="394" spans="1:5">
      <c r="A394" s="319" t="s">
        <v>620</v>
      </c>
      <c r="B394" s="320" t="s">
        <v>330</v>
      </c>
      <c r="C394" s="318" t="s">
        <v>936</v>
      </c>
      <c r="D394" s="318" t="s">
        <v>1097</v>
      </c>
      <c r="E394" s="323" t="s">
        <v>1097</v>
      </c>
    </row>
    <row r="395" spans="1:5">
      <c r="A395" s="319" t="s">
        <v>620</v>
      </c>
      <c r="B395" s="320" t="s">
        <v>355</v>
      </c>
      <c r="C395" s="318" t="s">
        <v>936</v>
      </c>
      <c r="D395" s="318" t="s">
        <v>983</v>
      </c>
      <c r="E395" s="323" t="s">
        <v>975</v>
      </c>
    </row>
    <row r="396" spans="1:5">
      <c r="A396" s="319" t="s">
        <v>620</v>
      </c>
      <c r="B396" s="320" t="s">
        <v>354</v>
      </c>
      <c r="C396" s="318" t="s">
        <v>936</v>
      </c>
      <c r="D396" s="318" t="s">
        <v>983</v>
      </c>
      <c r="E396" s="323" t="s">
        <v>975</v>
      </c>
    </row>
    <row r="397" spans="1:5">
      <c r="A397" s="319" t="s">
        <v>620</v>
      </c>
      <c r="B397" s="320" t="s">
        <v>573</v>
      </c>
      <c r="C397" s="318" t="s">
        <v>936</v>
      </c>
      <c r="D397" s="318" t="s">
        <v>993</v>
      </c>
      <c r="E397" s="323" t="s">
        <v>993</v>
      </c>
    </row>
    <row r="398" spans="1:5">
      <c r="A398" s="319" t="s">
        <v>620</v>
      </c>
      <c r="B398" s="320" t="s">
        <v>331</v>
      </c>
      <c r="C398" s="318" t="s">
        <v>936</v>
      </c>
      <c r="D398" s="318" t="s">
        <v>968</v>
      </c>
      <c r="E398" s="323" t="s">
        <v>983</v>
      </c>
    </row>
    <row r="399" spans="1:5">
      <c r="A399" s="319" t="s">
        <v>620</v>
      </c>
      <c r="B399" s="320" t="s">
        <v>350</v>
      </c>
      <c r="C399" s="318" t="s">
        <v>936</v>
      </c>
      <c r="D399" s="318" t="s">
        <v>993</v>
      </c>
      <c r="E399" s="323" t="s">
        <v>993</v>
      </c>
    </row>
    <row r="400" spans="1:5">
      <c r="A400" s="319" t="s">
        <v>620</v>
      </c>
      <c r="B400" s="320" t="s">
        <v>240</v>
      </c>
      <c r="C400" s="318" t="s">
        <v>936</v>
      </c>
      <c r="D400" s="318" t="s">
        <v>993</v>
      </c>
      <c r="E400" s="323" t="s">
        <v>993</v>
      </c>
    </row>
    <row r="401" spans="1:5">
      <c r="A401" s="319" t="s">
        <v>620</v>
      </c>
      <c r="B401" s="320" t="s">
        <v>332</v>
      </c>
      <c r="C401" s="318" t="s">
        <v>936</v>
      </c>
      <c r="D401" s="318" t="s">
        <v>974</v>
      </c>
      <c r="E401" s="323" t="s">
        <v>971</v>
      </c>
    </row>
    <row r="402" spans="1:5">
      <c r="A402" s="319" t="s">
        <v>620</v>
      </c>
      <c r="B402" s="320" t="s">
        <v>352</v>
      </c>
      <c r="C402" s="318" t="s">
        <v>936</v>
      </c>
      <c r="D402" s="318" t="s">
        <v>971</v>
      </c>
      <c r="E402" s="323" t="s">
        <v>971</v>
      </c>
    </row>
    <row r="403" spans="1:5">
      <c r="A403" s="319" t="s">
        <v>620</v>
      </c>
      <c r="B403" s="320" t="s">
        <v>353</v>
      </c>
      <c r="C403" s="318" t="s">
        <v>936</v>
      </c>
      <c r="D403" s="318" t="s">
        <v>971</v>
      </c>
      <c r="E403" s="323" t="s">
        <v>971</v>
      </c>
    </row>
    <row r="404" spans="1:5">
      <c r="A404" s="319" t="s">
        <v>620</v>
      </c>
      <c r="B404" s="320" t="s">
        <v>351</v>
      </c>
      <c r="C404" s="318" t="s">
        <v>936</v>
      </c>
      <c r="D404" s="318" t="s">
        <v>983</v>
      </c>
      <c r="E404" s="323" t="s">
        <v>983</v>
      </c>
    </row>
    <row r="405" spans="1:5">
      <c r="A405" s="319" t="s">
        <v>620</v>
      </c>
      <c r="B405" s="320" t="s">
        <v>349</v>
      </c>
      <c r="C405" s="318" t="s">
        <v>936</v>
      </c>
      <c r="D405" s="318" t="s">
        <v>975</v>
      </c>
      <c r="E405" s="323" t="s">
        <v>975</v>
      </c>
    </row>
    <row r="406" spans="1:5">
      <c r="A406" s="319" t="s">
        <v>620</v>
      </c>
      <c r="B406" s="320" t="s">
        <v>348</v>
      </c>
      <c r="C406" s="318" t="s">
        <v>936</v>
      </c>
      <c r="D406" s="318" t="s">
        <v>971</v>
      </c>
      <c r="E406" s="323" t="s">
        <v>971</v>
      </c>
    </row>
    <row r="407" spans="1:5">
      <c r="A407" s="319" t="s">
        <v>620</v>
      </c>
      <c r="B407" s="320" t="s">
        <v>576</v>
      </c>
      <c r="C407" s="318" t="s">
        <v>936</v>
      </c>
      <c r="D407" s="318" t="s">
        <v>971</v>
      </c>
      <c r="E407" s="323" t="s">
        <v>971</v>
      </c>
    </row>
    <row r="408" spans="1:5">
      <c r="A408" s="319" t="s">
        <v>620</v>
      </c>
      <c r="B408" s="320" t="s">
        <v>1098</v>
      </c>
      <c r="C408" s="318" t="s">
        <v>936</v>
      </c>
      <c r="D408" s="318" t="s">
        <v>1099</v>
      </c>
      <c r="E408" s="323" t="s">
        <v>1099</v>
      </c>
    </row>
    <row r="409" spans="1:5">
      <c r="A409" s="319" t="s">
        <v>620</v>
      </c>
      <c r="B409" s="320" t="s">
        <v>333</v>
      </c>
      <c r="C409" s="318" t="s">
        <v>936</v>
      </c>
      <c r="D409" s="318" t="s">
        <v>967</v>
      </c>
      <c r="E409" s="323" t="s">
        <v>983</v>
      </c>
    </row>
    <row r="410" spans="1:5">
      <c r="A410" s="319" t="s">
        <v>620</v>
      </c>
      <c r="B410" s="320" t="s">
        <v>574</v>
      </c>
      <c r="C410" s="318" t="s">
        <v>936</v>
      </c>
      <c r="D410" s="318" t="s">
        <v>993</v>
      </c>
      <c r="E410" s="323" t="s">
        <v>993</v>
      </c>
    </row>
    <row r="411" spans="1:5">
      <c r="A411" s="319" t="s">
        <v>620</v>
      </c>
      <c r="B411" s="320" t="s">
        <v>335</v>
      </c>
      <c r="C411" s="318" t="s">
        <v>936</v>
      </c>
      <c r="D411" s="318" t="s">
        <v>1097</v>
      </c>
      <c r="E411" s="323" t="s">
        <v>1097</v>
      </c>
    </row>
    <row r="412" spans="1:5">
      <c r="A412" s="325" t="s">
        <v>1100</v>
      </c>
      <c r="B412" s="325" t="s">
        <v>931</v>
      </c>
      <c r="C412" s="318" t="s">
        <v>931</v>
      </c>
      <c r="D412" s="318" t="s">
        <v>935</v>
      </c>
      <c r="E412" s="323" t="s">
        <v>935</v>
      </c>
    </row>
    <row r="413" spans="1:5">
      <c r="A413" s="319" t="s">
        <v>620</v>
      </c>
      <c r="B413" s="320" t="s">
        <v>1101</v>
      </c>
      <c r="C413" s="318" t="s">
        <v>1102</v>
      </c>
      <c r="D413" s="318" t="s">
        <v>935</v>
      </c>
      <c r="E413" s="323" t="s">
        <v>935</v>
      </c>
    </row>
    <row r="414" spans="1:5">
      <c r="A414" s="325" t="s">
        <v>391</v>
      </c>
      <c r="B414" s="325" t="s">
        <v>931</v>
      </c>
      <c r="C414" s="318" t="s">
        <v>931</v>
      </c>
      <c r="D414" s="318" t="s">
        <v>935</v>
      </c>
      <c r="E414" s="323" t="s">
        <v>935</v>
      </c>
    </row>
    <row r="415" spans="1:5">
      <c r="A415" s="319" t="s">
        <v>620</v>
      </c>
      <c r="B415" s="320" t="s">
        <v>391</v>
      </c>
      <c r="C415" s="318" t="s">
        <v>936</v>
      </c>
      <c r="D415" s="318" t="s">
        <v>975</v>
      </c>
      <c r="E415" s="323" t="s">
        <v>971</v>
      </c>
    </row>
    <row r="416" spans="1:5">
      <c r="A416" s="319" t="s">
        <v>620</v>
      </c>
      <c r="B416" s="320" t="s">
        <v>394</v>
      </c>
      <c r="C416" s="318" t="s">
        <v>936</v>
      </c>
      <c r="D416" s="318" t="s">
        <v>960</v>
      </c>
      <c r="E416" s="323" t="s">
        <v>965</v>
      </c>
    </row>
    <row r="417" spans="1:5">
      <c r="A417" s="319" t="s">
        <v>620</v>
      </c>
      <c r="B417" s="320" t="s">
        <v>392</v>
      </c>
      <c r="C417" s="318" t="s">
        <v>936</v>
      </c>
      <c r="D417" s="318" t="s">
        <v>972</v>
      </c>
      <c r="E417" s="323" t="s">
        <v>946</v>
      </c>
    </row>
    <row r="418" spans="1:5" ht="33.75">
      <c r="A418" s="319" t="s">
        <v>620</v>
      </c>
      <c r="B418" s="320" t="s">
        <v>398</v>
      </c>
      <c r="C418" s="318" t="s">
        <v>936</v>
      </c>
      <c r="D418" s="318" t="s">
        <v>943</v>
      </c>
      <c r="E418" s="323" t="s">
        <v>956</v>
      </c>
    </row>
    <row r="419" spans="1:5">
      <c r="A419" s="319" t="s">
        <v>620</v>
      </c>
      <c r="B419" s="320" t="s">
        <v>397</v>
      </c>
      <c r="C419" s="318" t="s">
        <v>936</v>
      </c>
      <c r="D419" s="318" t="s">
        <v>940</v>
      </c>
      <c r="E419" s="323" t="s">
        <v>955</v>
      </c>
    </row>
    <row r="420" spans="1:5">
      <c r="A420" s="319" t="s">
        <v>620</v>
      </c>
      <c r="B420" s="320" t="s">
        <v>393</v>
      </c>
      <c r="C420" s="318" t="s">
        <v>936</v>
      </c>
      <c r="D420" s="318" t="s">
        <v>960</v>
      </c>
      <c r="E420" s="323" t="s">
        <v>955</v>
      </c>
    </row>
    <row r="421" spans="1:5">
      <c r="A421" s="319" t="s">
        <v>620</v>
      </c>
      <c r="B421" s="320" t="s">
        <v>395</v>
      </c>
      <c r="C421" s="318" t="s">
        <v>936</v>
      </c>
      <c r="D421" s="318" t="s">
        <v>960</v>
      </c>
      <c r="E421" s="323" t="s">
        <v>965</v>
      </c>
    </row>
    <row r="422" spans="1:5">
      <c r="A422" s="319" t="s">
        <v>620</v>
      </c>
      <c r="B422" s="320" t="s">
        <v>396</v>
      </c>
      <c r="C422" s="318" t="s">
        <v>936</v>
      </c>
      <c r="D422" s="318" t="s">
        <v>960</v>
      </c>
      <c r="E422" s="323" t="s">
        <v>965</v>
      </c>
    </row>
    <row r="423" spans="1:5">
      <c r="A423" s="325" t="s">
        <v>1103</v>
      </c>
      <c r="B423" s="325" t="s">
        <v>931</v>
      </c>
      <c r="C423" s="318" t="s">
        <v>931</v>
      </c>
      <c r="D423" s="318" t="s">
        <v>935</v>
      </c>
      <c r="E423" s="323" t="s">
        <v>935</v>
      </c>
    </row>
    <row r="424" spans="1:5">
      <c r="A424" s="319" t="s">
        <v>620</v>
      </c>
      <c r="B424" s="320" t="s">
        <v>1104</v>
      </c>
      <c r="C424" s="318" t="s">
        <v>931</v>
      </c>
      <c r="D424" s="318" t="s">
        <v>935</v>
      </c>
      <c r="E424" s="323" t="s">
        <v>935</v>
      </c>
    </row>
    <row r="425" spans="1:5">
      <c r="A425" s="325" t="s">
        <v>1062</v>
      </c>
      <c r="B425" s="325" t="s">
        <v>931</v>
      </c>
      <c r="C425" s="318" t="s">
        <v>931</v>
      </c>
      <c r="D425" s="318" t="s">
        <v>935</v>
      </c>
      <c r="E425" s="323" t="s">
        <v>935</v>
      </c>
    </row>
    <row r="426" spans="1:5">
      <c r="A426" s="319" t="s">
        <v>620</v>
      </c>
      <c r="B426" s="320" t="s">
        <v>402</v>
      </c>
      <c r="C426" s="318" t="s">
        <v>289</v>
      </c>
      <c r="D426" s="318" t="s">
        <v>935</v>
      </c>
      <c r="E426" s="323" t="s">
        <v>935</v>
      </c>
    </row>
    <row r="427" spans="1:5">
      <c r="A427" s="319" t="s">
        <v>620</v>
      </c>
      <c r="B427" s="320" t="s">
        <v>407</v>
      </c>
      <c r="C427" s="318" t="s">
        <v>289</v>
      </c>
      <c r="D427" s="318" t="s">
        <v>935</v>
      </c>
      <c r="E427" s="323" t="s">
        <v>935</v>
      </c>
    </row>
    <row r="428" spans="1:5">
      <c r="A428" s="319" t="s">
        <v>620</v>
      </c>
      <c r="B428" s="320" t="s">
        <v>1105</v>
      </c>
      <c r="C428" s="318" t="s">
        <v>289</v>
      </c>
      <c r="D428" s="318" t="s">
        <v>935</v>
      </c>
      <c r="E428" s="323" t="s">
        <v>935</v>
      </c>
    </row>
    <row r="429" spans="1:5">
      <c r="A429" s="319" t="s">
        <v>620</v>
      </c>
      <c r="B429" s="320" t="s">
        <v>1106</v>
      </c>
      <c r="C429" s="318" t="s">
        <v>289</v>
      </c>
      <c r="D429" s="318" t="s">
        <v>935</v>
      </c>
      <c r="E429" s="323" t="s">
        <v>935</v>
      </c>
    </row>
    <row r="430" spans="1:5">
      <c r="A430" s="319" t="s">
        <v>620</v>
      </c>
      <c r="B430" s="320" t="s">
        <v>12</v>
      </c>
      <c r="C430" s="318" t="s">
        <v>289</v>
      </c>
      <c r="D430" s="318" t="s">
        <v>935</v>
      </c>
      <c r="E430" s="323" t="s">
        <v>935</v>
      </c>
    </row>
    <row r="431" spans="1:5">
      <c r="A431" s="319" t="s">
        <v>620</v>
      </c>
      <c r="B431" s="320" t="s">
        <v>412</v>
      </c>
      <c r="C431" s="318" t="s">
        <v>289</v>
      </c>
      <c r="D431" s="318" t="s">
        <v>935</v>
      </c>
      <c r="E431" s="323" t="s">
        <v>935</v>
      </c>
    </row>
    <row r="432" spans="1:5">
      <c r="A432" s="319" t="s">
        <v>620</v>
      </c>
      <c r="B432" s="320" t="s">
        <v>400</v>
      </c>
      <c r="C432" s="318" t="s">
        <v>289</v>
      </c>
      <c r="D432" s="318" t="s">
        <v>935</v>
      </c>
      <c r="E432" s="323" t="s">
        <v>935</v>
      </c>
    </row>
    <row r="433" spans="1:5">
      <c r="A433" s="319" t="s">
        <v>620</v>
      </c>
      <c r="B433" s="320" t="s">
        <v>1107</v>
      </c>
      <c r="C433" s="318" t="s">
        <v>289</v>
      </c>
      <c r="D433" s="318" t="s">
        <v>935</v>
      </c>
      <c r="E433" s="323" t="s">
        <v>935</v>
      </c>
    </row>
    <row r="434" spans="1:5">
      <c r="A434" s="325" t="s">
        <v>390</v>
      </c>
      <c r="B434" s="325" t="s">
        <v>931</v>
      </c>
      <c r="C434" s="318" t="s">
        <v>931</v>
      </c>
      <c r="D434" s="318" t="s">
        <v>935</v>
      </c>
      <c r="E434" s="323" t="s">
        <v>935</v>
      </c>
    </row>
    <row r="435" spans="1:5">
      <c r="A435" s="319" t="s">
        <v>620</v>
      </c>
      <c r="B435" s="320" t="s">
        <v>1108</v>
      </c>
      <c r="C435" s="318" t="s">
        <v>936</v>
      </c>
      <c r="D435" s="318" t="s">
        <v>993</v>
      </c>
      <c r="E435" s="323" t="s">
        <v>968</v>
      </c>
    </row>
    <row r="436" spans="1:5">
      <c r="A436" s="319" t="s">
        <v>620</v>
      </c>
      <c r="B436" s="320" t="s">
        <v>1109</v>
      </c>
      <c r="C436" s="318" t="s">
        <v>936</v>
      </c>
      <c r="D436" s="318" t="s">
        <v>968</v>
      </c>
      <c r="E436" s="323" t="s">
        <v>968</v>
      </c>
    </row>
    <row r="437" spans="1:5">
      <c r="A437" s="319" t="s">
        <v>620</v>
      </c>
      <c r="B437" s="320" t="s">
        <v>1110</v>
      </c>
      <c r="C437" s="318" t="s">
        <v>936</v>
      </c>
      <c r="D437" s="318" t="s">
        <v>968</v>
      </c>
      <c r="E437" s="323" t="s">
        <v>968</v>
      </c>
    </row>
    <row r="438" spans="1:5">
      <c r="A438" s="319" t="s">
        <v>620</v>
      </c>
      <c r="B438" s="320" t="s">
        <v>1111</v>
      </c>
      <c r="C438" s="318" t="s">
        <v>936</v>
      </c>
      <c r="D438" s="318" t="s">
        <v>968</v>
      </c>
      <c r="E438" s="323" t="s">
        <v>968</v>
      </c>
    </row>
    <row r="439" spans="1:5">
      <c r="A439" s="319" t="s">
        <v>620</v>
      </c>
      <c r="B439" s="320" t="s">
        <v>1112</v>
      </c>
      <c r="C439" s="318" t="s">
        <v>936</v>
      </c>
      <c r="D439" s="318" t="s">
        <v>968</v>
      </c>
      <c r="E439" s="323" t="s">
        <v>968</v>
      </c>
    </row>
    <row r="440" spans="1:5">
      <c r="A440" s="319" t="s">
        <v>620</v>
      </c>
      <c r="B440" s="320" t="s">
        <v>1113</v>
      </c>
      <c r="C440" s="318" t="s">
        <v>936</v>
      </c>
      <c r="D440" s="318" t="s">
        <v>968</v>
      </c>
      <c r="E440" s="323" t="s">
        <v>968</v>
      </c>
    </row>
    <row r="441" spans="1:5">
      <c r="A441" s="319" t="s">
        <v>620</v>
      </c>
      <c r="B441" s="320" t="s">
        <v>1107</v>
      </c>
      <c r="C441" s="318" t="s">
        <v>289</v>
      </c>
      <c r="D441" s="318" t="s">
        <v>968</v>
      </c>
      <c r="E441" s="323" t="s">
        <v>968</v>
      </c>
    </row>
    <row r="442" spans="1:5">
      <c r="A442" s="319" t="s">
        <v>620</v>
      </c>
      <c r="B442" s="320" t="s">
        <v>412</v>
      </c>
      <c r="C442" s="318" t="s">
        <v>289</v>
      </c>
      <c r="D442" s="318" t="s">
        <v>968</v>
      </c>
      <c r="E442" s="323" t="s">
        <v>968</v>
      </c>
    </row>
    <row r="443" spans="1:5">
      <c r="A443" s="319" t="s">
        <v>620</v>
      </c>
      <c r="B443" s="320" t="s">
        <v>1114</v>
      </c>
      <c r="C443" s="318" t="s">
        <v>289</v>
      </c>
      <c r="D443" s="318" t="s">
        <v>968</v>
      </c>
      <c r="E443" s="323" t="s">
        <v>968</v>
      </c>
    </row>
    <row r="444" spans="1:5">
      <c r="A444" s="319" t="s">
        <v>620</v>
      </c>
      <c r="B444" s="320" t="s">
        <v>1115</v>
      </c>
      <c r="C444" s="318" t="s">
        <v>289</v>
      </c>
      <c r="D444" s="318" t="s">
        <v>968</v>
      </c>
      <c r="E444" s="323" t="s">
        <v>968</v>
      </c>
    </row>
    <row r="445" spans="1:5">
      <c r="A445" s="319" t="s">
        <v>620</v>
      </c>
      <c r="B445" s="320" t="s">
        <v>1116</v>
      </c>
      <c r="C445" s="318" t="s">
        <v>936</v>
      </c>
      <c r="D445" s="318" t="s">
        <v>968</v>
      </c>
      <c r="E445" s="323" t="s">
        <v>968</v>
      </c>
    </row>
    <row r="446" spans="1:5">
      <c r="A446" s="325" t="s">
        <v>1117</v>
      </c>
      <c r="B446" s="325" t="s">
        <v>931</v>
      </c>
      <c r="C446" s="318" t="s">
        <v>931</v>
      </c>
      <c r="D446" s="318" t="s">
        <v>935</v>
      </c>
      <c r="E446" s="323" t="s">
        <v>935</v>
      </c>
    </row>
    <row r="447" spans="1:5">
      <c r="A447" s="319" t="s">
        <v>620</v>
      </c>
      <c r="B447" s="320" t="s">
        <v>1118</v>
      </c>
      <c r="C447" s="318" t="s">
        <v>936</v>
      </c>
      <c r="D447" s="318" t="s">
        <v>940</v>
      </c>
      <c r="E447" s="323" t="s">
        <v>940</v>
      </c>
    </row>
    <row r="448" spans="1:5">
      <c r="A448" s="325" t="s">
        <v>1119</v>
      </c>
      <c r="B448" s="325" t="s">
        <v>931</v>
      </c>
      <c r="C448" s="318" t="s">
        <v>931</v>
      </c>
      <c r="D448" s="318" t="s">
        <v>935</v>
      </c>
      <c r="E448" s="323" t="s">
        <v>935</v>
      </c>
    </row>
    <row r="449" spans="1:5">
      <c r="A449" s="319" t="s">
        <v>620</v>
      </c>
      <c r="B449" s="320" t="s">
        <v>1120</v>
      </c>
      <c r="C449" s="318" t="s">
        <v>936</v>
      </c>
      <c r="D449" s="318" t="s">
        <v>968</v>
      </c>
      <c r="E449" s="323" t="s">
        <v>968</v>
      </c>
    </row>
    <row r="450" spans="1:5">
      <c r="A450" s="325" t="s">
        <v>880</v>
      </c>
      <c r="B450" s="325" t="s">
        <v>931</v>
      </c>
      <c r="C450" s="318" t="s">
        <v>931</v>
      </c>
      <c r="D450" s="318" t="s">
        <v>935</v>
      </c>
      <c r="E450" s="323" t="s">
        <v>935</v>
      </c>
    </row>
    <row r="451" spans="1:5">
      <c r="A451" s="319" t="s">
        <v>620</v>
      </c>
      <c r="B451" s="320" t="s">
        <v>1121</v>
      </c>
      <c r="C451" s="318" t="s">
        <v>936</v>
      </c>
      <c r="D451" s="318" t="s">
        <v>968</v>
      </c>
      <c r="E451" s="323" t="s">
        <v>968</v>
      </c>
    </row>
    <row r="452" spans="1:5">
      <c r="A452" s="319" t="s">
        <v>620</v>
      </c>
      <c r="B452" s="320" t="s">
        <v>1122</v>
      </c>
      <c r="C452" s="318" t="s">
        <v>936</v>
      </c>
      <c r="D452" s="318" t="s">
        <v>968</v>
      </c>
      <c r="E452" s="323" t="s">
        <v>968</v>
      </c>
    </row>
    <row r="453" spans="1:5">
      <c r="A453" s="319" t="s">
        <v>620</v>
      </c>
      <c r="B453" s="320" t="s">
        <v>1123</v>
      </c>
      <c r="C453" s="318" t="s">
        <v>936</v>
      </c>
      <c r="D453" s="318" t="s">
        <v>968</v>
      </c>
      <c r="E453" s="323" t="s">
        <v>968</v>
      </c>
    </row>
    <row r="454" spans="1:5">
      <c r="A454" s="319" t="s">
        <v>620</v>
      </c>
      <c r="B454" s="320" t="s">
        <v>1124</v>
      </c>
      <c r="C454" s="318" t="s">
        <v>936</v>
      </c>
      <c r="D454" s="318" t="s">
        <v>968</v>
      </c>
      <c r="E454" s="323" t="s">
        <v>968</v>
      </c>
    </row>
    <row r="455" spans="1:5">
      <c r="A455" s="319" t="s">
        <v>620</v>
      </c>
      <c r="B455" s="320" t="s">
        <v>1125</v>
      </c>
      <c r="C455" s="318" t="s">
        <v>936</v>
      </c>
      <c r="D455" s="318" t="s">
        <v>968</v>
      </c>
      <c r="E455" s="323" t="s">
        <v>968</v>
      </c>
    </row>
    <row r="456" spans="1:5">
      <c r="A456" s="319" t="s">
        <v>620</v>
      </c>
      <c r="B456" s="320" t="s">
        <v>1126</v>
      </c>
      <c r="C456" s="318" t="s">
        <v>936</v>
      </c>
      <c r="D456" s="318" t="s">
        <v>968</v>
      </c>
      <c r="E456" s="323" t="s">
        <v>968</v>
      </c>
    </row>
    <row r="457" spans="1:5">
      <c r="A457" s="319" t="s">
        <v>620</v>
      </c>
      <c r="B457" s="320" t="s">
        <v>1127</v>
      </c>
      <c r="C457" s="318" t="s">
        <v>936</v>
      </c>
      <c r="D457" s="318" t="s">
        <v>968</v>
      </c>
      <c r="E457" s="323" t="s">
        <v>968</v>
      </c>
    </row>
    <row r="458" spans="1:5">
      <c r="A458" s="319" t="s">
        <v>620</v>
      </c>
      <c r="B458" s="320" t="s">
        <v>1128</v>
      </c>
      <c r="C458" s="318" t="s">
        <v>936</v>
      </c>
      <c r="D458" s="318" t="s">
        <v>968</v>
      </c>
      <c r="E458" s="323" t="s">
        <v>968</v>
      </c>
    </row>
    <row r="459" spans="1:5">
      <c r="A459" s="319" t="s">
        <v>620</v>
      </c>
      <c r="B459" s="320" t="s">
        <v>1129</v>
      </c>
      <c r="C459" s="318" t="s">
        <v>936</v>
      </c>
      <c r="D459" s="318" t="s">
        <v>968</v>
      </c>
      <c r="E459" s="323" t="s">
        <v>968</v>
      </c>
    </row>
    <row r="460" spans="1:5">
      <c r="A460" s="319" t="s">
        <v>620</v>
      </c>
      <c r="B460" s="320" t="s">
        <v>405</v>
      </c>
      <c r="C460" s="318" t="s">
        <v>936</v>
      </c>
      <c r="D460" s="318" t="s">
        <v>968</v>
      </c>
      <c r="E460" s="323" t="s">
        <v>968</v>
      </c>
    </row>
    <row r="461" spans="1:5">
      <c r="A461" s="319" t="s">
        <v>620</v>
      </c>
      <c r="B461" s="320" t="s">
        <v>1130</v>
      </c>
      <c r="C461" s="318" t="s">
        <v>936</v>
      </c>
      <c r="D461" s="318" t="s">
        <v>968</v>
      </c>
      <c r="E461" s="323" t="s">
        <v>968</v>
      </c>
    </row>
    <row r="462" spans="1:5">
      <c r="A462" s="319" t="s">
        <v>620</v>
      </c>
      <c r="B462" s="320" t="s">
        <v>1131</v>
      </c>
      <c r="C462" s="318" t="s">
        <v>1132</v>
      </c>
      <c r="D462" s="318" t="s">
        <v>968</v>
      </c>
      <c r="E462" s="323" t="s">
        <v>968</v>
      </c>
    </row>
    <row r="463" spans="1:5">
      <c r="A463" s="319" t="s">
        <v>620</v>
      </c>
      <c r="B463" s="320" t="s">
        <v>1133</v>
      </c>
      <c r="C463" s="318" t="s">
        <v>936</v>
      </c>
      <c r="D463" s="318" t="s">
        <v>967</v>
      </c>
      <c r="E463" s="323" t="s">
        <v>967</v>
      </c>
    </row>
    <row r="464" spans="1:5">
      <c r="A464" s="325" t="s">
        <v>388</v>
      </c>
      <c r="B464" s="325" t="s">
        <v>931</v>
      </c>
      <c r="C464" s="318" t="s">
        <v>931</v>
      </c>
      <c r="D464" s="318" t="s">
        <v>935</v>
      </c>
      <c r="E464" s="323" t="s">
        <v>935</v>
      </c>
    </row>
    <row r="465" spans="1:5">
      <c r="A465" s="319" t="s">
        <v>620</v>
      </c>
      <c r="B465" s="320" t="s">
        <v>1134</v>
      </c>
      <c r="C465" s="318" t="s">
        <v>936</v>
      </c>
      <c r="D465" s="318" t="s">
        <v>968</v>
      </c>
      <c r="E465" s="323" t="s">
        <v>968</v>
      </c>
    </row>
    <row r="466" spans="1:5">
      <c r="A466" s="319" t="s">
        <v>620</v>
      </c>
      <c r="B466" s="320" t="s">
        <v>1135</v>
      </c>
      <c r="C466" s="318" t="s">
        <v>936</v>
      </c>
      <c r="D466" s="318" t="s">
        <v>968</v>
      </c>
      <c r="E466" s="323" t="s">
        <v>968</v>
      </c>
    </row>
    <row r="467" spans="1:5">
      <c r="A467" s="319" t="s">
        <v>620</v>
      </c>
      <c r="B467" s="320" t="s">
        <v>1136</v>
      </c>
      <c r="C467" s="318" t="s">
        <v>936</v>
      </c>
      <c r="D467" s="318" t="s">
        <v>968</v>
      </c>
      <c r="E467" s="323" t="s">
        <v>968</v>
      </c>
    </row>
    <row r="468" spans="1:5">
      <c r="A468" s="319" t="s">
        <v>620</v>
      </c>
      <c r="B468" s="320" t="s">
        <v>1137</v>
      </c>
      <c r="C468" s="318" t="s">
        <v>936</v>
      </c>
      <c r="D468" s="318" t="s">
        <v>968</v>
      </c>
      <c r="E468" s="323" t="s">
        <v>968</v>
      </c>
    </row>
    <row r="469" spans="1:5">
      <c r="A469" s="325" t="s">
        <v>1138</v>
      </c>
      <c r="B469" s="325" t="s">
        <v>931</v>
      </c>
      <c r="C469" s="318" t="s">
        <v>931</v>
      </c>
      <c r="D469" s="318" t="s">
        <v>935</v>
      </c>
      <c r="E469" s="323" t="s">
        <v>935</v>
      </c>
    </row>
    <row r="470" spans="1:5">
      <c r="A470" s="319" t="s">
        <v>620</v>
      </c>
      <c r="B470" s="320" t="s">
        <v>1139</v>
      </c>
      <c r="C470" s="318" t="s">
        <v>289</v>
      </c>
      <c r="D470" s="318" t="s">
        <v>935</v>
      </c>
      <c r="E470" s="323" t="s">
        <v>935</v>
      </c>
    </row>
    <row r="471" spans="1:5">
      <c r="A471" s="319" t="s">
        <v>620</v>
      </c>
      <c r="B471" s="320" t="s">
        <v>1115</v>
      </c>
      <c r="C471" s="318" t="s">
        <v>289</v>
      </c>
      <c r="D471" s="318" t="s">
        <v>935</v>
      </c>
      <c r="E471" s="323" t="s">
        <v>935</v>
      </c>
    </row>
    <row r="472" spans="1:5">
      <c r="A472" s="319" t="s">
        <v>620</v>
      </c>
      <c r="B472" s="320" t="s">
        <v>1111</v>
      </c>
      <c r="C472" s="318" t="s">
        <v>289</v>
      </c>
      <c r="D472" s="318" t="s">
        <v>935</v>
      </c>
      <c r="E472" s="323" t="s">
        <v>935</v>
      </c>
    </row>
    <row r="473" spans="1:5">
      <c r="A473" s="319" t="s">
        <v>620</v>
      </c>
      <c r="B473" s="320" t="s">
        <v>1140</v>
      </c>
      <c r="C473" s="318" t="s">
        <v>1132</v>
      </c>
      <c r="D473" s="318" t="s">
        <v>935</v>
      </c>
      <c r="E473" s="323" t="s">
        <v>935</v>
      </c>
    </row>
    <row r="474" spans="1:5">
      <c r="A474" s="319" t="s">
        <v>620</v>
      </c>
      <c r="B474" s="320" t="s">
        <v>401</v>
      </c>
      <c r="C474" s="318" t="s">
        <v>1132</v>
      </c>
      <c r="D474" s="318" t="s">
        <v>935</v>
      </c>
      <c r="E474" s="323" t="s">
        <v>935</v>
      </c>
    </row>
    <row r="475" spans="1:5">
      <c r="A475" s="319" t="s">
        <v>620</v>
      </c>
      <c r="B475" s="320" t="s">
        <v>405</v>
      </c>
      <c r="C475" s="318" t="s">
        <v>1132</v>
      </c>
      <c r="D475" s="318" t="s">
        <v>935</v>
      </c>
      <c r="E475" s="323" t="s">
        <v>935</v>
      </c>
    </row>
    <row r="476" spans="1:5">
      <c r="A476" s="319" t="s">
        <v>620</v>
      </c>
      <c r="B476" s="320" t="s">
        <v>403</v>
      </c>
      <c r="C476" s="318" t="s">
        <v>1132</v>
      </c>
      <c r="D476" s="318" t="s">
        <v>935</v>
      </c>
      <c r="E476" s="323" t="s">
        <v>935</v>
      </c>
    </row>
    <row r="477" spans="1:5">
      <c r="A477" s="325" t="s">
        <v>1063</v>
      </c>
      <c r="B477" s="325" t="s">
        <v>931</v>
      </c>
      <c r="C477" s="318" t="s">
        <v>931</v>
      </c>
      <c r="D477" s="318" t="s">
        <v>935</v>
      </c>
      <c r="E477" s="323" t="s">
        <v>935</v>
      </c>
    </row>
    <row r="478" spans="1:5">
      <c r="A478" s="319" t="s">
        <v>620</v>
      </c>
      <c r="B478" s="320" t="s">
        <v>1141</v>
      </c>
      <c r="C478" s="318" t="s">
        <v>289</v>
      </c>
      <c r="D478" s="318" t="s">
        <v>935</v>
      </c>
      <c r="E478" s="323" t="s">
        <v>935</v>
      </c>
    </row>
    <row r="479" spans="1:5">
      <c r="A479" s="319" t="s">
        <v>620</v>
      </c>
      <c r="B479" s="320" t="s">
        <v>1142</v>
      </c>
      <c r="C479" s="318" t="s">
        <v>289</v>
      </c>
      <c r="D479" s="318" t="s">
        <v>935</v>
      </c>
      <c r="E479" s="323" t="s">
        <v>935</v>
      </c>
    </row>
    <row r="480" spans="1:5">
      <c r="A480" s="319" t="s">
        <v>620</v>
      </c>
      <c r="B480" s="320" t="s">
        <v>273</v>
      </c>
      <c r="C480" s="318" t="s">
        <v>289</v>
      </c>
      <c r="D480" s="318" t="s">
        <v>935</v>
      </c>
      <c r="E480" s="323" t="s">
        <v>935</v>
      </c>
    </row>
    <row r="481" spans="1:5">
      <c r="A481" s="319" t="s">
        <v>620</v>
      </c>
      <c r="B481" s="320" t="s">
        <v>1143</v>
      </c>
      <c r="C481" s="318" t="s">
        <v>289</v>
      </c>
      <c r="D481" s="318" t="s">
        <v>935</v>
      </c>
      <c r="E481" s="323" t="s">
        <v>935</v>
      </c>
    </row>
    <row r="482" spans="1:5">
      <c r="A482" s="319" t="s">
        <v>620</v>
      </c>
      <c r="B482" s="320" t="s">
        <v>1144</v>
      </c>
      <c r="C482" s="318" t="s">
        <v>289</v>
      </c>
      <c r="D482" s="318" t="s">
        <v>935</v>
      </c>
      <c r="E482" s="323" t="s">
        <v>935</v>
      </c>
    </row>
    <row r="483" spans="1:5">
      <c r="A483" s="319" t="s">
        <v>620</v>
      </c>
      <c r="B483" s="320" t="s">
        <v>1145</v>
      </c>
      <c r="C483" s="318" t="s">
        <v>289</v>
      </c>
      <c r="D483" s="318" t="s">
        <v>935</v>
      </c>
      <c r="E483" s="323" t="s">
        <v>935</v>
      </c>
    </row>
    <row r="484" spans="1:5">
      <c r="A484" s="319" t="s">
        <v>620</v>
      </c>
      <c r="B484" s="320" t="s">
        <v>323</v>
      </c>
      <c r="C484" s="318" t="s">
        <v>289</v>
      </c>
      <c r="D484" s="318" t="s">
        <v>935</v>
      </c>
      <c r="E484" s="323" t="s">
        <v>935</v>
      </c>
    </row>
    <row r="485" spans="1:5">
      <c r="A485" s="319" t="s">
        <v>620</v>
      </c>
      <c r="B485" s="320" t="s">
        <v>1146</v>
      </c>
      <c r="C485" s="318" t="s">
        <v>289</v>
      </c>
      <c r="D485" s="318" t="s">
        <v>935</v>
      </c>
      <c r="E485" s="323" t="s">
        <v>935</v>
      </c>
    </row>
    <row r="486" spans="1:5">
      <c r="A486" s="319" t="s">
        <v>620</v>
      </c>
      <c r="B486" s="320" t="s">
        <v>642</v>
      </c>
      <c r="C486" s="318" t="s">
        <v>936</v>
      </c>
      <c r="D486" s="318" t="s">
        <v>935</v>
      </c>
      <c r="E486" s="323" t="s">
        <v>935</v>
      </c>
    </row>
    <row r="487" spans="1:5">
      <c r="A487" s="319" t="s">
        <v>620</v>
      </c>
      <c r="B487" s="320" t="s">
        <v>1147</v>
      </c>
      <c r="C487" s="318" t="s">
        <v>936</v>
      </c>
      <c r="D487" s="318" t="s">
        <v>935</v>
      </c>
      <c r="E487" s="323" t="s">
        <v>935</v>
      </c>
    </row>
    <row r="488" spans="1:5">
      <c r="A488" s="319" t="s">
        <v>620</v>
      </c>
      <c r="B488" s="320" t="s">
        <v>1148</v>
      </c>
      <c r="C488" s="318" t="s">
        <v>936</v>
      </c>
      <c r="D488" s="318" t="s">
        <v>935</v>
      </c>
      <c r="E488" s="323" t="s">
        <v>935</v>
      </c>
    </row>
    <row r="489" spans="1:5">
      <c r="A489" s="325" t="s">
        <v>1149</v>
      </c>
      <c r="B489" s="325" t="s">
        <v>931</v>
      </c>
      <c r="C489" s="318" t="s">
        <v>931</v>
      </c>
      <c r="D489" s="318" t="s">
        <v>935</v>
      </c>
      <c r="E489" s="323" t="s">
        <v>935</v>
      </c>
    </row>
    <row r="490" spans="1:5">
      <c r="A490" s="319" t="s">
        <v>620</v>
      </c>
      <c r="B490" s="320" t="s">
        <v>273</v>
      </c>
      <c r="C490" s="318" t="s">
        <v>936</v>
      </c>
      <c r="D490" s="318" t="s">
        <v>1015</v>
      </c>
      <c r="E490" s="323" t="s">
        <v>1015</v>
      </c>
    </row>
    <row r="491" spans="1:5">
      <c r="A491" s="319" t="s">
        <v>620</v>
      </c>
      <c r="B491" s="320" t="s">
        <v>1150</v>
      </c>
      <c r="C491" s="318" t="s">
        <v>936</v>
      </c>
      <c r="D491" s="318" t="s">
        <v>935</v>
      </c>
      <c r="E491" s="323" t="s">
        <v>935</v>
      </c>
    </row>
    <row r="492" spans="1:5">
      <c r="A492" s="325" t="s">
        <v>1151</v>
      </c>
      <c r="B492" s="325" t="s">
        <v>931</v>
      </c>
      <c r="C492" s="318" t="s">
        <v>931</v>
      </c>
      <c r="D492" s="318" t="s">
        <v>935</v>
      </c>
      <c r="E492" s="323" t="s">
        <v>935</v>
      </c>
    </row>
    <row r="493" spans="1:5">
      <c r="A493" s="319" t="s">
        <v>620</v>
      </c>
      <c r="B493" s="320" t="s">
        <v>1144</v>
      </c>
      <c r="C493" s="318" t="s">
        <v>936</v>
      </c>
      <c r="D493" s="318" t="s">
        <v>935</v>
      </c>
      <c r="E493" s="323" t="s">
        <v>935</v>
      </c>
    </row>
    <row r="494" spans="1:5">
      <c r="A494" s="319" t="s">
        <v>620</v>
      </c>
      <c r="B494" s="320" t="s">
        <v>408</v>
      </c>
      <c r="C494" s="318" t="s">
        <v>936</v>
      </c>
      <c r="D494" s="318" t="s">
        <v>935</v>
      </c>
      <c r="E494" s="323" t="s">
        <v>935</v>
      </c>
    </row>
    <row r="495" spans="1:5">
      <c r="A495" s="319" t="s">
        <v>620</v>
      </c>
      <c r="B495" s="320" t="s">
        <v>400</v>
      </c>
      <c r="C495" s="318" t="s">
        <v>936</v>
      </c>
      <c r="D495" s="318" t="s">
        <v>935</v>
      </c>
      <c r="E495" s="323" t="s">
        <v>935</v>
      </c>
    </row>
    <row r="496" spans="1:5">
      <c r="A496" s="319" t="s">
        <v>620</v>
      </c>
      <c r="B496" s="320" t="s">
        <v>1152</v>
      </c>
      <c r="C496" s="318" t="s">
        <v>936</v>
      </c>
      <c r="D496" s="318" t="s">
        <v>935</v>
      </c>
      <c r="E496" s="323" t="s">
        <v>935</v>
      </c>
    </row>
    <row r="497" spans="1:5">
      <c r="A497" s="319" t="s">
        <v>620</v>
      </c>
      <c r="B497" s="320" t="s">
        <v>12</v>
      </c>
      <c r="C497" s="318" t="s">
        <v>936</v>
      </c>
      <c r="D497" s="318" t="s">
        <v>935</v>
      </c>
      <c r="E497" s="323" t="s">
        <v>935</v>
      </c>
    </row>
    <row r="498" spans="1:5">
      <c r="A498" s="319" t="s">
        <v>620</v>
      </c>
      <c r="B498" s="320" t="s">
        <v>407</v>
      </c>
      <c r="C498" s="318" t="s">
        <v>936</v>
      </c>
      <c r="D498" s="318" t="s">
        <v>935</v>
      </c>
      <c r="E498" s="323" t="s">
        <v>935</v>
      </c>
    </row>
    <row r="499" spans="1:5">
      <c r="A499" s="319" t="s">
        <v>620</v>
      </c>
      <c r="B499" s="320" t="s">
        <v>412</v>
      </c>
      <c r="C499" s="318" t="s">
        <v>936</v>
      </c>
      <c r="D499" s="318" t="s">
        <v>935</v>
      </c>
      <c r="E499" s="323" t="s">
        <v>935</v>
      </c>
    </row>
    <row r="500" spans="1:5">
      <c r="A500" s="319" t="s">
        <v>620</v>
      </c>
      <c r="B500" s="320" t="s">
        <v>1107</v>
      </c>
      <c r="C500" s="318" t="s">
        <v>936</v>
      </c>
      <c r="D500" s="318" t="s">
        <v>935</v>
      </c>
      <c r="E500" s="323" t="s">
        <v>935</v>
      </c>
    </row>
    <row r="501" spans="1:5">
      <c r="A501" s="319" t="s">
        <v>620</v>
      </c>
      <c r="B501" s="320" t="s">
        <v>1115</v>
      </c>
      <c r="C501" s="318" t="s">
        <v>936</v>
      </c>
      <c r="D501" s="318" t="s">
        <v>935</v>
      </c>
      <c r="E501" s="323" t="s">
        <v>935</v>
      </c>
    </row>
    <row r="502" spans="1:5">
      <c r="A502" s="325" t="s">
        <v>1153</v>
      </c>
      <c r="B502" s="325" t="s">
        <v>931</v>
      </c>
      <c r="C502" s="318" t="s">
        <v>931</v>
      </c>
      <c r="D502" s="318" t="s">
        <v>935</v>
      </c>
      <c r="E502" s="323" t="s">
        <v>935</v>
      </c>
    </row>
    <row r="503" spans="1:5">
      <c r="A503" s="319" t="s">
        <v>620</v>
      </c>
      <c r="B503" s="320" t="s">
        <v>1154</v>
      </c>
      <c r="C503" s="318" t="s">
        <v>936</v>
      </c>
      <c r="D503" s="318" t="s">
        <v>935</v>
      </c>
      <c r="E503" s="323" t="s">
        <v>935</v>
      </c>
    </row>
    <row r="504" spans="1:5">
      <c r="A504" s="319" t="s">
        <v>620</v>
      </c>
      <c r="B504" s="320" t="s">
        <v>1155</v>
      </c>
      <c r="C504" s="318" t="s">
        <v>936</v>
      </c>
      <c r="D504" s="318" t="s">
        <v>935</v>
      </c>
      <c r="E504" s="323" t="s">
        <v>935</v>
      </c>
    </row>
    <row r="505" spans="1:5">
      <c r="A505" s="319" t="s">
        <v>620</v>
      </c>
      <c r="B505" s="320" t="s">
        <v>1156</v>
      </c>
      <c r="C505" s="318" t="s">
        <v>936</v>
      </c>
      <c r="D505" s="318" t="s">
        <v>935</v>
      </c>
      <c r="E505" s="323" t="s">
        <v>935</v>
      </c>
    </row>
    <row r="506" spans="1:5">
      <c r="A506" s="319" t="s">
        <v>620</v>
      </c>
      <c r="B506" s="320" t="s">
        <v>1157</v>
      </c>
      <c r="C506" s="318" t="s">
        <v>936</v>
      </c>
      <c r="D506" s="318" t="s">
        <v>935</v>
      </c>
      <c r="E506" s="323" t="s">
        <v>935</v>
      </c>
    </row>
    <row r="507" spans="1:5">
      <c r="A507" s="319" t="s">
        <v>620</v>
      </c>
      <c r="B507" s="320" t="s">
        <v>1158</v>
      </c>
      <c r="C507" s="318" t="s">
        <v>936</v>
      </c>
      <c r="D507" s="318" t="s">
        <v>935</v>
      </c>
      <c r="E507" s="323" t="s">
        <v>935</v>
      </c>
    </row>
    <row r="508" spans="1:5">
      <c r="A508" s="319" t="s">
        <v>620</v>
      </c>
      <c r="B508" s="320" t="s">
        <v>400</v>
      </c>
      <c r="C508" s="318" t="s">
        <v>936</v>
      </c>
      <c r="D508" s="318" t="s">
        <v>935</v>
      </c>
      <c r="E508" s="323" t="s">
        <v>935</v>
      </c>
    </row>
  </sheetData>
  <autoFilter ref="A4:E508">
    <filterColumn colId="0" showButton="0"/>
  </autoFilter>
  <mergeCells count="40">
    <mergeCell ref="A477:B477"/>
    <mergeCell ref="A489:B489"/>
    <mergeCell ref="A492:B492"/>
    <mergeCell ref="A502:B502"/>
    <mergeCell ref="A434:B434"/>
    <mergeCell ref="A446:B446"/>
    <mergeCell ref="A448:B448"/>
    <mergeCell ref="A450:B450"/>
    <mergeCell ref="A464:B464"/>
    <mergeCell ref="A469:B469"/>
    <mergeCell ref="A425:B425"/>
    <mergeCell ref="A317:B317"/>
    <mergeCell ref="A336:B336"/>
    <mergeCell ref="A344:B344"/>
    <mergeCell ref="A347:B347"/>
    <mergeCell ref="A350:B350"/>
    <mergeCell ref="A359:B359"/>
    <mergeCell ref="A371:B371"/>
    <mergeCell ref="A381:B381"/>
    <mergeCell ref="A412:B412"/>
    <mergeCell ref="A414:B414"/>
    <mergeCell ref="A423:B423"/>
    <mergeCell ref="A297:B297"/>
    <mergeCell ref="A93:B93"/>
    <mergeCell ref="A108:B108"/>
    <mergeCell ref="A123:B123"/>
    <mergeCell ref="A137:B137"/>
    <mergeCell ref="A146:B146"/>
    <mergeCell ref="A199:B199"/>
    <mergeCell ref="A206:B206"/>
    <mergeCell ref="A230:B230"/>
    <mergeCell ref="A261:B261"/>
    <mergeCell ref="A276:B276"/>
    <mergeCell ref="A294:B294"/>
    <mergeCell ref="A68:B68"/>
    <mergeCell ref="A4:B4"/>
    <mergeCell ref="A5:B5"/>
    <mergeCell ref="A17:B17"/>
    <mergeCell ref="A42:B42"/>
    <mergeCell ref="A61:B6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436"/>
  <sheetViews>
    <sheetView topLeftCell="C1" zoomScale="50" zoomScaleNormal="50" workbookViewId="0">
      <pane ySplit="3" topLeftCell="A4" activePane="bottomLeft" state="frozen"/>
      <selection activeCell="C1" sqref="C1"/>
      <selection pane="bottomLeft" activeCell="G13" sqref="G13"/>
    </sheetView>
  </sheetViews>
  <sheetFormatPr defaultColWidth="9.1640625" defaultRowHeight="18.75" outlineLevelRow="1"/>
  <cols>
    <col min="1" max="1" width="6" style="2" customWidth="1"/>
    <col min="2" max="2" width="12.1640625" style="2" customWidth="1"/>
    <col min="3" max="3" width="25.5" style="2" customWidth="1"/>
    <col min="4" max="4" width="40.6640625" style="17" customWidth="1"/>
    <col min="5" max="5" width="16.1640625" style="2" customWidth="1"/>
    <col min="6" max="7" width="18.1640625" style="1" customWidth="1"/>
    <col min="8" max="8" width="12.6640625" style="2" customWidth="1"/>
    <col min="9" max="9" width="16.1640625" style="2" customWidth="1"/>
    <col min="10" max="10" width="14.5" style="2" customWidth="1"/>
    <col min="11" max="11" width="10.83203125" style="2" customWidth="1"/>
    <col min="12" max="12" width="10.1640625" style="2" customWidth="1"/>
    <col min="13" max="13" width="37.1640625" style="2" bestFit="1" customWidth="1"/>
    <col min="14" max="14" width="10.1640625" style="2" customWidth="1"/>
    <col min="15" max="16384" width="9.1640625" style="2"/>
  </cols>
  <sheetData>
    <row r="1" spans="2:16">
      <c r="D1" s="3" t="s">
        <v>299</v>
      </c>
      <c r="M1" s="200" t="str">
        <f>B241</f>
        <v>Extra Selection</v>
      </c>
    </row>
    <row r="2" spans="2:16">
      <c r="B2" s="4" t="s">
        <v>613</v>
      </c>
      <c r="C2" s="4"/>
      <c r="D2" s="5"/>
      <c r="E2" s="4" t="s">
        <v>903</v>
      </c>
      <c r="F2" s="18" t="s">
        <v>904</v>
      </c>
      <c r="G2" s="18" t="s">
        <v>927</v>
      </c>
      <c r="M2" s="17" t="s">
        <v>621</v>
      </c>
    </row>
    <row r="3" spans="2:16" ht="34.5" customHeight="1">
      <c r="B3" s="6" t="s">
        <v>300</v>
      </c>
      <c r="C3" s="6" t="s">
        <v>301</v>
      </c>
      <c r="D3" s="7" t="s">
        <v>302</v>
      </c>
      <c r="E3" s="6" t="s">
        <v>303</v>
      </c>
      <c r="F3" s="6" t="s">
        <v>303</v>
      </c>
      <c r="G3" s="6"/>
      <c r="M3" s="201" t="s">
        <v>389</v>
      </c>
      <c r="N3" s="202" t="s">
        <v>390</v>
      </c>
      <c r="O3" s="203" t="s">
        <v>388</v>
      </c>
      <c r="P3" s="204" t="s">
        <v>109</v>
      </c>
    </row>
    <row r="4" spans="2:16">
      <c r="B4" s="8"/>
      <c r="C4" s="8"/>
      <c r="D4" s="9"/>
      <c r="E4" s="8"/>
      <c r="F4" s="8"/>
      <c r="G4" s="8"/>
    </row>
    <row r="5" spans="2:16" outlineLevel="1">
      <c r="B5" s="10">
        <v>1</v>
      </c>
      <c r="C5" s="10" t="s">
        <v>189</v>
      </c>
      <c r="D5" s="11" t="s">
        <v>18</v>
      </c>
      <c r="E5" s="6">
        <v>25</v>
      </c>
      <c r="F5" s="279">
        <v>30</v>
      </c>
      <c r="G5" s="279"/>
      <c r="M5" s="189" t="s">
        <v>389</v>
      </c>
      <c r="N5" s="190" t="s">
        <v>620</v>
      </c>
      <c r="O5" s="190" t="s">
        <v>620</v>
      </c>
      <c r="P5" s="190" t="s">
        <v>620</v>
      </c>
    </row>
    <row r="6" spans="2:16" outlineLevel="1">
      <c r="B6" s="10">
        <v>2</v>
      </c>
      <c r="C6" s="10" t="s">
        <v>189</v>
      </c>
      <c r="D6" s="11" t="s">
        <v>16</v>
      </c>
      <c r="E6" s="6">
        <v>36</v>
      </c>
      <c r="F6" s="279">
        <v>37</v>
      </c>
      <c r="G6" s="279"/>
      <c r="M6" s="189" t="s">
        <v>389</v>
      </c>
      <c r="N6" s="190" t="s">
        <v>620</v>
      </c>
      <c r="O6" s="190" t="s">
        <v>620</v>
      </c>
      <c r="P6" s="190" t="s">
        <v>620</v>
      </c>
    </row>
    <row r="7" spans="2:16" outlineLevel="1">
      <c r="B7" s="10">
        <v>3</v>
      </c>
      <c r="C7" s="10" t="s">
        <v>189</v>
      </c>
      <c r="D7" s="11" t="s">
        <v>17</v>
      </c>
      <c r="E7" s="6">
        <v>29</v>
      </c>
      <c r="F7" s="279">
        <v>35</v>
      </c>
      <c r="G7" s="279"/>
      <c r="M7" s="189" t="s">
        <v>389</v>
      </c>
      <c r="N7" s="190" t="s">
        <v>620</v>
      </c>
      <c r="O7" s="190" t="s">
        <v>620</v>
      </c>
      <c r="P7" s="190" t="s">
        <v>620</v>
      </c>
    </row>
    <row r="8" spans="2:16" outlineLevel="1">
      <c r="B8" s="10">
        <v>4</v>
      </c>
      <c r="C8" s="10" t="s">
        <v>189</v>
      </c>
      <c r="D8" s="11" t="s">
        <v>192</v>
      </c>
      <c r="E8" s="6">
        <v>35</v>
      </c>
      <c r="F8" s="279">
        <v>40</v>
      </c>
      <c r="G8" s="279"/>
      <c r="M8" s="189" t="s">
        <v>389</v>
      </c>
      <c r="N8" s="190" t="s">
        <v>620</v>
      </c>
      <c r="O8" s="190" t="s">
        <v>620</v>
      </c>
      <c r="P8" s="190" t="s">
        <v>620</v>
      </c>
    </row>
    <row r="9" spans="2:16" outlineLevel="1">
      <c r="B9" s="10">
        <v>5</v>
      </c>
      <c r="C9" s="10" t="s">
        <v>189</v>
      </c>
      <c r="D9" s="11" t="s">
        <v>15</v>
      </c>
      <c r="E9" s="6">
        <v>46</v>
      </c>
      <c r="F9" s="279">
        <v>46</v>
      </c>
      <c r="G9" s="279"/>
      <c r="M9" s="189" t="s">
        <v>389</v>
      </c>
      <c r="N9" s="190" t="s">
        <v>620</v>
      </c>
      <c r="O9" s="190" t="s">
        <v>620</v>
      </c>
      <c r="P9" s="190" t="s">
        <v>620</v>
      </c>
    </row>
    <row r="10" spans="2:16" outlineLevel="1">
      <c r="B10" s="10">
        <v>6</v>
      </c>
      <c r="C10" s="10" t="s">
        <v>189</v>
      </c>
      <c r="D10" s="11" t="s">
        <v>190</v>
      </c>
      <c r="E10" s="6">
        <v>53</v>
      </c>
      <c r="F10" s="279">
        <v>53</v>
      </c>
      <c r="G10" s="279"/>
      <c r="M10" s="189" t="s">
        <v>389</v>
      </c>
      <c r="N10" s="190" t="s">
        <v>620</v>
      </c>
      <c r="O10" s="190" t="s">
        <v>620</v>
      </c>
      <c r="P10" s="190" t="s">
        <v>620</v>
      </c>
    </row>
    <row r="11" spans="2:16" outlineLevel="1">
      <c r="B11" s="10">
        <v>7</v>
      </c>
      <c r="C11" s="10" t="s">
        <v>189</v>
      </c>
      <c r="D11" s="11" t="s">
        <v>304</v>
      </c>
      <c r="E11" s="6">
        <v>40</v>
      </c>
      <c r="F11" s="6">
        <v>40</v>
      </c>
      <c r="G11" s="6"/>
      <c r="M11" s="189" t="s">
        <v>389</v>
      </c>
      <c r="N11" s="190" t="s">
        <v>620</v>
      </c>
      <c r="O11" s="190" t="s">
        <v>620</v>
      </c>
      <c r="P11" s="190" t="s">
        <v>620</v>
      </c>
    </row>
    <row r="12" spans="2:16" outlineLevel="1">
      <c r="B12" s="10">
        <v>8</v>
      </c>
      <c r="C12" s="10" t="s">
        <v>189</v>
      </c>
      <c r="D12" s="11" t="s">
        <v>19</v>
      </c>
      <c r="E12" s="6">
        <v>48</v>
      </c>
      <c r="F12" s="279">
        <v>55</v>
      </c>
      <c r="G12" s="279"/>
      <c r="M12" s="189" t="s">
        <v>389</v>
      </c>
      <c r="N12" s="190" t="s">
        <v>620</v>
      </c>
      <c r="O12" s="190" t="s">
        <v>620</v>
      </c>
      <c r="P12" s="190" t="s">
        <v>620</v>
      </c>
    </row>
    <row r="13" spans="2:16" outlineLevel="1">
      <c r="B13" s="10">
        <v>9</v>
      </c>
      <c r="C13" s="10" t="s">
        <v>189</v>
      </c>
      <c r="D13" s="11" t="s">
        <v>305</v>
      </c>
      <c r="E13" s="6">
        <v>44</v>
      </c>
      <c r="F13" s="6">
        <v>44</v>
      </c>
      <c r="G13" s="6"/>
      <c r="M13" s="189" t="s">
        <v>389</v>
      </c>
      <c r="N13" s="190" t="s">
        <v>620</v>
      </c>
      <c r="O13" s="190" t="s">
        <v>620</v>
      </c>
      <c r="P13" s="190" t="s">
        <v>620</v>
      </c>
    </row>
    <row r="14" spans="2:16" outlineLevel="1">
      <c r="B14" s="10">
        <v>10</v>
      </c>
      <c r="C14" s="10" t="s">
        <v>189</v>
      </c>
      <c r="D14" s="11" t="s">
        <v>307</v>
      </c>
      <c r="E14" s="6">
        <v>46</v>
      </c>
      <c r="F14" s="279">
        <v>49</v>
      </c>
      <c r="G14" s="279"/>
      <c r="M14" s="189" t="s">
        <v>389</v>
      </c>
      <c r="N14" s="190" t="s">
        <v>620</v>
      </c>
      <c r="O14" s="190" t="s">
        <v>620</v>
      </c>
      <c r="P14" s="190" t="s">
        <v>620</v>
      </c>
    </row>
    <row r="15" spans="2:16" outlineLevel="1">
      <c r="B15" s="10">
        <v>11</v>
      </c>
      <c r="C15" s="10" t="s">
        <v>189</v>
      </c>
      <c r="D15" s="11" t="s">
        <v>306</v>
      </c>
      <c r="E15" s="6">
        <v>53</v>
      </c>
      <c r="F15" s="279">
        <v>55</v>
      </c>
      <c r="G15" s="279"/>
      <c r="M15" s="189" t="s">
        <v>389</v>
      </c>
      <c r="N15" s="190" t="s">
        <v>620</v>
      </c>
      <c r="O15" s="190" t="s">
        <v>620</v>
      </c>
      <c r="P15" s="190" t="s">
        <v>620</v>
      </c>
    </row>
    <row r="16" spans="2:16" outlineLevel="1">
      <c r="B16" s="10">
        <v>12</v>
      </c>
      <c r="C16" s="10" t="s">
        <v>189</v>
      </c>
      <c r="D16" s="11" t="s">
        <v>21</v>
      </c>
      <c r="E16" s="6">
        <v>46</v>
      </c>
      <c r="F16" s="6">
        <v>46</v>
      </c>
      <c r="G16" s="6"/>
      <c r="M16" s="189" t="s">
        <v>389</v>
      </c>
      <c r="N16" s="190" t="s">
        <v>620</v>
      </c>
      <c r="O16" s="190" t="s">
        <v>620</v>
      </c>
      <c r="P16" s="190" t="s">
        <v>620</v>
      </c>
    </row>
    <row r="17" spans="2:16" outlineLevel="1">
      <c r="B17" s="10">
        <v>13</v>
      </c>
      <c r="C17" s="10" t="s">
        <v>189</v>
      </c>
      <c r="D17" s="11" t="s">
        <v>20</v>
      </c>
      <c r="E17" s="6">
        <v>53</v>
      </c>
      <c r="F17" s="279">
        <v>53</v>
      </c>
      <c r="G17" s="279"/>
      <c r="M17" s="189" t="s">
        <v>389</v>
      </c>
      <c r="N17" s="190" t="s">
        <v>620</v>
      </c>
      <c r="O17" s="190" t="s">
        <v>620</v>
      </c>
      <c r="P17" s="190" t="s">
        <v>620</v>
      </c>
    </row>
    <row r="18" spans="2:16" outlineLevel="1">
      <c r="B18" s="10">
        <v>14</v>
      </c>
      <c r="C18" s="10" t="s">
        <v>189</v>
      </c>
      <c r="D18" s="11" t="s">
        <v>23</v>
      </c>
      <c r="E18" s="6">
        <v>53</v>
      </c>
      <c r="F18" s="6">
        <v>53</v>
      </c>
      <c r="G18" s="6"/>
      <c r="M18" s="189" t="s">
        <v>389</v>
      </c>
      <c r="N18" s="190" t="s">
        <v>620</v>
      </c>
      <c r="O18" s="190" t="s">
        <v>620</v>
      </c>
      <c r="P18" s="190" t="s">
        <v>620</v>
      </c>
    </row>
    <row r="19" spans="2:16" outlineLevel="1">
      <c r="B19" s="10">
        <v>15</v>
      </c>
      <c r="C19" s="10" t="s">
        <v>189</v>
      </c>
      <c r="D19" s="11" t="s">
        <v>22</v>
      </c>
      <c r="E19" s="6">
        <v>59</v>
      </c>
      <c r="F19" s="6">
        <v>59</v>
      </c>
      <c r="G19" s="6"/>
      <c r="M19" s="189" t="s">
        <v>389</v>
      </c>
      <c r="N19" s="190" t="s">
        <v>620</v>
      </c>
      <c r="O19" s="190" t="s">
        <v>620</v>
      </c>
      <c r="P19" s="190" t="s">
        <v>620</v>
      </c>
    </row>
    <row r="20" spans="2:16" outlineLevel="1">
      <c r="B20" s="10">
        <v>16</v>
      </c>
      <c r="C20" s="10" t="s">
        <v>189</v>
      </c>
      <c r="D20" s="11" t="s">
        <v>25</v>
      </c>
      <c r="E20" s="6">
        <v>27</v>
      </c>
      <c r="F20" s="6">
        <v>27</v>
      </c>
      <c r="G20" s="6"/>
      <c r="M20" s="189" t="s">
        <v>389</v>
      </c>
      <c r="N20" s="190" t="s">
        <v>620</v>
      </c>
      <c r="O20" s="190" t="s">
        <v>620</v>
      </c>
      <c r="P20" s="190" t="s">
        <v>620</v>
      </c>
    </row>
    <row r="21" spans="2:16" outlineLevel="1">
      <c r="B21" s="10">
        <v>17</v>
      </c>
      <c r="C21" s="10" t="s">
        <v>189</v>
      </c>
      <c r="D21" s="11" t="s">
        <v>24</v>
      </c>
      <c r="E21" s="6">
        <v>33</v>
      </c>
      <c r="F21" s="6">
        <v>33</v>
      </c>
      <c r="G21" s="6"/>
      <c r="M21" s="189" t="s">
        <v>389</v>
      </c>
      <c r="N21" s="190" t="s">
        <v>620</v>
      </c>
      <c r="O21" s="190" t="s">
        <v>620</v>
      </c>
      <c r="P21" s="190" t="s">
        <v>620</v>
      </c>
    </row>
    <row r="22" spans="2:16" outlineLevel="1">
      <c r="B22" s="10">
        <v>18</v>
      </c>
      <c r="C22" s="10" t="s">
        <v>189</v>
      </c>
      <c r="D22" s="11" t="s">
        <v>27</v>
      </c>
      <c r="E22" s="6">
        <v>39</v>
      </c>
      <c r="F22" s="279">
        <v>45</v>
      </c>
      <c r="G22" s="279"/>
      <c r="M22" s="189" t="s">
        <v>389</v>
      </c>
      <c r="N22" s="190" t="s">
        <v>620</v>
      </c>
      <c r="O22" s="190" t="s">
        <v>620</v>
      </c>
      <c r="P22" s="190" t="s">
        <v>620</v>
      </c>
    </row>
    <row r="23" spans="2:16" outlineLevel="1">
      <c r="B23" s="10">
        <v>19</v>
      </c>
      <c r="C23" s="10" t="s">
        <v>189</v>
      </c>
      <c r="D23" s="11" t="s">
        <v>26</v>
      </c>
      <c r="E23" s="6">
        <v>46</v>
      </c>
      <c r="F23" s="279">
        <v>50</v>
      </c>
      <c r="G23" s="279"/>
      <c r="M23" s="189" t="s">
        <v>389</v>
      </c>
      <c r="N23" s="190" t="s">
        <v>620</v>
      </c>
      <c r="O23" s="190" t="s">
        <v>620</v>
      </c>
      <c r="P23" s="190" t="s">
        <v>620</v>
      </c>
    </row>
    <row r="24" spans="2:16">
      <c r="B24" s="8"/>
      <c r="C24" s="8"/>
      <c r="D24" s="9"/>
      <c r="E24" s="8"/>
      <c r="F24" s="8"/>
      <c r="G24" s="8"/>
      <c r="M24" s="191"/>
      <c r="N24" s="191"/>
      <c r="O24" s="191"/>
      <c r="P24" s="191"/>
    </row>
    <row r="25" spans="2:16" hidden="1" outlineLevel="1">
      <c r="B25" s="32">
        <v>1</v>
      </c>
      <c r="C25" s="32" t="s">
        <v>217</v>
      </c>
      <c r="D25" s="284" t="s">
        <v>219</v>
      </c>
      <c r="E25" s="285">
        <v>30</v>
      </c>
      <c r="F25" s="285">
        <v>30</v>
      </c>
      <c r="G25" s="285"/>
      <c r="M25" s="189" t="s">
        <v>389</v>
      </c>
      <c r="N25" s="190" t="s">
        <v>620</v>
      </c>
      <c r="O25" s="190" t="s">
        <v>620</v>
      </c>
      <c r="P25" s="190"/>
    </row>
    <row r="26" spans="2:16" hidden="1" outlineLevel="1">
      <c r="B26" s="32">
        <v>2</v>
      </c>
      <c r="C26" s="32" t="s">
        <v>217</v>
      </c>
      <c r="D26" s="205" t="s">
        <v>869</v>
      </c>
      <c r="E26" s="206">
        <v>32</v>
      </c>
      <c r="F26" s="206">
        <v>35</v>
      </c>
      <c r="G26" s="206"/>
      <c r="M26" s="189" t="s">
        <v>389</v>
      </c>
      <c r="N26" s="190" t="s">
        <v>620</v>
      </c>
      <c r="O26" s="190" t="s">
        <v>620</v>
      </c>
      <c r="P26" s="190"/>
    </row>
    <row r="27" spans="2:16" hidden="1" outlineLevel="1">
      <c r="B27" s="32">
        <v>3</v>
      </c>
      <c r="C27" s="32" t="s">
        <v>217</v>
      </c>
      <c r="D27" s="205" t="s">
        <v>218</v>
      </c>
      <c r="E27" s="206">
        <v>38</v>
      </c>
      <c r="F27" s="280">
        <v>40</v>
      </c>
      <c r="G27" s="280"/>
      <c r="M27" s="189" t="s">
        <v>389</v>
      </c>
      <c r="N27" s="190" t="s">
        <v>620</v>
      </c>
      <c r="O27" s="190" t="s">
        <v>620</v>
      </c>
      <c r="P27" s="190"/>
    </row>
    <row r="28" spans="2:16" hidden="1" outlineLevel="1">
      <c r="B28" s="32">
        <v>4</v>
      </c>
      <c r="C28" s="32" t="s">
        <v>217</v>
      </c>
      <c r="D28" s="205" t="s">
        <v>806</v>
      </c>
      <c r="E28" s="206">
        <v>37</v>
      </c>
      <c r="F28" s="206">
        <v>37</v>
      </c>
      <c r="G28" s="206"/>
      <c r="M28" s="189" t="s">
        <v>389</v>
      </c>
      <c r="N28" s="190" t="s">
        <v>620</v>
      </c>
      <c r="O28" s="190" t="s">
        <v>620</v>
      </c>
      <c r="P28" s="190"/>
    </row>
    <row r="29" spans="2:16" hidden="1" outlineLevel="1">
      <c r="B29" s="32">
        <v>5</v>
      </c>
      <c r="C29" s="32" t="s">
        <v>217</v>
      </c>
      <c r="D29" s="205" t="s">
        <v>221</v>
      </c>
      <c r="E29" s="206">
        <v>40</v>
      </c>
      <c r="F29" s="206">
        <v>40</v>
      </c>
      <c r="G29" s="206"/>
      <c r="M29" s="189" t="s">
        <v>389</v>
      </c>
      <c r="N29" s="190" t="s">
        <v>620</v>
      </c>
      <c r="O29" s="190" t="s">
        <v>620</v>
      </c>
      <c r="P29" s="190"/>
    </row>
    <row r="30" spans="2:16" hidden="1" outlineLevel="1">
      <c r="B30" s="32">
        <v>6</v>
      </c>
      <c r="C30" s="32" t="s">
        <v>217</v>
      </c>
      <c r="D30" s="205" t="s">
        <v>870</v>
      </c>
      <c r="E30" s="206">
        <v>35</v>
      </c>
      <c r="F30" s="280">
        <v>40</v>
      </c>
      <c r="G30" s="280"/>
      <c r="M30" s="189" t="s">
        <v>389</v>
      </c>
      <c r="N30" s="190" t="s">
        <v>620</v>
      </c>
      <c r="O30" s="190" t="s">
        <v>620</v>
      </c>
      <c r="P30" s="190"/>
    </row>
    <row r="31" spans="2:16" hidden="1" outlineLevel="1">
      <c r="B31" s="32">
        <v>7</v>
      </c>
      <c r="C31" s="32" t="s">
        <v>217</v>
      </c>
      <c r="D31" s="205" t="s">
        <v>308</v>
      </c>
      <c r="E31" s="206">
        <v>40</v>
      </c>
      <c r="F31" s="280">
        <v>45</v>
      </c>
      <c r="G31" s="280"/>
      <c r="M31" s="189" t="s">
        <v>389</v>
      </c>
      <c r="N31" s="190" t="s">
        <v>620</v>
      </c>
      <c r="O31" s="190" t="s">
        <v>620</v>
      </c>
      <c r="P31" s="190"/>
    </row>
    <row r="32" spans="2:16" hidden="1" outlineLevel="1">
      <c r="B32" s="32">
        <v>8</v>
      </c>
      <c r="C32" s="32" t="s">
        <v>217</v>
      </c>
      <c r="D32" s="205" t="s">
        <v>223</v>
      </c>
      <c r="E32" s="24">
        <v>45</v>
      </c>
      <c r="F32" s="24">
        <v>45</v>
      </c>
      <c r="G32" s="24"/>
      <c r="M32" s="189" t="s">
        <v>389</v>
      </c>
      <c r="N32" s="190" t="s">
        <v>620</v>
      </c>
      <c r="O32" s="190" t="s">
        <v>620</v>
      </c>
      <c r="P32" s="190"/>
    </row>
    <row r="33" spans="2:16" hidden="1" outlineLevel="1">
      <c r="B33" s="32">
        <v>9</v>
      </c>
      <c r="C33" s="32" t="s">
        <v>217</v>
      </c>
      <c r="D33" s="205" t="s">
        <v>222</v>
      </c>
      <c r="E33" s="24">
        <v>49</v>
      </c>
      <c r="F33" s="24">
        <v>49</v>
      </c>
      <c r="G33" s="24"/>
      <c r="M33" s="189" t="s">
        <v>389</v>
      </c>
      <c r="N33" s="190" t="s">
        <v>620</v>
      </c>
      <c r="O33" s="190" t="s">
        <v>620</v>
      </c>
      <c r="P33" s="190"/>
    </row>
    <row r="34" spans="2:16" hidden="1" outlineLevel="1">
      <c r="B34" s="32">
        <v>10</v>
      </c>
      <c r="C34" s="32" t="s">
        <v>217</v>
      </c>
      <c r="D34" s="205" t="s">
        <v>878</v>
      </c>
      <c r="E34" s="206">
        <v>25</v>
      </c>
      <c r="F34" s="286"/>
      <c r="G34" s="286"/>
      <c r="M34" s="189" t="s">
        <v>389</v>
      </c>
      <c r="N34" s="190" t="s">
        <v>620</v>
      </c>
      <c r="O34" s="190" t="s">
        <v>620</v>
      </c>
      <c r="P34" s="190"/>
    </row>
    <row r="35" spans="2:16" hidden="1" outlineLevel="1">
      <c r="B35" s="32">
        <v>11</v>
      </c>
      <c r="C35" s="32" t="s">
        <v>217</v>
      </c>
      <c r="D35" s="205" t="s">
        <v>228</v>
      </c>
      <c r="E35" s="206">
        <v>30</v>
      </c>
      <c r="F35" s="206">
        <v>30</v>
      </c>
      <c r="G35" s="206"/>
      <c r="M35" s="189" t="s">
        <v>389</v>
      </c>
      <c r="N35" s="190" t="s">
        <v>620</v>
      </c>
      <c r="O35" s="190" t="s">
        <v>620</v>
      </c>
      <c r="P35" s="190"/>
    </row>
    <row r="36" spans="2:16" hidden="1" outlineLevel="1">
      <c r="B36" s="32">
        <v>12</v>
      </c>
      <c r="C36" s="32" t="s">
        <v>217</v>
      </c>
      <c r="D36" s="205" t="s">
        <v>872</v>
      </c>
      <c r="E36" s="206">
        <v>35</v>
      </c>
      <c r="F36" s="206">
        <v>35</v>
      </c>
      <c r="G36" s="206"/>
      <c r="M36" s="189" t="s">
        <v>389</v>
      </c>
      <c r="N36" s="190" t="s">
        <v>620</v>
      </c>
      <c r="O36" s="190" t="s">
        <v>620</v>
      </c>
      <c r="P36" s="190"/>
    </row>
    <row r="37" spans="2:16" hidden="1" outlineLevel="1">
      <c r="B37" s="32">
        <v>13</v>
      </c>
      <c r="C37" s="32" t="s">
        <v>217</v>
      </c>
      <c r="D37" s="205" t="s">
        <v>871</v>
      </c>
      <c r="E37" s="206">
        <v>30</v>
      </c>
      <c r="F37" s="280">
        <v>32</v>
      </c>
      <c r="G37" s="280"/>
      <c r="M37" s="189" t="s">
        <v>389</v>
      </c>
      <c r="N37" s="190" t="s">
        <v>620</v>
      </c>
      <c r="O37" s="190" t="s">
        <v>620</v>
      </c>
      <c r="P37" s="190"/>
    </row>
    <row r="38" spans="2:16" hidden="1" outlineLevel="1">
      <c r="B38" s="32">
        <v>14</v>
      </c>
      <c r="C38" s="32" t="s">
        <v>217</v>
      </c>
      <c r="D38" s="205" t="s">
        <v>224</v>
      </c>
      <c r="E38" s="206">
        <v>35</v>
      </c>
      <c r="F38" s="206">
        <v>35</v>
      </c>
      <c r="G38" s="206"/>
      <c r="M38" s="189" t="s">
        <v>389</v>
      </c>
      <c r="N38" s="190" t="s">
        <v>620</v>
      </c>
      <c r="O38" s="190" t="s">
        <v>620</v>
      </c>
      <c r="P38" s="190"/>
    </row>
    <row r="39" spans="2:16" hidden="1" outlineLevel="1">
      <c r="B39" s="32">
        <v>15</v>
      </c>
      <c r="C39" s="32" t="s">
        <v>217</v>
      </c>
      <c r="D39" s="205" t="s">
        <v>229</v>
      </c>
      <c r="E39" s="36">
        <v>5</v>
      </c>
      <c r="F39" s="36">
        <v>5</v>
      </c>
      <c r="G39" s="36"/>
      <c r="M39" s="189" t="s">
        <v>389</v>
      </c>
      <c r="N39" s="190" t="s">
        <v>620</v>
      </c>
      <c r="O39" s="190" t="s">
        <v>620</v>
      </c>
      <c r="P39" s="190"/>
    </row>
    <row r="40" spans="2:16" collapsed="1">
      <c r="B40" s="8"/>
      <c r="C40" s="8"/>
      <c r="D40" s="9"/>
      <c r="E40" s="8"/>
      <c r="F40" s="8"/>
      <c r="G40" s="8"/>
      <c r="M40" s="191"/>
      <c r="N40" s="191"/>
      <c r="O40" s="191"/>
      <c r="P40" s="191"/>
    </row>
    <row r="41" spans="2:16" outlineLevel="1">
      <c r="B41" s="10">
        <v>1</v>
      </c>
      <c r="C41" s="10" t="s">
        <v>127</v>
      </c>
      <c r="D41" s="12" t="s">
        <v>28</v>
      </c>
      <c r="E41" s="6">
        <v>40</v>
      </c>
      <c r="F41" s="6">
        <v>40</v>
      </c>
      <c r="G41" s="6"/>
      <c r="M41" s="190" t="s">
        <v>620</v>
      </c>
      <c r="N41" s="190" t="s">
        <v>390</v>
      </c>
      <c r="O41" s="190" t="s">
        <v>620</v>
      </c>
      <c r="P41" s="190"/>
    </row>
    <row r="42" spans="2:16" outlineLevel="1">
      <c r="B42" s="10">
        <v>2</v>
      </c>
      <c r="C42" s="10" t="s">
        <v>127</v>
      </c>
      <c r="D42" s="12" t="s">
        <v>130</v>
      </c>
      <c r="E42" s="6">
        <v>40</v>
      </c>
      <c r="F42" s="6">
        <v>40</v>
      </c>
      <c r="G42" s="6"/>
      <c r="M42" s="190" t="s">
        <v>620</v>
      </c>
      <c r="N42" s="190" t="s">
        <v>390</v>
      </c>
      <c r="O42" s="190" t="s">
        <v>620</v>
      </c>
      <c r="P42" s="190"/>
    </row>
    <row r="43" spans="2:16" outlineLevel="1">
      <c r="B43" s="10">
        <v>3</v>
      </c>
      <c r="C43" s="10" t="s">
        <v>127</v>
      </c>
      <c r="D43" s="13" t="s">
        <v>29</v>
      </c>
      <c r="E43" s="6">
        <v>45</v>
      </c>
      <c r="F43" s="6">
        <v>45</v>
      </c>
      <c r="G43" s="6"/>
      <c r="M43" s="190" t="s">
        <v>620</v>
      </c>
      <c r="N43" s="190" t="s">
        <v>390</v>
      </c>
      <c r="O43" s="190" t="s">
        <v>620</v>
      </c>
      <c r="P43" s="190"/>
    </row>
    <row r="44" spans="2:16" outlineLevel="1">
      <c r="B44" s="10">
        <v>4</v>
      </c>
      <c r="C44" s="10" t="s">
        <v>127</v>
      </c>
      <c r="D44" s="13" t="s">
        <v>30</v>
      </c>
      <c r="E44" s="206">
        <v>45</v>
      </c>
      <c r="F44" s="206">
        <v>45</v>
      </c>
      <c r="G44" s="206"/>
      <c r="M44" s="190" t="s">
        <v>620</v>
      </c>
      <c r="N44" s="190" t="s">
        <v>390</v>
      </c>
      <c r="O44" s="190" t="s">
        <v>620</v>
      </c>
      <c r="P44" s="190"/>
    </row>
    <row r="45" spans="2:16" outlineLevel="1">
      <c r="B45" s="10">
        <v>8</v>
      </c>
      <c r="C45" s="10" t="s">
        <v>127</v>
      </c>
      <c r="D45" s="14" t="s">
        <v>31</v>
      </c>
      <c r="E45" s="6">
        <v>30</v>
      </c>
      <c r="F45" s="6">
        <v>30</v>
      </c>
      <c r="G45" s="6"/>
      <c r="M45" s="190" t="s">
        <v>620</v>
      </c>
      <c r="N45" s="190" t="s">
        <v>390</v>
      </c>
      <c r="O45" s="190" t="s">
        <v>620</v>
      </c>
      <c r="P45" s="190"/>
    </row>
    <row r="46" spans="2:16" outlineLevel="1">
      <c r="B46" s="10">
        <v>9</v>
      </c>
      <c r="C46" s="10" t="s">
        <v>127</v>
      </c>
      <c r="D46" s="13" t="s">
        <v>32</v>
      </c>
      <c r="E46" s="6">
        <v>35</v>
      </c>
      <c r="F46" s="6">
        <v>35</v>
      </c>
      <c r="G46" s="6"/>
      <c r="M46" s="190" t="s">
        <v>620</v>
      </c>
      <c r="N46" s="190" t="s">
        <v>390</v>
      </c>
      <c r="O46" s="190" t="s">
        <v>620</v>
      </c>
      <c r="P46" s="190"/>
    </row>
    <row r="47" spans="2:16" outlineLevel="1">
      <c r="B47" s="10">
        <v>5</v>
      </c>
      <c r="C47" s="10" t="s">
        <v>127</v>
      </c>
      <c r="D47" s="12" t="s">
        <v>33</v>
      </c>
      <c r="E47" s="6">
        <v>50</v>
      </c>
      <c r="F47" s="6">
        <v>50</v>
      </c>
      <c r="G47" s="6"/>
      <c r="M47" s="190" t="s">
        <v>620</v>
      </c>
      <c r="N47" s="190" t="s">
        <v>390</v>
      </c>
      <c r="O47" s="190" t="s">
        <v>620</v>
      </c>
      <c r="P47" s="190"/>
    </row>
    <row r="48" spans="2:16" outlineLevel="1">
      <c r="B48" s="10">
        <v>10</v>
      </c>
      <c r="C48" s="10" t="s">
        <v>127</v>
      </c>
      <c r="D48" s="12" t="s">
        <v>34</v>
      </c>
      <c r="E48" s="6">
        <v>35</v>
      </c>
      <c r="F48" s="6">
        <v>35</v>
      </c>
      <c r="G48" s="6"/>
      <c r="M48" s="190" t="s">
        <v>620</v>
      </c>
      <c r="N48" s="190" t="s">
        <v>390</v>
      </c>
      <c r="O48" s="190" t="s">
        <v>620</v>
      </c>
      <c r="P48" s="190"/>
    </row>
    <row r="49" spans="2:16" outlineLevel="1">
      <c r="B49" s="10">
        <v>11</v>
      </c>
      <c r="C49" s="10" t="s">
        <v>127</v>
      </c>
      <c r="D49" s="13" t="s">
        <v>35</v>
      </c>
      <c r="E49" s="6">
        <v>35</v>
      </c>
      <c r="F49" s="6">
        <v>35</v>
      </c>
      <c r="G49" s="6"/>
      <c r="M49" s="190" t="s">
        <v>620</v>
      </c>
      <c r="N49" s="190" t="s">
        <v>390</v>
      </c>
      <c r="O49" s="190" t="s">
        <v>620</v>
      </c>
      <c r="P49" s="190"/>
    </row>
    <row r="50" spans="2:16" outlineLevel="1">
      <c r="B50" s="10">
        <v>6</v>
      </c>
      <c r="C50" s="10" t="s">
        <v>127</v>
      </c>
      <c r="D50" s="13" t="s">
        <v>36</v>
      </c>
      <c r="E50" s="6">
        <v>36</v>
      </c>
      <c r="F50" s="6">
        <v>36</v>
      </c>
      <c r="G50" s="6"/>
      <c r="M50" s="190" t="s">
        <v>620</v>
      </c>
      <c r="N50" s="190" t="s">
        <v>390</v>
      </c>
      <c r="O50" s="190" t="s">
        <v>620</v>
      </c>
      <c r="P50" s="190"/>
    </row>
    <row r="51" spans="2:16" outlineLevel="1">
      <c r="B51" s="10">
        <v>7</v>
      </c>
      <c r="C51" s="10" t="s">
        <v>127</v>
      </c>
      <c r="D51" s="12" t="s">
        <v>37</v>
      </c>
      <c r="E51" s="6">
        <v>40</v>
      </c>
      <c r="F51" s="6">
        <v>40</v>
      </c>
      <c r="G51" s="6"/>
      <c r="M51" s="190" t="s">
        <v>620</v>
      </c>
      <c r="N51" s="190" t="s">
        <v>390</v>
      </c>
      <c r="O51" s="190" t="s">
        <v>620</v>
      </c>
      <c r="P51" s="190"/>
    </row>
    <row r="52" spans="2:16" outlineLevel="1">
      <c r="B52" s="10">
        <v>12</v>
      </c>
      <c r="C52" s="10" t="s">
        <v>127</v>
      </c>
      <c r="D52" s="13" t="s">
        <v>38</v>
      </c>
      <c r="E52" s="6">
        <v>45</v>
      </c>
      <c r="F52" s="6">
        <v>45</v>
      </c>
      <c r="G52" s="6"/>
      <c r="M52" s="190" t="s">
        <v>620</v>
      </c>
      <c r="N52" s="190" t="s">
        <v>390</v>
      </c>
      <c r="O52" s="190" t="s">
        <v>620</v>
      </c>
      <c r="P52" s="190"/>
    </row>
    <row r="53" spans="2:16" outlineLevel="1">
      <c r="B53" s="10">
        <v>13</v>
      </c>
      <c r="C53" s="10" t="s">
        <v>127</v>
      </c>
      <c r="D53" s="13" t="s">
        <v>593</v>
      </c>
      <c r="E53" s="6">
        <v>55</v>
      </c>
      <c r="F53" s="6">
        <v>55</v>
      </c>
      <c r="G53" s="6"/>
      <c r="M53" s="190" t="s">
        <v>620</v>
      </c>
      <c r="N53" s="190" t="s">
        <v>390</v>
      </c>
      <c r="O53" s="190" t="s">
        <v>620</v>
      </c>
      <c r="P53" s="190"/>
    </row>
    <row r="54" spans="2:16" outlineLevel="1">
      <c r="B54" s="10">
        <v>14</v>
      </c>
      <c r="C54" s="10" t="s">
        <v>127</v>
      </c>
      <c r="D54" s="13" t="s">
        <v>309</v>
      </c>
      <c r="E54" s="6">
        <v>35</v>
      </c>
      <c r="F54" s="6">
        <v>35</v>
      </c>
      <c r="G54" s="6"/>
      <c r="M54" s="190" t="s">
        <v>620</v>
      </c>
      <c r="N54" s="190" t="s">
        <v>390</v>
      </c>
      <c r="O54" s="190" t="s">
        <v>620</v>
      </c>
      <c r="P54" s="190"/>
    </row>
    <row r="55" spans="2:16">
      <c r="B55" s="8"/>
      <c r="C55" s="8"/>
      <c r="D55" s="9"/>
      <c r="E55" s="8"/>
      <c r="F55" s="8"/>
      <c r="G55" s="8"/>
      <c r="M55" s="8"/>
      <c r="N55" s="8"/>
      <c r="O55" s="8"/>
      <c r="P55" s="8"/>
    </row>
    <row r="56" spans="2:16" hidden="1" outlineLevel="1">
      <c r="B56" s="10">
        <v>1</v>
      </c>
      <c r="C56" s="10" t="s">
        <v>241</v>
      </c>
      <c r="D56" s="13" t="s">
        <v>242</v>
      </c>
      <c r="E56" s="6">
        <v>49</v>
      </c>
      <c r="F56" s="6">
        <v>49</v>
      </c>
      <c r="G56" s="6"/>
      <c r="M56" s="190" t="s">
        <v>620</v>
      </c>
      <c r="N56" s="190" t="s">
        <v>390</v>
      </c>
      <c r="O56" s="190" t="s">
        <v>620</v>
      </c>
      <c r="P56" s="190"/>
    </row>
    <row r="57" spans="2:16" hidden="1" outlineLevel="1">
      <c r="B57" s="10">
        <v>2</v>
      </c>
      <c r="C57" s="10" t="s">
        <v>241</v>
      </c>
      <c r="D57" s="13" t="s">
        <v>243</v>
      </c>
      <c r="E57" s="6">
        <v>49</v>
      </c>
      <c r="F57" s="6">
        <v>49</v>
      </c>
      <c r="G57" s="6"/>
      <c r="M57" s="190" t="s">
        <v>620</v>
      </c>
      <c r="N57" s="190" t="s">
        <v>390</v>
      </c>
      <c r="O57" s="190" t="s">
        <v>620</v>
      </c>
      <c r="P57" s="190"/>
    </row>
    <row r="58" spans="2:16" hidden="1" outlineLevel="1">
      <c r="B58" s="10">
        <v>3</v>
      </c>
      <c r="C58" s="10" t="s">
        <v>241</v>
      </c>
      <c r="D58" s="13" t="s">
        <v>244</v>
      </c>
      <c r="E58" s="6">
        <v>55</v>
      </c>
      <c r="F58" s="6">
        <v>55</v>
      </c>
      <c r="G58" s="6"/>
      <c r="M58" s="190" t="s">
        <v>620</v>
      </c>
      <c r="N58" s="190" t="s">
        <v>390</v>
      </c>
      <c r="O58" s="190" t="s">
        <v>620</v>
      </c>
      <c r="P58" s="190"/>
    </row>
    <row r="59" spans="2:16" hidden="1" outlineLevel="1">
      <c r="B59" s="10">
        <v>4</v>
      </c>
      <c r="C59" s="10" t="s">
        <v>241</v>
      </c>
      <c r="D59" s="13" t="s">
        <v>245</v>
      </c>
      <c r="E59" s="6">
        <v>55</v>
      </c>
      <c r="F59" s="6">
        <v>55</v>
      </c>
      <c r="G59" s="6"/>
      <c r="M59" s="190" t="s">
        <v>620</v>
      </c>
      <c r="N59" s="190" t="s">
        <v>390</v>
      </c>
      <c r="O59" s="190" t="s">
        <v>620</v>
      </c>
      <c r="P59" s="190"/>
    </row>
    <row r="60" spans="2:16" hidden="1" outlineLevel="1">
      <c r="B60" s="10">
        <v>5</v>
      </c>
      <c r="C60" s="10" t="s">
        <v>241</v>
      </c>
      <c r="D60" s="13" t="s">
        <v>246</v>
      </c>
      <c r="E60" s="6">
        <v>49</v>
      </c>
      <c r="F60" s="6">
        <v>49</v>
      </c>
      <c r="G60" s="6"/>
      <c r="M60" s="190" t="s">
        <v>620</v>
      </c>
      <c r="N60" s="190" t="s">
        <v>390</v>
      </c>
      <c r="O60" s="190" t="s">
        <v>620</v>
      </c>
      <c r="P60" s="190"/>
    </row>
    <row r="61" spans="2:16" hidden="1" outlineLevel="1">
      <c r="B61" s="10">
        <v>6</v>
      </c>
      <c r="C61" s="10" t="s">
        <v>241</v>
      </c>
      <c r="D61" s="13" t="s">
        <v>247</v>
      </c>
      <c r="E61" s="6">
        <v>49</v>
      </c>
      <c r="F61" s="6">
        <v>49</v>
      </c>
      <c r="G61" s="6"/>
      <c r="M61" s="190" t="s">
        <v>620</v>
      </c>
      <c r="N61" s="190" t="s">
        <v>390</v>
      </c>
      <c r="O61" s="190" t="s">
        <v>620</v>
      </c>
      <c r="P61" s="190"/>
    </row>
    <row r="62" spans="2:16" hidden="1" outlineLevel="1">
      <c r="B62" s="10">
        <v>7</v>
      </c>
      <c r="C62" s="10" t="s">
        <v>241</v>
      </c>
      <c r="D62" s="13" t="s">
        <v>827</v>
      </c>
      <c r="E62" s="6">
        <v>49</v>
      </c>
      <c r="F62" s="287">
        <v>49</v>
      </c>
      <c r="G62" s="287"/>
      <c r="M62" s="190"/>
      <c r="N62" s="190"/>
      <c r="O62" s="190"/>
      <c r="P62" s="190"/>
    </row>
    <row r="63" spans="2:16" collapsed="1">
      <c r="B63" s="8"/>
      <c r="C63" s="8"/>
      <c r="D63" s="9"/>
      <c r="E63" s="8"/>
      <c r="F63" s="8"/>
      <c r="G63" s="8"/>
      <c r="M63" s="191"/>
      <c r="N63" s="191"/>
      <c r="O63" s="191"/>
      <c r="P63" s="191"/>
    </row>
    <row r="64" spans="2:16" hidden="1" outlineLevel="1">
      <c r="B64" s="10">
        <v>1</v>
      </c>
      <c r="C64" s="10" t="s">
        <v>230</v>
      </c>
      <c r="D64" s="13" t="s">
        <v>310</v>
      </c>
      <c r="E64" s="6">
        <v>65</v>
      </c>
      <c r="F64" s="6">
        <v>65</v>
      </c>
      <c r="G64" s="6"/>
      <c r="M64" s="189" t="s">
        <v>389</v>
      </c>
      <c r="N64" s="190" t="s">
        <v>390</v>
      </c>
      <c r="O64" s="192" t="s">
        <v>388</v>
      </c>
      <c r="P64" s="190"/>
    </row>
    <row r="65" spans="2:16" hidden="1" outlineLevel="1">
      <c r="B65" s="10">
        <v>2</v>
      </c>
      <c r="C65" s="10" t="s">
        <v>230</v>
      </c>
      <c r="D65" s="13" t="s">
        <v>311</v>
      </c>
      <c r="E65" s="6">
        <v>71</v>
      </c>
      <c r="F65" s="6">
        <v>71</v>
      </c>
      <c r="G65" s="6"/>
      <c r="M65" s="189" t="s">
        <v>389</v>
      </c>
      <c r="N65" s="190" t="s">
        <v>390</v>
      </c>
      <c r="O65" s="192" t="s">
        <v>388</v>
      </c>
      <c r="P65" s="190"/>
    </row>
    <row r="66" spans="2:16" hidden="1" outlineLevel="1">
      <c r="B66" s="10">
        <v>3</v>
      </c>
      <c r="C66" s="10" t="s">
        <v>230</v>
      </c>
      <c r="D66" s="13" t="s">
        <v>231</v>
      </c>
      <c r="E66" s="6">
        <v>71</v>
      </c>
      <c r="F66" s="6">
        <v>71</v>
      </c>
      <c r="G66" s="6"/>
      <c r="M66" s="189" t="s">
        <v>389</v>
      </c>
      <c r="N66" s="190" t="s">
        <v>390</v>
      </c>
      <c r="O66" s="192" t="s">
        <v>388</v>
      </c>
      <c r="P66" s="190"/>
    </row>
    <row r="67" spans="2:16" hidden="1" outlineLevel="1">
      <c r="B67" s="10">
        <v>4</v>
      </c>
      <c r="C67" s="10" t="s">
        <v>230</v>
      </c>
      <c r="D67" s="13" t="s">
        <v>232</v>
      </c>
      <c r="E67" s="6">
        <v>71</v>
      </c>
      <c r="F67" s="6">
        <v>71</v>
      </c>
      <c r="G67" s="6"/>
      <c r="M67" s="189" t="s">
        <v>389</v>
      </c>
      <c r="N67" s="190" t="s">
        <v>390</v>
      </c>
      <c r="O67" s="192" t="s">
        <v>388</v>
      </c>
      <c r="P67" s="190"/>
    </row>
    <row r="68" spans="2:16" hidden="1" outlineLevel="1">
      <c r="B68" s="10">
        <v>5</v>
      </c>
      <c r="C68" s="10" t="s">
        <v>230</v>
      </c>
      <c r="D68" s="13" t="s">
        <v>233</v>
      </c>
      <c r="E68" s="6">
        <v>71</v>
      </c>
      <c r="F68" s="6">
        <v>71</v>
      </c>
      <c r="G68" s="6"/>
      <c r="M68" s="189" t="s">
        <v>389</v>
      </c>
      <c r="N68" s="190" t="s">
        <v>390</v>
      </c>
      <c r="O68" s="192" t="s">
        <v>388</v>
      </c>
      <c r="P68" s="190"/>
    </row>
    <row r="69" spans="2:16" hidden="1" outlineLevel="1">
      <c r="B69" s="10">
        <v>6</v>
      </c>
      <c r="C69" s="10" t="s">
        <v>230</v>
      </c>
      <c r="D69" s="13" t="s">
        <v>234</v>
      </c>
      <c r="E69" s="6">
        <v>52</v>
      </c>
      <c r="F69" s="6">
        <v>52</v>
      </c>
      <c r="G69" s="6"/>
      <c r="M69" s="189" t="s">
        <v>389</v>
      </c>
      <c r="N69" s="190" t="s">
        <v>390</v>
      </c>
      <c r="O69" s="192" t="s">
        <v>388</v>
      </c>
      <c r="P69" s="190"/>
    </row>
    <row r="70" spans="2:16" hidden="1" outlineLevel="1">
      <c r="B70" s="10">
        <v>7</v>
      </c>
      <c r="C70" s="10" t="s">
        <v>230</v>
      </c>
      <c r="D70" s="13" t="s">
        <v>235</v>
      </c>
      <c r="E70" s="6">
        <v>58</v>
      </c>
      <c r="F70" s="6">
        <v>58</v>
      </c>
      <c r="G70" s="6"/>
      <c r="M70" s="189" t="s">
        <v>389</v>
      </c>
      <c r="N70" s="190" t="s">
        <v>390</v>
      </c>
      <c r="O70" s="192" t="s">
        <v>388</v>
      </c>
      <c r="P70" s="190"/>
    </row>
    <row r="71" spans="2:16" hidden="1" outlineLevel="1">
      <c r="B71" s="10">
        <v>8</v>
      </c>
      <c r="C71" s="10" t="s">
        <v>230</v>
      </c>
      <c r="D71" s="13" t="s">
        <v>312</v>
      </c>
      <c r="E71" s="6">
        <v>61</v>
      </c>
      <c r="F71" s="6">
        <v>61</v>
      </c>
      <c r="G71" s="6"/>
      <c r="M71" s="189" t="s">
        <v>389</v>
      </c>
      <c r="N71" s="190" t="s">
        <v>390</v>
      </c>
      <c r="O71" s="192" t="s">
        <v>388</v>
      </c>
      <c r="P71" s="190"/>
    </row>
    <row r="72" spans="2:16" hidden="1" outlineLevel="1">
      <c r="B72" s="10">
        <v>9</v>
      </c>
      <c r="C72" s="10" t="s">
        <v>230</v>
      </c>
      <c r="D72" s="13" t="s">
        <v>236</v>
      </c>
      <c r="E72" s="6">
        <v>58</v>
      </c>
      <c r="F72" s="6">
        <v>58</v>
      </c>
      <c r="G72" s="6"/>
      <c r="M72" s="189" t="s">
        <v>389</v>
      </c>
      <c r="N72" s="190" t="s">
        <v>390</v>
      </c>
      <c r="O72" s="192" t="s">
        <v>388</v>
      </c>
      <c r="P72" s="190"/>
    </row>
    <row r="73" spans="2:16" hidden="1" outlineLevel="1">
      <c r="B73" s="10">
        <v>10</v>
      </c>
      <c r="C73" s="10" t="s">
        <v>230</v>
      </c>
      <c r="D73" s="13" t="s">
        <v>237</v>
      </c>
      <c r="E73" s="6">
        <v>58</v>
      </c>
      <c r="F73" s="6">
        <v>58</v>
      </c>
      <c r="G73" s="6"/>
      <c r="M73" s="189" t="s">
        <v>389</v>
      </c>
      <c r="N73" s="190" t="s">
        <v>390</v>
      </c>
      <c r="O73" s="192" t="s">
        <v>388</v>
      </c>
      <c r="P73" s="190"/>
    </row>
    <row r="74" spans="2:16" hidden="1" outlineLevel="1">
      <c r="B74" s="10">
        <v>11</v>
      </c>
      <c r="C74" s="10" t="s">
        <v>230</v>
      </c>
      <c r="D74" s="13" t="s">
        <v>238</v>
      </c>
      <c r="E74" s="6">
        <v>57</v>
      </c>
      <c r="F74" s="6">
        <v>57</v>
      </c>
      <c r="G74" s="6"/>
      <c r="M74" s="189" t="s">
        <v>389</v>
      </c>
      <c r="N74" s="190" t="s">
        <v>390</v>
      </c>
      <c r="O74" s="192" t="s">
        <v>388</v>
      </c>
      <c r="P74" s="190"/>
    </row>
    <row r="75" spans="2:16" hidden="1" outlineLevel="1">
      <c r="B75" s="10">
        <v>12</v>
      </c>
      <c r="C75" s="10" t="s">
        <v>230</v>
      </c>
      <c r="D75" s="13" t="s">
        <v>239</v>
      </c>
      <c r="E75" s="6">
        <v>52</v>
      </c>
      <c r="F75" s="6">
        <v>52</v>
      </c>
      <c r="G75" s="6"/>
      <c r="M75" s="189" t="s">
        <v>389</v>
      </c>
      <c r="N75" s="190" t="s">
        <v>390</v>
      </c>
      <c r="O75" s="192" t="s">
        <v>388</v>
      </c>
      <c r="P75" s="190"/>
    </row>
    <row r="76" spans="2:16" collapsed="1">
      <c r="B76" s="8"/>
      <c r="C76" s="8"/>
      <c r="D76" s="9"/>
      <c r="E76" s="8"/>
      <c r="F76" s="8"/>
      <c r="G76" s="8"/>
      <c r="M76" s="189"/>
      <c r="N76" s="189"/>
      <c r="O76" s="189"/>
      <c r="P76" s="189"/>
    </row>
    <row r="77" spans="2:16" outlineLevel="1">
      <c r="B77" s="10">
        <v>1</v>
      </c>
      <c r="C77" s="10" t="s">
        <v>193</v>
      </c>
      <c r="D77" s="11" t="s">
        <v>194</v>
      </c>
      <c r="E77" s="6">
        <v>42</v>
      </c>
      <c r="F77" s="6">
        <v>42</v>
      </c>
      <c r="G77" s="6"/>
      <c r="M77" s="189" t="s">
        <v>389</v>
      </c>
      <c r="N77" s="190" t="s">
        <v>620</v>
      </c>
      <c r="O77" s="190" t="s">
        <v>620</v>
      </c>
      <c r="P77" s="190"/>
    </row>
    <row r="78" spans="2:16" outlineLevel="1">
      <c r="B78" s="10">
        <v>2</v>
      </c>
      <c r="C78" s="10" t="s">
        <v>193</v>
      </c>
      <c r="D78" s="11" t="s">
        <v>195</v>
      </c>
      <c r="E78" s="6">
        <v>35</v>
      </c>
      <c r="F78" s="6">
        <v>35</v>
      </c>
      <c r="G78" s="6"/>
      <c r="M78" s="189" t="s">
        <v>389</v>
      </c>
      <c r="N78" s="190" t="s">
        <v>620</v>
      </c>
      <c r="O78" s="190" t="s">
        <v>620</v>
      </c>
      <c r="P78" s="190"/>
    </row>
    <row r="79" spans="2:16" outlineLevel="1">
      <c r="B79" s="10">
        <v>3</v>
      </c>
      <c r="C79" s="10" t="s">
        <v>193</v>
      </c>
      <c r="D79" s="11" t="s">
        <v>196</v>
      </c>
      <c r="E79" s="6">
        <v>27</v>
      </c>
      <c r="F79" s="6">
        <v>27</v>
      </c>
      <c r="G79" s="6"/>
      <c r="M79" s="189" t="s">
        <v>389</v>
      </c>
      <c r="N79" s="190" t="s">
        <v>620</v>
      </c>
      <c r="O79" s="190" t="s">
        <v>620</v>
      </c>
      <c r="P79" s="190"/>
    </row>
    <row r="80" spans="2:16" outlineLevel="1">
      <c r="B80" s="10">
        <v>4</v>
      </c>
      <c r="C80" s="10" t="s">
        <v>193</v>
      </c>
      <c r="D80" s="11" t="s">
        <v>197</v>
      </c>
      <c r="E80" s="6">
        <v>22</v>
      </c>
      <c r="F80" s="6">
        <v>22</v>
      </c>
      <c r="G80" s="6"/>
      <c r="M80" s="189" t="s">
        <v>389</v>
      </c>
      <c r="N80" s="190" t="s">
        <v>620</v>
      </c>
      <c r="O80" s="190" t="s">
        <v>620</v>
      </c>
      <c r="P80" s="190"/>
    </row>
    <row r="81" spans="2:16" outlineLevel="1">
      <c r="B81" s="10">
        <v>5</v>
      </c>
      <c r="C81" s="10" t="s">
        <v>193</v>
      </c>
      <c r="D81" s="11" t="s">
        <v>198</v>
      </c>
      <c r="E81" s="6">
        <v>27</v>
      </c>
      <c r="F81" s="6">
        <v>27</v>
      </c>
      <c r="G81" s="6"/>
      <c r="M81" s="189" t="s">
        <v>389</v>
      </c>
      <c r="N81" s="190" t="s">
        <v>620</v>
      </c>
      <c r="O81" s="190" t="s">
        <v>620</v>
      </c>
      <c r="P81" s="190"/>
    </row>
    <row r="82" spans="2:16" outlineLevel="1">
      <c r="B82" s="10">
        <v>6</v>
      </c>
      <c r="C82" s="10" t="s">
        <v>193</v>
      </c>
      <c r="D82" s="11" t="s">
        <v>199</v>
      </c>
      <c r="E82" s="6">
        <v>22</v>
      </c>
      <c r="F82" s="6">
        <v>22</v>
      </c>
      <c r="G82" s="6"/>
      <c r="M82" s="189" t="s">
        <v>389</v>
      </c>
      <c r="N82" s="190" t="s">
        <v>620</v>
      </c>
      <c r="O82" s="190" t="s">
        <v>620</v>
      </c>
      <c r="P82" s="190"/>
    </row>
    <row r="83" spans="2:16" outlineLevel="1">
      <c r="B83" s="10">
        <v>7</v>
      </c>
      <c r="C83" s="10" t="s">
        <v>193</v>
      </c>
      <c r="D83" s="11" t="s">
        <v>313</v>
      </c>
      <c r="E83" s="6">
        <v>53</v>
      </c>
      <c r="F83" s="6">
        <v>53</v>
      </c>
      <c r="G83" s="6"/>
      <c r="M83" s="189" t="s">
        <v>389</v>
      </c>
      <c r="N83" s="190" t="s">
        <v>620</v>
      </c>
      <c r="O83" s="190" t="s">
        <v>620</v>
      </c>
      <c r="P83" s="190"/>
    </row>
    <row r="84" spans="2:16" outlineLevel="1">
      <c r="B84" s="10">
        <v>8</v>
      </c>
      <c r="C84" s="10" t="s">
        <v>193</v>
      </c>
      <c r="D84" s="11" t="s">
        <v>314</v>
      </c>
      <c r="E84" s="6">
        <v>46</v>
      </c>
      <c r="F84" s="6">
        <v>46</v>
      </c>
      <c r="G84" s="6"/>
      <c r="M84" s="189" t="s">
        <v>389</v>
      </c>
      <c r="N84" s="190" t="s">
        <v>620</v>
      </c>
      <c r="O84" s="190" t="s">
        <v>620</v>
      </c>
      <c r="P84" s="190"/>
    </row>
    <row r="85" spans="2:16" outlineLevel="1">
      <c r="B85" s="10">
        <v>9</v>
      </c>
      <c r="C85" s="10" t="s">
        <v>193</v>
      </c>
      <c r="D85" s="11" t="s">
        <v>200</v>
      </c>
      <c r="E85" s="6">
        <v>53</v>
      </c>
      <c r="F85" s="6">
        <v>53</v>
      </c>
      <c r="G85" s="6"/>
      <c r="M85" s="189" t="s">
        <v>389</v>
      </c>
      <c r="N85" s="190" t="s">
        <v>620</v>
      </c>
      <c r="O85" s="190" t="s">
        <v>620</v>
      </c>
      <c r="P85" s="190"/>
    </row>
    <row r="86" spans="2:16" outlineLevel="1">
      <c r="B86" s="10">
        <v>10</v>
      </c>
      <c r="C86" s="10" t="s">
        <v>193</v>
      </c>
      <c r="D86" s="11" t="s">
        <v>201</v>
      </c>
      <c r="E86" s="6">
        <v>46</v>
      </c>
      <c r="F86" s="6">
        <v>46</v>
      </c>
      <c r="G86" s="6"/>
      <c r="M86" s="189" t="s">
        <v>389</v>
      </c>
      <c r="N86" s="190" t="s">
        <v>620</v>
      </c>
      <c r="O86" s="190" t="s">
        <v>620</v>
      </c>
      <c r="P86" s="190"/>
    </row>
    <row r="87" spans="2:16" outlineLevel="1">
      <c r="B87" s="10">
        <v>11</v>
      </c>
      <c r="C87" s="10" t="s">
        <v>193</v>
      </c>
      <c r="D87" s="11" t="s">
        <v>202</v>
      </c>
      <c r="E87" s="6">
        <v>42</v>
      </c>
      <c r="F87" s="6">
        <v>42</v>
      </c>
      <c r="G87" s="6"/>
      <c r="M87" s="189" t="s">
        <v>389</v>
      </c>
      <c r="N87" s="190" t="s">
        <v>620</v>
      </c>
      <c r="O87" s="190" t="s">
        <v>620</v>
      </c>
      <c r="P87" s="190"/>
    </row>
    <row r="88" spans="2:16" outlineLevel="1">
      <c r="B88" s="10">
        <v>12</v>
      </c>
      <c r="C88" s="10" t="s">
        <v>193</v>
      </c>
      <c r="D88" s="11" t="s">
        <v>203</v>
      </c>
      <c r="E88" s="6">
        <v>38</v>
      </c>
      <c r="F88" s="6">
        <v>38</v>
      </c>
      <c r="G88" s="6"/>
      <c r="M88" s="189" t="s">
        <v>389</v>
      </c>
      <c r="N88" s="190" t="s">
        <v>620</v>
      </c>
      <c r="O88" s="190" t="s">
        <v>620</v>
      </c>
      <c r="P88" s="190"/>
    </row>
    <row r="89" spans="2:16" outlineLevel="1">
      <c r="B89" s="10">
        <v>13</v>
      </c>
      <c r="C89" s="10" t="s">
        <v>193</v>
      </c>
      <c r="D89" s="11" t="s">
        <v>315</v>
      </c>
      <c r="E89" s="6">
        <v>24</v>
      </c>
      <c r="F89" s="6">
        <v>24</v>
      </c>
      <c r="G89" s="6"/>
      <c r="M89" s="189" t="s">
        <v>389</v>
      </c>
      <c r="N89" s="190" t="s">
        <v>620</v>
      </c>
      <c r="O89" s="190" t="s">
        <v>620</v>
      </c>
      <c r="P89" s="190"/>
    </row>
    <row r="90" spans="2:16" outlineLevel="1">
      <c r="B90" s="10">
        <v>14</v>
      </c>
      <c r="C90" s="10" t="s">
        <v>193</v>
      </c>
      <c r="D90" s="11" t="s">
        <v>204</v>
      </c>
      <c r="E90" s="6">
        <v>20</v>
      </c>
      <c r="F90" s="6">
        <v>20</v>
      </c>
      <c r="G90" s="6"/>
      <c r="M90" s="189" t="s">
        <v>389</v>
      </c>
      <c r="N90" s="190" t="s">
        <v>620</v>
      </c>
      <c r="O90" s="190" t="s">
        <v>620</v>
      </c>
      <c r="P90" s="190"/>
    </row>
    <row r="91" spans="2:16" outlineLevel="1">
      <c r="B91" s="10">
        <v>15</v>
      </c>
      <c r="C91" s="10" t="s">
        <v>193</v>
      </c>
      <c r="D91" s="11" t="s">
        <v>205</v>
      </c>
      <c r="E91" s="6">
        <v>28</v>
      </c>
      <c r="F91" s="6">
        <v>28</v>
      </c>
      <c r="G91" s="6"/>
      <c r="M91" s="189" t="s">
        <v>389</v>
      </c>
      <c r="N91" s="190" t="s">
        <v>620</v>
      </c>
      <c r="O91" s="190" t="s">
        <v>620</v>
      </c>
      <c r="P91" s="190"/>
    </row>
    <row r="92" spans="2:16" outlineLevel="1">
      <c r="B92" s="10">
        <v>16</v>
      </c>
      <c r="C92" s="10" t="s">
        <v>193</v>
      </c>
      <c r="D92" s="11" t="s">
        <v>206</v>
      </c>
      <c r="E92" s="6">
        <v>24</v>
      </c>
      <c r="F92" s="6">
        <v>24</v>
      </c>
      <c r="G92" s="6"/>
      <c r="M92" s="189" t="s">
        <v>389</v>
      </c>
      <c r="N92" s="190" t="s">
        <v>620</v>
      </c>
      <c r="O92" s="190" t="s">
        <v>620</v>
      </c>
      <c r="P92" s="190"/>
    </row>
    <row r="93" spans="2:16" outlineLevel="1">
      <c r="B93" s="10">
        <v>17</v>
      </c>
      <c r="C93" s="10" t="s">
        <v>193</v>
      </c>
      <c r="D93" s="11" t="s">
        <v>316</v>
      </c>
      <c r="E93" s="6">
        <v>33</v>
      </c>
      <c r="F93" s="6">
        <v>33</v>
      </c>
      <c r="G93" s="6"/>
      <c r="M93" s="189" t="s">
        <v>389</v>
      </c>
      <c r="N93" s="190" t="s">
        <v>620</v>
      </c>
      <c r="O93" s="190" t="s">
        <v>620</v>
      </c>
      <c r="P93" s="190"/>
    </row>
    <row r="94" spans="2:16" outlineLevel="1">
      <c r="B94" s="10">
        <v>18</v>
      </c>
      <c r="C94" s="10" t="s">
        <v>193</v>
      </c>
      <c r="D94" s="11" t="s">
        <v>207</v>
      </c>
      <c r="E94" s="6">
        <v>28</v>
      </c>
      <c r="F94" s="6">
        <v>28</v>
      </c>
      <c r="G94" s="6"/>
      <c r="M94" s="189" t="s">
        <v>389</v>
      </c>
      <c r="N94" s="190" t="s">
        <v>620</v>
      </c>
      <c r="O94" s="190" t="s">
        <v>620</v>
      </c>
      <c r="P94" s="190"/>
    </row>
    <row r="95" spans="2:16" outlineLevel="1">
      <c r="B95" s="10">
        <v>19</v>
      </c>
      <c r="C95" s="10" t="s">
        <v>193</v>
      </c>
      <c r="D95" s="11" t="s">
        <v>208</v>
      </c>
      <c r="E95" s="6">
        <v>27</v>
      </c>
      <c r="F95" s="6">
        <v>27</v>
      </c>
      <c r="G95" s="6"/>
      <c r="M95" s="189" t="s">
        <v>389</v>
      </c>
      <c r="N95" s="190" t="s">
        <v>620</v>
      </c>
      <c r="O95" s="190" t="s">
        <v>620</v>
      </c>
      <c r="P95" s="190"/>
    </row>
    <row r="96" spans="2:16" outlineLevel="1">
      <c r="B96" s="10">
        <v>20</v>
      </c>
      <c r="C96" s="10" t="s">
        <v>193</v>
      </c>
      <c r="D96" s="11" t="s">
        <v>209</v>
      </c>
      <c r="E96" s="6">
        <v>22</v>
      </c>
      <c r="F96" s="6">
        <v>22</v>
      </c>
      <c r="G96" s="6"/>
      <c r="M96" s="189" t="s">
        <v>389</v>
      </c>
      <c r="N96" s="190" t="s">
        <v>620</v>
      </c>
      <c r="O96" s="190" t="s">
        <v>620</v>
      </c>
      <c r="P96" s="190"/>
    </row>
    <row r="97" spans="2:16" outlineLevel="1">
      <c r="B97" s="10">
        <v>21</v>
      </c>
      <c r="C97" s="10" t="s">
        <v>193</v>
      </c>
      <c r="D97" s="11" t="s">
        <v>210</v>
      </c>
      <c r="E97" s="6">
        <v>33</v>
      </c>
      <c r="F97" s="6">
        <v>33</v>
      </c>
      <c r="G97" s="6"/>
      <c r="M97" s="189" t="s">
        <v>389</v>
      </c>
      <c r="N97" s="190" t="s">
        <v>620</v>
      </c>
      <c r="O97" s="190" t="s">
        <v>620</v>
      </c>
      <c r="P97" s="190"/>
    </row>
    <row r="98" spans="2:16" outlineLevel="1">
      <c r="B98" s="10">
        <v>22</v>
      </c>
      <c r="C98" s="10" t="s">
        <v>193</v>
      </c>
      <c r="D98" s="11" t="s">
        <v>317</v>
      </c>
      <c r="E98" s="6">
        <v>36</v>
      </c>
      <c r="F98" s="6">
        <v>36</v>
      </c>
      <c r="G98" s="6"/>
      <c r="M98" s="189" t="s">
        <v>389</v>
      </c>
      <c r="N98" s="190" t="s">
        <v>620</v>
      </c>
      <c r="O98" s="190" t="s">
        <v>620</v>
      </c>
      <c r="P98" s="190"/>
    </row>
    <row r="99" spans="2:16" outlineLevel="1">
      <c r="B99" s="10">
        <v>23</v>
      </c>
      <c r="C99" s="10" t="s">
        <v>193</v>
      </c>
      <c r="D99" s="11" t="s">
        <v>211</v>
      </c>
      <c r="E99" s="6">
        <v>24</v>
      </c>
      <c r="F99" s="6">
        <v>24</v>
      </c>
      <c r="G99" s="6"/>
      <c r="M99" s="189" t="s">
        <v>389</v>
      </c>
      <c r="N99" s="190" t="s">
        <v>620</v>
      </c>
      <c r="O99" s="190" t="s">
        <v>620</v>
      </c>
      <c r="P99" s="190"/>
    </row>
    <row r="100" spans="2:16" outlineLevel="1">
      <c r="B100" s="10">
        <v>24</v>
      </c>
      <c r="C100" s="10" t="s">
        <v>193</v>
      </c>
      <c r="D100" s="11" t="s">
        <v>212</v>
      </c>
      <c r="E100" s="6">
        <v>19</v>
      </c>
      <c r="F100" s="279">
        <v>20</v>
      </c>
      <c r="G100" s="279"/>
      <c r="M100" s="189" t="s">
        <v>389</v>
      </c>
      <c r="N100" s="190" t="s">
        <v>620</v>
      </c>
      <c r="O100" s="190" t="s">
        <v>620</v>
      </c>
      <c r="P100" s="190"/>
    </row>
    <row r="101" spans="2:16" outlineLevel="1">
      <c r="B101" s="10">
        <v>25</v>
      </c>
      <c r="C101" s="10" t="s">
        <v>193</v>
      </c>
      <c r="D101" s="11" t="s">
        <v>213</v>
      </c>
      <c r="E101" s="6">
        <v>26</v>
      </c>
      <c r="F101" s="6">
        <v>26</v>
      </c>
      <c r="G101" s="6"/>
      <c r="M101" s="189" t="s">
        <v>389</v>
      </c>
      <c r="N101" s="190" t="s">
        <v>620</v>
      </c>
      <c r="O101" s="190" t="s">
        <v>620</v>
      </c>
      <c r="P101" s="190"/>
    </row>
    <row r="102" spans="2:16" outlineLevel="1">
      <c r="B102" s="10">
        <v>26</v>
      </c>
      <c r="C102" s="10" t="s">
        <v>193</v>
      </c>
      <c r="D102" s="11" t="s">
        <v>214</v>
      </c>
      <c r="E102" s="6">
        <v>22</v>
      </c>
      <c r="F102" s="6">
        <v>22</v>
      </c>
      <c r="G102" s="6"/>
      <c r="M102" s="189" t="s">
        <v>389</v>
      </c>
      <c r="N102" s="190" t="s">
        <v>620</v>
      </c>
      <c r="O102" s="190" t="s">
        <v>620</v>
      </c>
      <c r="P102" s="190"/>
    </row>
    <row r="103" spans="2:16" outlineLevel="1">
      <c r="B103" s="10">
        <v>27</v>
      </c>
      <c r="C103" s="10" t="s">
        <v>193</v>
      </c>
      <c r="D103" s="11" t="s">
        <v>215</v>
      </c>
      <c r="E103" s="6">
        <v>33</v>
      </c>
      <c r="F103" s="6">
        <v>33</v>
      </c>
      <c r="G103" s="6"/>
      <c r="M103" s="189" t="s">
        <v>389</v>
      </c>
      <c r="N103" s="190" t="s">
        <v>620</v>
      </c>
      <c r="O103" s="190" t="s">
        <v>620</v>
      </c>
      <c r="P103" s="190"/>
    </row>
    <row r="104" spans="2:16" outlineLevel="1">
      <c r="B104" s="10">
        <v>28</v>
      </c>
      <c r="C104" s="10" t="s">
        <v>193</v>
      </c>
      <c r="D104" s="11" t="s">
        <v>216</v>
      </c>
      <c r="E104" s="6">
        <v>30</v>
      </c>
      <c r="F104" s="6">
        <v>30</v>
      </c>
      <c r="G104" s="6"/>
      <c r="M104" s="189" t="s">
        <v>389</v>
      </c>
      <c r="N104" s="190" t="s">
        <v>620</v>
      </c>
      <c r="O104" s="190" t="s">
        <v>620</v>
      </c>
      <c r="P104" s="190"/>
    </row>
    <row r="105" spans="2:16">
      <c r="B105" s="8"/>
      <c r="C105" s="8"/>
      <c r="D105" s="9"/>
      <c r="E105" s="8"/>
      <c r="F105" s="8"/>
      <c r="G105" s="8"/>
      <c r="M105" s="8"/>
      <c r="N105" s="8"/>
      <c r="O105" s="8"/>
      <c r="P105" s="8"/>
    </row>
    <row r="106" spans="2:16" hidden="1" outlineLevel="1">
      <c r="B106" s="10">
        <v>1</v>
      </c>
      <c r="C106" s="10" t="s">
        <v>261</v>
      </c>
      <c r="D106" s="13" t="s">
        <v>262</v>
      </c>
      <c r="E106" s="199">
        <v>25</v>
      </c>
      <c r="F106" s="199">
        <v>25</v>
      </c>
      <c r="G106" s="199"/>
      <c r="M106" s="189"/>
      <c r="N106" s="189"/>
      <c r="O106" s="189"/>
      <c r="P106" s="189"/>
    </row>
    <row r="107" spans="2:16" hidden="1" outlineLevel="1">
      <c r="B107" s="10">
        <v>2</v>
      </c>
      <c r="C107" s="10" t="s">
        <v>261</v>
      </c>
      <c r="D107" s="13" t="s">
        <v>318</v>
      </c>
      <c r="E107" s="199">
        <v>25</v>
      </c>
      <c r="F107" s="287">
        <v>20</v>
      </c>
      <c r="G107" s="287"/>
      <c r="M107" s="189"/>
      <c r="N107" s="189"/>
      <c r="O107" s="189"/>
      <c r="P107" s="189"/>
    </row>
    <row r="108" spans="2:16" hidden="1" outlineLevel="1">
      <c r="B108" s="10">
        <v>2</v>
      </c>
      <c r="C108" s="10" t="s">
        <v>261</v>
      </c>
      <c r="D108" s="13" t="s">
        <v>907</v>
      </c>
      <c r="E108" s="199">
        <v>25</v>
      </c>
      <c r="F108" s="287">
        <v>20</v>
      </c>
      <c r="G108" s="287"/>
      <c r="M108" s="189"/>
      <c r="N108" s="189"/>
      <c r="O108" s="189"/>
      <c r="P108" s="189"/>
    </row>
    <row r="109" spans="2:16" hidden="1" outlineLevel="1">
      <c r="B109" s="10">
        <v>3</v>
      </c>
      <c r="C109" s="10" t="s">
        <v>261</v>
      </c>
      <c r="D109" s="13" t="s">
        <v>264</v>
      </c>
      <c r="E109" s="199">
        <v>45</v>
      </c>
      <c r="F109" s="279">
        <v>45</v>
      </c>
      <c r="G109" s="279"/>
      <c r="M109" s="189"/>
      <c r="N109" s="189"/>
      <c r="O109" s="189"/>
      <c r="P109" s="189"/>
    </row>
    <row r="110" spans="2:16" hidden="1" outlineLevel="1">
      <c r="B110" s="10">
        <v>4</v>
      </c>
      <c r="C110" s="10" t="s">
        <v>261</v>
      </c>
      <c r="D110" s="13" t="s">
        <v>319</v>
      </c>
      <c r="E110" s="6">
        <v>15</v>
      </c>
      <c r="F110" s="6">
        <v>15</v>
      </c>
      <c r="G110" s="6"/>
      <c r="M110" s="189"/>
      <c r="N110" s="189"/>
      <c r="O110" s="189"/>
      <c r="P110" s="189"/>
    </row>
    <row r="111" spans="2:16" hidden="1" outlineLevel="1">
      <c r="B111" s="10">
        <v>5</v>
      </c>
      <c r="C111" s="10" t="s">
        <v>261</v>
      </c>
      <c r="D111" s="13" t="s">
        <v>266</v>
      </c>
      <c r="E111" s="6">
        <v>10</v>
      </c>
      <c r="F111" s="6">
        <v>10</v>
      </c>
      <c r="G111" s="6"/>
      <c r="M111" s="189"/>
      <c r="N111" s="189"/>
      <c r="O111" s="189"/>
      <c r="P111" s="189"/>
    </row>
    <row r="112" spans="2:16" hidden="1" outlineLevel="1">
      <c r="B112" s="10">
        <v>6</v>
      </c>
      <c r="C112" s="10" t="s">
        <v>261</v>
      </c>
      <c r="D112" s="13" t="s">
        <v>320</v>
      </c>
      <c r="E112" s="6">
        <v>10</v>
      </c>
      <c r="F112" s="6">
        <v>10</v>
      </c>
      <c r="G112" s="6"/>
      <c r="M112" s="189"/>
      <c r="N112" s="189"/>
      <c r="O112" s="189"/>
      <c r="P112" s="189"/>
    </row>
    <row r="113" spans="2:16" collapsed="1">
      <c r="B113" s="8"/>
      <c r="C113" s="8"/>
      <c r="D113" s="9"/>
      <c r="E113" s="8"/>
      <c r="F113" s="8"/>
      <c r="G113" s="8"/>
      <c r="M113" s="8"/>
      <c r="N113" s="8"/>
      <c r="O113" s="8"/>
      <c r="P113" s="8"/>
    </row>
    <row r="114" spans="2:16" hidden="1" outlineLevel="1">
      <c r="B114" s="10">
        <v>1</v>
      </c>
      <c r="C114" s="10" t="s">
        <v>248</v>
      </c>
      <c r="D114" s="13" t="s">
        <v>249</v>
      </c>
      <c r="E114" s="6">
        <v>49</v>
      </c>
      <c r="F114" s="6">
        <v>49</v>
      </c>
      <c r="G114" s="6"/>
      <c r="M114" s="189" t="s">
        <v>389</v>
      </c>
      <c r="N114" s="190" t="s">
        <v>620</v>
      </c>
      <c r="O114" s="190" t="s">
        <v>620</v>
      </c>
      <c r="P114" s="190" t="s">
        <v>620</v>
      </c>
    </row>
    <row r="115" spans="2:16" hidden="1" outlineLevel="1">
      <c r="B115" s="10">
        <v>2</v>
      </c>
      <c r="C115" s="10" t="s">
        <v>248</v>
      </c>
      <c r="D115" s="13" t="s">
        <v>251</v>
      </c>
      <c r="E115" s="6">
        <v>49</v>
      </c>
      <c r="F115" s="6">
        <v>49</v>
      </c>
      <c r="G115" s="6"/>
      <c r="M115" s="189" t="s">
        <v>389</v>
      </c>
      <c r="N115" s="190" t="s">
        <v>620</v>
      </c>
      <c r="O115" s="190" t="s">
        <v>620</v>
      </c>
      <c r="P115" s="190" t="s">
        <v>620</v>
      </c>
    </row>
    <row r="116" spans="2:16" hidden="1" outlineLevel="1">
      <c r="B116" s="10">
        <v>3</v>
      </c>
      <c r="C116" s="10" t="s">
        <v>248</v>
      </c>
      <c r="D116" s="13" t="s">
        <v>253</v>
      </c>
      <c r="E116" s="6">
        <v>38</v>
      </c>
      <c r="F116" s="6">
        <v>38</v>
      </c>
      <c r="G116" s="6"/>
      <c r="M116" s="189" t="s">
        <v>389</v>
      </c>
      <c r="N116" s="190" t="s">
        <v>620</v>
      </c>
      <c r="O116" s="190" t="s">
        <v>620</v>
      </c>
      <c r="P116" s="190" t="s">
        <v>620</v>
      </c>
    </row>
    <row r="117" spans="2:16" hidden="1" outlineLevel="1">
      <c r="B117" s="10">
        <v>4</v>
      </c>
      <c r="C117" s="10" t="s">
        <v>248</v>
      </c>
      <c r="D117" s="13" t="s">
        <v>254</v>
      </c>
      <c r="E117" s="6">
        <v>44</v>
      </c>
      <c r="F117" s="6">
        <v>44</v>
      </c>
      <c r="G117" s="6"/>
      <c r="M117" s="189" t="s">
        <v>389</v>
      </c>
      <c r="N117" s="190" t="s">
        <v>620</v>
      </c>
      <c r="O117" s="190" t="s">
        <v>620</v>
      </c>
      <c r="P117" s="190" t="s">
        <v>620</v>
      </c>
    </row>
    <row r="118" spans="2:16" hidden="1" outlineLevel="1">
      <c r="B118" s="10">
        <v>5</v>
      </c>
      <c r="C118" s="10" t="s">
        <v>248</v>
      </c>
      <c r="D118" s="13" t="s">
        <v>255</v>
      </c>
      <c r="E118" s="6">
        <v>49</v>
      </c>
      <c r="F118" s="6">
        <v>49</v>
      </c>
      <c r="G118" s="6"/>
      <c r="M118" s="189" t="s">
        <v>389</v>
      </c>
      <c r="N118" s="190" t="s">
        <v>620</v>
      </c>
      <c r="O118" s="190" t="s">
        <v>620</v>
      </c>
      <c r="P118" s="190" t="s">
        <v>620</v>
      </c>
    </row>
    <row r="119" spans="2:16" hidden="1" outlineLevel="1">
      <c r="B119" s="10">
        <v>6</v>
      </c>
      <c r="C119" s="10" t="s">
        <v>248</v>
      </c>
      <c r="D119" s="13" t="s">
        <v>257</v>
      </c>
      <c r="E119" s="6">
        <v>44</v>
      </c>
      <c r="F119" s="6">
        <v>44</v>
      </c>
      <c r="G119" s="6"/>
      <c r="M119" s="189" t="s">
        <v>389</v>
      </c>
      <c r="N119" s="190" t="s">
        <v>620</v>
      </c>
      <c r="O119" s="190" t="s">
        <v>620</v>
      </c>
      <c r="P119" s="190" t="s">
        <v>620</v>
      </c>
    </row>
    <row r="120" spans="2:16" hidden="1" outlineLevel="1">
      <c r="B120" s="10">
        <v>7</v>
      </c>
      <c r="C120" s="10" t="s">
        <v>248</v>
      </c>
      <c r="D120" s="13" t="s">
        <v>259</v>
      </c>
      <c r="E120" s="6">
        <v>44</v>
      </c>
      <c r="F120" s="6">
        <v>44</v>
      </c>
      <c r="G120" s="6"/>
      <c r="M120" s="189" t="s">
        <v>389</v>
      </c>
      <c r="N120" s="190" t="s">
        <v>620</v>
      </c>
      <c r="O120" s="190" t="s">
        <v>620</v>
      </c>
      <c r="P120" s="190" t="s">
        <v>620</v>
      </c>
    </row>
    <row r="121" spans="2:16" hidden="1" outlineLevel="1">
      <c r="B121" s="10">
        <v>8</v>
      </c>
      <c r="C121" s="10" t="s">
        <v>248</v>
      </c>
      <c r="D121" s="13" t="s">
        <v>260</v>
      </c>
      <c r="E121" s="6">
        <v>49</v>
      </c>
      <c r="F121" s="6">
        <v>49</v>
      </c>
      <c r="G121" s="6"/>
      <c r="M121" s="189" t="s">
        <v>389</v>
      </c>
      <c r="N121" s="190" t="s">
        <v>620</v>
      </c>
      <c r="O121" s="190" t="s">
        <v>620</v>
      </c>
      <c r="P121" s="190" t="s">
        <v>620</v>
      </c>
    </row>
    <row r="122" spans="2:16" collapsed="1">
      <c r="B122" s="8"/>
      <c r="C122" s="8"/>
      <c r="D122" s="9"/>
      <c r="E122" s="8"/>
      <c r="F122" s="8"/>
      <c r="G122" s="8"/>
      <c r="M122" s="8"/>
      <c r="N122" s="8"/>
      <c r="O122" s="8"/>
      <c r="P122" s="8"/>
    </row>
    <row r="123" spans="2:16" hidden="1" outlineLevel="1">
      <c r="B123" s="10">
        <v>1</v>
      </c>
      <c r="C123" s="10" t="s">
        <v>41</v>
      </c>
      <c r="D123" s="13" t="s">
        <v>42</v>
      </c>
      <c r="E123" s="6">
        <v>55</v>
      </c>
      <c r="F123" s="6">
        <v>55</v>
      </c>
      <c r="G123" s="6"/>
      <c r="M123" s="189" t="s">
        <v>389</v>
      </c>
      <c r="N123" s="190" t="s">
        <v>620</v>
      </c>
      <c r="O123" s="190" t="s">
        <v>620</v>
      </c>
      <c r="P123" s="190" t="s">
        <v>620</v>
      </c>
    </row>
    <row r="124" spans="2:16" hidden="1" outlineLevel="1">
      <c r="B124" s="10">
        <v>2</v>
      </c>
      <c r="C124" s="10" t="s">
        <v>41</v>
      </c>
      <c r="D124" s="13" t="s">
        <v>52</v>
      </c>
      <c r="E124" s="6">
        <v>55</v>
      </c>
      <c r="F124" s="6">
        <v>55</v>
      </c>
      <c r="G124" s="6"/>
      <c r="M124" s="189" t="s">
        <v>389</v>
      </c>
      <c r="N124" s="190" t="s">
        <v>620</v>
      </c>
      <c r="O124" s="190" t="s">
        <v>620</v>
      </c>
      <c r="P124" s="190" t="s">
        <v>620</v>
      </c>
    </row>
    <row r="125" spans="2:16" hidden="1" outlineLevel="1">
      <c r="B125" s="10">
        <v>3</v>
      </c>
      <c r="C125" s="10" t="s">
        <v>41</v>
      </c>
      <c r="D125" s="13" t="s">
        <v>55</v>
      </c>
      <c r="E125" s="6">
        <v>38</v>
      </c>
      <c r="F125" s="6">
        <v>38</v>
      </c>
      <c r="G125" s="6"/>
      <c r="M125" s="189" t="s">
        <v>389</v>
      </c>
      <c r="N125" s="190" t="s">
        <v>620</v>
      </c>
      <c r="O125" s="190" t="s">
        <v>620</v>
      </c>
      <c r="P125" s="190" t="s">
        <v>620</v>
      </c>
    </row>
    <row r="126" spans="2:16" hidden="1" outlineLevel="1">
      <c r="B126" s="10">
        <v>4</v>
      </c>
      <c r="C126" s="10" t="s">
        <v>41</v>
      </c>
      <c r="D126" s="13" t="s">
        <v>61</v>
      </c>
      <c r="E126" s="6">
        <v>55</v>
      </c>
      <c r="F126" s="6">
        <v>55</v>
      </c>
      <c r="G126" s="6"/>
      <c r="M126" s="189" t="s">
        <v>389</v>
      </c>
      <c r="N126" s="190" t="s">
        <v>620</v>
      </c>
      <c r="O126" s="190" t="s">
        <v>620</v>
      </c>
      <c r="P126" s="190" t="s">
        <v>620</v>
      </c>
    </row>
    <row r="127" spans="2:16" hidden="1" outlineLevel="1">
      <c r="B127" s="10">
        <v>5</v>
      </c>
      <c r="C127" s="10" t="s">
        <v>41</v>
      </c>
      <c r="D127" s="13" t="s">
        <v>65</v>
      </c>
      <c r="E127" s="6">
        <v>55</v>
      </c>
      <c r="F127" s="6">
        <v>55</v>
      </c>
      <c r="G127" s="6"/>
      <c r="M127" s="189" t="s">
        <v>389</v>
      </c>
      <c r="N127" s="190" t="s">
        <v>620</v>
      </c>
      <c r="O127" s="190" t="s">
        <v>620</v>
      </c>
      <c r="P127" s="190" t="s">
        <v>620</v>
      </c>
    </row>
    <row r="128" spans="2:16" hidden="1" outlineLevel="1">
      <c r="B128" s="10">
        <v>6</v>
      </c>
      <c r="C128" s="10" t="s">
        <v>41</v>
      </c>
      <c r="D128" s="13" t="s">
        <v>66</v>
      </c>
      <c r="E128" s="6">
        <v>55</v>
      </c>
      <c r="F128" s="6">
        <v>55</v>
      </c>
      <c r="G128" s="6"/>
      <c r="M128" s="189" t="s">
        <v>389</v>
      </c>
      <c r="N128" s="190" t="s">
        <v>620</v>
      </c>
      <c r="O128" s="190" t="s">
        <v>620</v>
      </c>
      <c r="P128" s="190" t="s">
        <v>620</v>
      </c>
    </row>
    <row r="129" spans="2:16" hidden="1" outlineLevel="1">
      <c r="B129" s="10">
        <v>7</v>
      </c>
      <c r="C129" s="10" t="s">
        <v>41</v>
      </c>
      <c r="D129" s="13" t="s">
        <v>67</v>
      </c>
      <c r="E129" s="6">
        <v>55</v>
      </c>
      <c r="F129" s="6">
        <v>55</v>
      </c>
      <c r="G129" s="6"/>
      <c r="M129" s="189" t="s">
        <v>389</v>
      </c>
      <c r="N129" s="190" t="s">
        <v>620</v>
      </c>
      <c r="O129" s="190" t="s">
        <v>620</v>
      </c>
      <c r="P129" s="190" t="s">
        <v>620</v>
      </c>
    </row>
    <row r="130" spans="2:16" hidden="1" outlineLevel="1">
      <c r="B130" s="10">
        <v>8</v>
      </c>
      <c r="C130" s="10" t="s">
        <v>41</v>
      </c>
      <c r="D130" s="13" t="s">
        <v>68</v>
      </c>
      <c r="E130" s="6">
        <v>38</v>
      </c>
      <c r="F130" s="6">
        <v>38</v>
      </c>
      <c r="G130" s="6"/>
      <c r="M130" s="189" t="s">
        <v>389</v>
      </c>
      <c r="N130" s="190" t="s">
        <v>620</v>
      </c>
      <c r="O130" s="190" t="s">
        <v>620</v>
      </c>
      <c r="P130" s="190" t="s">
        <v>620</v>
      </c>
    </row>
    <row r="131" spans="2:16" hidden="1" outlineLevel="1">
      <c r="B131" s="10">
        <v>9</v>
      </c>
      <c r="C131" s="10" t="s">
        <v>41</v>
      </c>
      <c r="D131" s="13" t="s">
        <v>70</v>
      </c>
      <c r="E131" s="6">
        <v>44</v>
      </c>
      <c r="F131" s="6">
        <v>44</v>
      </c>
      <c r="G131" s="6"/>
      <c r="M131" s="189" t="s">
        <v>389</v>
      </c>
      <c r="N131" s="190" t="s">
        <v>620</v>
      </c>
      <c r="O131" s="190" t="s">
        <v>620</v>
      </c>
      <c r="P131" s="190" t="s">
        <v>620</v>
      </c>
    </row>
    <row r="132" spans="2:16" hidden="1" outlineLevel="1">
      <c r="B132" s="10">
        <v>10</v>
      </c>
      <c r="C132" s="10" t="s">
        <v>41</v>
      </c>
      <c r="D132" s="13" t="s">
        <v>72</v>
      </c>
      <c r="E132" s="6">
        <v>44</v>
      </c>
      <c r="F132" s="6">
        <v>44</v>
      </c>
      <c r="G132" s="6"/>
      <c r="M132" s="189" t="s">
        <v>389</v>
      </c>
      <c r="N132" s="190" t="s">
        <v>620</v>
      </c>
      <c r="O132" s="190" t="s">
        <v>620</v>
      </c>
      <c r="P132" s="190" t="s">
        <v>620</v>
      </c>
    </row>
    <row r="133" spans="2:16" hidden="1" outlineLevel="1">
      <c r="B133" s="10">
        <v>11</v>
      </c>
      <c r="C133" s="10" t="s">
        <v>41</v>
      </c>
      <c r="D133" s="13" t="s">
        <v>73</v>
      </c>
      <c r="E133" s="6">
        <v>44</v>
      </c>
      <c r="F133" s="6">
        <v>44</v>
      </c>
      <c r="G133" s="6"/>
      <c r="M133" s="189" t="s">
        <v>389</v>
      </c>
      <c r="N133" s="190" t="s">
        <v>620</v>
      </c>
      <c r="O133" s="190" t="s">
        <v>620</v>
      </c>
      <c r="P133" s="190" t="s">
        <v>620</v>
      </c>
    </row>
    <row r="134" spans="2:16" hidden="1" outlineLevel="1">
      <c r="B134" s="10">
        <v>12</v>
      </c>
      <c r="C134" s="10" t="s">
        <v>41</v>
      </c>
      <c r="D134" s="13" t="s">
        <v>76</v>
      </c>
      <c r="E134" s="6">
        <v>66</v>
      </c>
      <c r="F134" s="6">
        <v>66</v>
      </c>
      <c r="G134" s="6"/>
      <c r="M134" s="189" t="s">
        <v>389</v>
      </c>
      <c r="N134" s="190" t="s">
        <v>620</v>
      </c>
      <c r="O134" s="190" t="s">
        <v>620</v>
      </c>
      <c r="P134" s="190" t="s">
        <v>620</v>
      </c>
    </row>
    <row r="135" spans="2:16" hidden="1" outlineLevel="1">
      <c r="B135" s="10">
        <v>13</v>
      </c>
      <c r="C135" s="10" t="s">
        <v>41</v>
      </c>
      <c r="D135" s="13" t="s">
        <v>78</v>
      </c>
      <c r="E135" s="6">
        <v>66</v>
      </c>
      <c r="F135" s="6">
        <v>66</v>
      </c>
      <c r="G135" s="6"/>
      <c r="M135" s="189" t="s">
        <v>389</v>
      </c>
      <c r="N135" s="190" t="s">
        <v>620</v>
      </c>
      <c r="O135" s="190" t="s">
        <v>620</v>
      </c>
      <c r="P135" s="190" t="s">
        <v>620</v>
      </c>
    </row>
    <row r="136" spans="2:16" hidden="1" outlineLevel="1">
      <c r="B136" s="10">
        <v>14</v>
      </c>
      <c r="C136" s="10" t="s">
        <v>41</v>
      </c>
      <c r="D136" s="13" t="s">
        <v>80</v>
      </c>
      <c r="E136" s="6">
        <v>66</v>
      </c>
      <c r="F136" s="6">
        <v>66</v>
      </c>
      <c r="G136" s="6"/>
      <c r="M136" s="189" t="s">
        <v>389</v>
      </c>
      <c r="N136" s="190" t="s">
        <v>620</v>
      </c>
      <c r="O136" s="190" t="s">
        <v>620</v>
      </c>
      <c r="P136" s="190" t="s">
        <v>620</v>
      </c>
    </row>
    <row r="137" spans="2:16" hidden="1" outlineLevel="1">
      <c r="B137" s="10">
        <v>15</v>
      </c>
      <c r="C137" s="10" t="s">
        <v>41</v>
      </c>
      <c r="D137" s="13" t="s">
        <v>81</v>
      </c>
      <c r="E137" s="6">
        <v>38</v>
      </c>
      <c r="F137" s="6">
        <v>38</v>
      </c>
      <c r="G137" s="6"/>
      <c r="M137" s="189" t="s">
        <v>389</v>
      </c>
      <c r="N137" s="190" t="s">
        <v>620</v>
      </c>
      <c r="O137" s="190" t="s">
        <v>620</v>
      </c>
      <c r="P137" s="190" t="s">
        <v>620</v>
      </c>
    </row>
    <row r="138" spans="2:16" hidden="1" outlineLevel="1">
      <c r="B138" s="10">
        <v>16</v>
      </c>
      <c r="C138" s="10" t="s">
        <v>41</v>
      </c>
      <c r="D138" s="13" t="s">
        <v>83</v>
      </c>
      <c r="E138" s="6">
        <v>38</v>
      </c>
      <c r="F138" s="6">
        <v>38</v>
      </c>
      <c r="G138" s="6"/>
      <c r="M138" s="189" t="s">
        <v>389</v>
      </c>
      <c r="N138" s="190" t="s">
        <v>620</v>
      </c>
      <c r="O138" s="190" t="s">
        <v>620</v>
      </c>
      <c r="P138" s="190" t="s">
        <v>620</v>
      </c>
    </row>
    <row r="139" spans="2:16" hidden="1" outlineLevel="1">
      <c r="B139" s="10">
        <v>17</v>
      </c>
      <c r="C139" s="10" t="s">
        <v>41</v>
      </c>
      <c r="D139" s="13" t="s">
        <v>867</v>
      </c>
      <c r="E139" s="6">
        <v>70</v>
      </c>
      <c r="F139" s="287"/>
      <c r="G139" s="287"/>
      <c r="N139" s="297"/>
      <c r="O139" s="297"/>
      <c r="P139" s="297"/>
    </row>
    <row r="140" spans="2:16" hidden="1" outlineLevel="1">
      <c r="B140" s="10">
        <v>18</v>
      </c>
      <c r="C140" s="10" t="s">
        <v>41</v>
      </c>
      <c r="D140" s="13" t="s">
        <v>868</v>
      </c>
      <c r="E140" s="6">
        <v>55</v>
      </c>
      <c r="F140" s="287"/>
      <c r="G140" s="287"/>
      <c r="N140" s="297"/>
      <c r="O140" s="297"/>
      <c r="P140" s="297"/>
    </row>
    <row r="141" spans="2:16" collapsed="1">
      <c r="B141" s="8"/>
      <c r="C141" s="8"/>
      <c r="D141" s="9"/>
      <c r="E141" s="8"/>
      <c r="F141" s="8"/>
      <c r="G141" s="8"/>
      <c r="M141" s="8"/>
      <c r="N141" s="8"/>
      <c r="O141" s="8"/>
      <c r="P141" s="8"/>
    </row>
    <row r="142" spans="2:16" outlineLevel="1">
      <c r="B142" s="10">
        <v>1</v>
      </c>
      <c r="C142" s="10" t="s">
        <v>321</v>
      </c>
      <c r="D142" s="13" t="s">
        <v>273</v>
      </c>
      <c r="E142" s="6">
        <v>50</v>
      </c>
      <c r="F142" s="6">
        <v>50</v>
      </c>
      <c r="G142" s="6"/>
      <c r="M142" s="190" t="s">
        <v>620</v>
      </c>
      <c r="N142" s="192" t="s">
        <v>390</v>
      </c>
      <c r="O142" s="192" t="s">
        <v>388</v>
      </c>
      <c r="P142" s="190" t="s">
        <v>620</v>
      </c>
    </row>
    <row r="143" spans="2:16" outlineLevel="1">
      <c r="B143" s="10">
        <v>2</v>
      </c>
      <c r="C143" s="10" t="s">
        <v>321</v>
      </c>
      <c r="D143" s="13" t="s">
        <v>326</v>
      </c>
      <c r="E143" s="6">
        <v>50</v>
      </c>
      <c r="F143" s="6">
        <v>50</v>
      </c>
      <c r="G143" s="6"/>
      <c r="M143" s="190" t="s">
        <v>620</v>
      </c>
      <c r="N143" s="192" t="s">
        <v>390</v>
      </c>
      <c r="O143" s="192" t="s">
        <v>388</v>
      </c>
      <c r="P143" s="190" t="s">
        <v>620</v>
      </c>
    </row>
    <row r="144" spans="2:16" outlineLevel="1">
      <c r="B144" s="10">
        <v>3</v>
      </c>
      <c r="C144" s="10" t="s">
        <v>321</v>
      </c>
      <c r="D144" s="13" t="s">
        <v>325</v>
      </c>
      <c r="E144" s="6">
        <v>50</v>
      </c>
      <c r="F144" s="6">
        <v>50</v>
      </c>
      <c r="G144" s="6"/>
      <c r="M144" s="190" t="s">
        <v>620</v>
      </c>
      <c r="N144" s="192" t="s">
        <v>390</v>
      </c>
      <c r="O144" s="192" t="s">
        <v>388</v>
      </c>
      <c r="P144" s="190" t="s">
        <v>620</v>
      </c>
    </row>
    <row r="145" spans="2:16" outlineLevel="1">
      <c r="B145" s="10">
        <v>4</v>
      </c>
      <c r="C145" s="10" t="s">
        <v>321</v>
      </c>
      <c r="D145" s="13" t="s">
        <v>269</v>
      </c>
      <c r="E145" s="6">
        <v>35</v>
      </c>
      <c r="F145" s="6">
        <v>35</v>
      </c>
      <c r="G145" s="6"/>
      <c r="M145" s="190" t="s">
        <v>620</v>
      </c>
      <c r="N145" s="192" t="s">
        <v>390</v>
      </c>
      <c r="O145" s="192" t="s">
        <v>388</v>
      </c>
      <c r="P145" s="190" t="s">
        <v>620</v>
      </c>
    </row>
    <row r="146" spans="2:16" outlineLevel="1">
      <c r="B146" s="10">
        <v>5</v>
      </c>
      <c r="C146" s="10" t="s">
        <v>321</v>
      </c>
      <c r="D146" s="13" t="s">
        <v>324</v>
      </c>
      <c r="E146" s="6">
        <v>30</v>
      </c>
      <c r="F146" s="6">
        <v>30</v>
      </c>
      <c r="G146" s="6"/>
      <c r="M146" s="190" t="s">
        <v>620</v>
      </c>
      <c r="N146" s="192" t="s">
        <v>390</v>
      </c>
      <c r="O146" s="192" t="s">
        <v>388</v>
      </c>
      <c r="P146" s="190" t="s">
        <v>620</v>
      </c>
    </row>
    <row r="147" spans="2:16" outlineLevel="1">
      <c r="B147" s="10">
        <v>6</v>
      </c>
      <c r="C147" s="10" t="s">
        <v>321</v>
      </c>
      <c r="D147" s="13" t="s">
        <v>13</v>
      </c>
      <c r="E147" s="6">
        <v>25</v>
      </c>
      <c r="F147" s="6">
        <v>25</v>
      </c>
      <c r="G147" s="6"/>
      <c r="M147" s="190" t="s">
        <v>620</v>
      </c>
      <c r="N147" s="192" t="s">
        <v>390</v>
      </c>
      <c r="O147" s="192" t="s">
        <v>388</v>
      </c>
      <c r="P147" s="190" t="s">
        <v>620</v>
      </c>
    </row>
    <row r="148" spans="2:16" outlineLevel="1">
      <c r="B148" s="10">
        <v>7</v>
      </c>
      <c r="C148" s="10" t="s">
        <v>321</v>
      </c>
      <c r="D148" s="13" t="s">
        <v>601</v>
      </c>
      <c r="E148" s="6">
        <v>25</v>
      </c>
      <c r="F148" s="6">
        <v>25</v>
      </c>
      <c r="G148" s="6"/>
      <c r="M148" s="190" t="s">
        <v>620</v>
      </c>
      <c r="N148" s="192" t="s">
        <v>390</v>
      </c>
      <c r="O148" s="192" t="s">
        <v>388</v>
      </c>
      <c r="P148" s="192" t="s">
        <v>109</v>
      </c>
    </row>
    <row r="149" spans="2:16" ht="19.899999999999999" customHeight="1" outlineLevel="1">
      <c r="B149" s="10">
        <v>8</v>
      </c>
      <c r="C149" s="10" t="s">
        <v>321</v>
      </c>
      <c r="D149" s="13" t="s">
        <v>322</v>
      </c>
      <c r="E149" s="6">
        <v>25</v>
      </c>
      <c r="F149" s="6">
        <v>25</v>
      </c>
      <c r="G149" s="6"/>
      <c r="M149" s="190" t="s">
        <v>620</v>
      </c>
      <c r="N149" s="192" t="s">
        <v>390</v>
      </c>
      <c r="O149" s="192" t="s">
        <v>388</v>
      </c>
      <c r="P149" s="192" t="s">
        <v>109</v>
      </c>
    </row>
    <row r="150" spans="2:16" outlineLevel="1">
      <c r="B150" s="10">
        <v>9</v>
      </c>
      <c r="C150" s="10" t="s">
        <v>321</v>
      </c>
      <c r="D150" s="13" t="s">
        <v>285</v>
      </c>
      <c r="E150" s="6">
        <v>25</v>
      </c>
      <c r="F150" s="6">
        <v>25</v>
      </c>
      <c r="G150" s="6"/>
      <c r="M150" s="190" t="s">
        <v>620</v>
      </c>
      <c r="N150" s="192" t="s">
        <v>390</v>
      </c>
      <c r="O150" s="192" t="s">
        <v>388</v>
      </c>
      <c r="P150" s="190" t="s">
        <v>620</v>
      </c>
    </row>
    <row r="151" spans="2:16" ht="28.5" customHeight="1" outlineLevel="1">
      <c r="B151" s="10">
        <v>10</v>
      </c>
      <c r="C151" s="10" t="s">
        <v>321</v>
      </c>
      <c r="D151" s="13" t="s">
        <v>323</v>
      </c>
      <c r="E151" s="6">
        <v>20</v>
      </c>
      <c r="F151" s="6">
        <v>20</v>
      </c>
      <c r="G151" s="6"/>
      <c r="M151" s="190" t="s">
        <v>620</v>
      </c>
      <c r="N151" s="192" t="s">
        <v>390</v>
      </c>
      <c r="O151" s="192" t="s">
        <v>388</v>
      </c>
      <c r="P151" s="190" t="s">
        <v>109</v>
      </c>
    </row>
    <row r="152" spans="2:16" outlineLevel="1">
      <c r="B152" s="10">
        <v>11</v>
      </c>
      <c r="C152" s="10" t="s">
        <v>321</v>
      </c>
      <c r="D152" s="13" t="s">
        <v>327</v>
      </c>
      <c r="E152" s="6">
        <v>3</v>
      </c>
      <c r="F152" s="6">
        <v>3</v>
      </c>
      <c r="G152" s="6"/>
      <c r="M152" s="190" t="s">
        <v>620</v>
      </c>
      <c r="N152" s="190" t="s">
        <v>620</v>
      </c>
      <c r="O152" s="190" t="s">
        <v>620</v>
      </c>
      <c r="P152" s="190" t="s">
        <v>620</v>
      </c>
    </row>
    <row r="153" spans="2:16">
      <c r="B153" s="8"/>
      <c r="C153" s="8"/>
      <c r="D153" s="9"/>
      <c r="E153" s="8"/>
      <c r="F153" s="8"/>
      <c r="G153" s="8"/>
      <c r="M153" s="8"/>
      <c r="N153" s="8"/>
      <c r="O153" s="8"/>
      <c r="P153" s="8"/>
    </row>
    <row r="154" spans="2:16" hidden="1" outlineLevel="1">
      <c r="B154" s="10">
        <v>1</v>
      </c>
      <c r="C154" s="10" t="s">
        <v>328</v>
      </c>
      <c r="D154" s="11" t="s">
        <v>329</v>
      </c>
      <c r="E154" s="6">
        <v>12</v>
      </c>
      <c r="F154" s="6">
        <v>12</v>
      </c>
      <c r="G154" s="6"/>
      <c r="M154" s="189"/>
      <c r="N154" s="189"/>
      <c r="O154" s="189"/>
      <c r="P154" s="189"/>
    </row>
    <row r="155" spans="2:16" hidden="1" outlineLevel="1">
      <c r="B155" s="10">
        <v>2</v>
      </c>
      <c r="C155" s="10" t="s">
        <v>328</v>
      </c>
      <c r="D155" s="13" t="s">
        <v>330</v>
      </c>
      <c r="E155" s="6">
        <v>2</v>
      </c>
      <c r="F155" s="6">
        <v>2</v>
      </c>
      <c r="G155" s="6"/>
      <c r="M155" s="189"/>
      <c r="N155" s="189"/>
      <c r="O155" s="189"/>
      <c r="P155" s="189"/>
    </row>
    <row r="156" spans="2:16" hidden="1" outlineLevel="1">
      <c r="B156" s="10">
        <v>3</v>
      </c>
      <c r="C156" s="10" t="s">
        <v>328</v>
      </c>
      <c r="D156" s="11" t="s">
        <v>331</v>
      </c>
      <c r="E156" s="6">
        <v>15</v>
      </c>
      <c r="F156" s="6">
        <v>15</v>
      </c>
      <c r="G156" s="6"/>
      <c r="M156" s="189"/>
      <c r="N156" s="189"/>
      <c r="O156" s="189"/>
      <c r="P156" s="189"/>
    </row>
    <row r="157" spans="2:16" hidden="1" outlineLevel="1">
      <c r="B157" s="10">
        <v>4</v>
      </c>
      <c r="C157" s="10" t="s">
        <v>328</v>
      </c>
      <c r="D157" s="11" t="s">
        <v>332</v>
      </c>
      <c r="E157" s="6">
        <v>28</v>
      </c>
      <c r="F157" s="6">
        <v>28</v>
      </c>
      <c r="G157" s="6"/>
      <c r="M157" s="189"/>
      <c r="N157" s="189"/>
      <c r="O157" s="189"/>
      <c r="P157" s="189"/>
    </row>
    <row r="158" spans="2:16" hidden="1" outlineLevel="1">
      <c r="B158" s="10">
        <v>5</v>
      </c>
      <c r="C158" s="10" t="s">
        <v>328</v>
      </c>
      <c r="D158" s="13" t="s">
        <v>333</v>
      </c>
      <c r="E158" s="6">
        <v>10</v>
      </c>
      <c r="F158" s="6">
        <v>10</v>
      </c>
      <c r="G158" s="6"/>
      <c r="M158" s="189"/>
      <c r="N158" s="189"/>
      <c r="O158" s="189"/>
      <c r="P158" s="189"/>
    </row>
    <row r="159" spans="2:16" hidden="1" outlineLevel="1">
      <c r="B159" s="10">
        <v>6</v>
      </c>
      <c r="C159" s="10" t="s">
        <v>328</v>
      </c>
      <c r="D159" s="11" t="s">
        <v>334</v>
      </c>
      <c r="E159" s="6">
        <v>12</v>
      </c>
      <c r="F159" s="6">
        <v>12</v>
      </c>
      <c r="G159" s="6"/>
      <c r="M159" s="189"/>
      <c r="N159" s="189"/>
      <c r="O159" s="189"/>
      <c r="P159" s="189"/>
    </row>
    <row r="160" spans="2:16" hidden="1" outlineLevel="1">
      <c r="B160" s="10">
        <v>7</v>
      </c>
      <c r="C160" s="10" t="s">
        <v>328</v>
      </c>
      <c r="D160" s="13" t="s">
        <v>335</v>
      </c>
      <c r="E160" s="6">
        <v>2</v>
      </c>
      <c r="F160" s="6">
        <v>2</v>
      </c>
      <c r="G160" s="6"/>
      <c r="M160" s="189"/>
      <c r="N160" s="189"/>
      <c r="O160" s="189"/>
      <c r="P160" s="189"/>
    </row>
    <row r="161" spans="2:16" hidden="1" outlineLevel="1">
      <c r="B161" s="10">
        <v>8</v>
      </c>
      <c r="C161" s="10" t="s">
        <v>328</v>
      </c>
      <c r="D161" s="13" t="s">
        <v>336</v>
      </c>
      <c r="E161" s="6">
        <v>25</v>
      </c>
      <c r="F161" s="6">
        <v>25</v>
      </c>
      <c r="G161" s="6"/>
      <c r="M161" s="189"/>
      <c r="N161" s="189"/>
      <c r="O161" s="189"/>
      <c r="P161" s="189"/>
    </row>
    <row r="162" spans="2:16" hidden="1" outlineLevel="1">
      <c r="B162" s="10">
        <v>9</v>
      </c>
      <c r="C162" s="10" t="s">
        <v>328</v>
      </c>
      <c r="D162" s="13" t="s">
        <v>337</v>
      </c>
      <c r="E162" s="6">
        <v>25</v>
      </c>
      <c r="F162" s="6">
        <v>25</v>
      </c>
      <c r="G162" s="6"/>
      <c r="M162" s="189"/>
      <c r="N162" s="189"/>
      <c r="O162" s="189"/>
      <c r="P162" s="189"/>
    </row>
    <row r="163" spans="2:16" hidden="1" outlineLevel="1">
      <c r="B163" s="10">
        <v>10</v>
      </c>
      <c r="C163" s="10" t="s">
        <v>328</v>
      </c>
      <c r="D163" s="13" t="s">
        <v>338</v>
      </c>
      <c r="E163" s="6">
        <v>25</v>
      </c>
      <c r="F163" s="6">
        <v>25</v>
      </c>
      <c r="G163" s="6"/>
      <c r="M163" s="189"/>
      <c r="N163" s="189"/>
      <c r="O163" s="189"/>
      <c r="P163" s="189"/>
    </row>
    <row r="164" spans="2:16" hidden="1" outlineLevel="1">
      <c r="B164" s="10">
        <v>11</v>
      </c>
      <c r="C164" s="10" t="s">
        <v>328</v>
      </c>
      <c r="D164" s="13" t="s">
        <v>339</v>
      </c>
      <c r="E164" s="6">
        <v>25</v>
      </c>
      <c r="F164" s="6">
        <v>25</v>
      </c>
      <c r="G164" s="6"/>
      <c r="M164" s="189"/>
      <c r="N164" s="189"/>
      <c r="O164" s="189"/>
      <c r="P164" s="189"/>
    </row>
    <row r="165" spans="2:16" hidden="1" outlineLevel="1">
      <c r="B165" s="10">
        <v>12</v>
      </c>
      <c r="C165" s="10" t="s">
        <v>328</v>
      </c>
      <c r="D165" s="13" t="s">
        <v>340</v>
      </c>
      <c r="E165" s="6">
        <v>25</v>
      </c>
      <c r="F165" s="6">
        <v>25</v>
      </c>
      <c r="G165" s="6"/>
      <c r="M165" s="189"/>
      <c r="N165" s="189"/>
      <c r="O165" s="189"/>
      <c r="P165" s="189"/>
    </row>
    <row r="166" spans="2:16" hidden="1" outlineLevel="1">
      <c r="B166" s="10">
        <v>13</v>
      </c>
      <c r="C166" s="10" t="s">
        <v>328</v>
      </c>
      <c r="D166" s="13" t="s">
        <v>341</v>
      </c>
      <c r="E166" s="6">
        <v>25</v>
      </c>
      <c r="F166" s="6">
        <v>25</v>
      </c>
      <c r="G166" s="6"/>
      <c r="M166" s="189"/>
      <c r="N166" s="189"/>
      <c r="O166" s="189"/>
      <c r="P166" s="189"/>
    </row>
    <row r="167" spans="2:16" hidden="1" outlineLevel="1">
      <c r="B167" s="10">
        <v>14</v>
      </c>
      <c r="C167" s="10" t="s">
        <v>328</v>
      </c>
      <c r="D167" s="13" t="s">
        <v>342</v>
      </c>
      <c r="E167" s="6">
        <v>25</v>
      </c>
      <c r="F167" s="6">
        <v>25</v>
      </c>
      <c r="G167" s="6"/>
      <c r="M167" s="189"/>
      <c r="N167" s="189"/>
      <c r="O167" s="189"/>
      <c r="P167" s="189"/>
    </row>
    <row r="168" spans="2:16" hidden="1" outlineLevel="1">
      <c r="B168" s="10">
        <v>15</v>
      </c>
      <c r="C168" s="10" t="s">
        <v>328</v>
      </c>
      <c r="D168" s="13" t="s">
        <v>343</v>
      </c>
      <c r="E168" s="6">
        <v>25</v>
      </c>
      <c r="F168" s="6">
        <v>25</v>
      </c>
      <c r="G168" s="6"/>
      <c r="M168" s="189"/>
      <c r="N168" s="189"/>
      <c r="O168" s="189"/>
      <c r="P168" s="189"/>
    </row>
    <row r="169" spans="2:16" hidden="1" outlineLevel="1">
      <c r="B169" s="10">
        <v>16</v>
      </c>
      <c r="C169" s="10" t="s">
        <v>328</v>
      </c>
      <c r="D169" s="11" t="s">
        <v>344</v>
      </c>
      <c r="E169" s="6">
        <v>25</v>
      </c>
      <c r="F169" s="6">
        <v>25</v>
      </c>
      <c r="G169" s="6"/>
      <c r="M169" s="189"/>
      <c r="N169" s="189"/>
      <c r="O169" s="189"/>
      <c r="P169" s="189"/>
    </row>
    <row r="170" spans="2:16" hidden="1" outlineLevel="1">
      <c r="B170" s="10">
        <v>17</v>
      </c>
      <c r="C170" s="10" t="s">
        <v>328</v>
      </c>
      <c r="D170" s="13" t="s">
        <v>345</v>
      </c>
      <c r="E170" s="6">
        <v>25</v>
      </c>
      <c r="F170" s="6">
        <v>25</v>
      </c>
      <c r="G170" s="6"/>
      <c r="M170" s="189"/>
      <c r="N170" s="189"/>
      <c r="O170" s="189"/>
      <c r="P170" s="189"/>
    </row>
    <row r="171" spans="2:16" hidden="1" outlineLevel="1">
      <c r="B171" s="10">
        <v>18</v>
      </c>
      <c r="C171" s="10" t="s">
        <v>328</v>
      </c>
      <c r="D171" s="13" t="s">
        <v>346</v>
      </c>
      <c r="E171" s="6">
        <v>25</v>
      </c>
      <c r="F171" s="6">
        <v>25</v>
      </c>
      <c r="G171" s="6"/>
      <c r="M171" s="189"/>
      <c r="N171" s="189"/>
      <c r="O171" s="189"/>
      <c r="P171" s="189"/>
    </row>
    <row r="172" spans="2:16" hidden="1" outlineLevel="1">
      <c r="B172" s="10">
        <v>19</v>
      </c>
      <c r="C172" s="10" t="s">
        <v>328</v>
      </c>
      <c r="D172" s="13" t="s">
        <v>347</v>
      </c>
      <c r="E172" s="6">
        <v>35</v>
      </c>
      <c r="F172" s="6">
        <v>35</v>
      </c>
      <c r="G172" s="6"/>
      <c r="M172" s="189"/>
      <c r="N172" s="189"/>
      <c r="O172" s="189"/>
      <c r="P172" s="189"/>
    </row>
    <row r="173" spans="2:16" hidden="1" outlineLevel="1">
      <c r="B173" s="10">
        <v>20</v>
      </c>
      <c r="C173" s="10" t="s">
        <v>328</v>
      </c>
      <c r="D173" s="13" t="s">
        <v>348</v>
      </c>
      <c r="E173" s="6">
        <v>35</v>
      </c>
      <c r="F173" s="6">
        <v>35</v>
      </c>
      <c r="G173" s="6"/>
      <c r="M173" s="189"/>
      <c r="N173" s="189"/>
      <c r="O173" s="189"/>
      <c r="P173" s="189"/>
    </row>
    <row r="174" spans="2:16" hidden="1" outlineLevel="1">
      <c r="B174" s="10">
        <v>21</v>
      </c>
      <c r="C174" s="10" t="s">
        <v>328</v>
      </c>
      <c r="D174" s="13" t="s">
        <v>349</v>
      </c>
      <c r="E174" s="6">
        <v>30</v>
      </c>
      <c r="F174" s="6">
        <v>30</v>
      </c>
      <c r="G174" s="6"/>
      <c r="M174" s="189"/>
      <c r="N174" s="189"/>
      <c r="O174" s="189"/>
      <c r="P174" s="189"/>
    </row>
    <row r="175" spans="2:16" hidden="1" outlineLevel="1">
      <c r="B175" s="10">
        <v>22</v>
      </c>
      <c r="C175" s="10" t="s">
        <v>328</v>
      </c>
      <c r="D175" s="11" t="s">
        <v>240</v>
      </c>
      <c r="E175" s="6">
        <v>12</v>
      </c>
      <c r="F175" s="6">
        <v>12</v>
      </c>
      <c r="G175" s="6"/>
      <c r="M175" s="189"/>
      <c r="N175" s="189"/>
      <c r="O175" s="189"/>
      <c r="P175" s="189"/>
    </row>
    <row r="176" spans="2:16" hidden="1" outlineLevel="1">
      <c r="B176" s="10">
        <v>23</v>
      </c>
      <c r="C176" s="10" t="s">
        <v>328</v>
      </c>
      <c r="D176" s="13" t="s">
        <v>350</v>
      </c>
      <c r="E176" s="6">
        <v>12</v>
      </c>
      <c r="F176" s="6">
        <v>12</v>
      </c>
      <c r="G176" s="6"/>
      <c r="M176" s="189"/>
      <c r="N176" s="189"/>
      <c r="O176" s="189"/>
      <c r="P176" s="189"/>
    </row>
    <row r="177" spans="2:16" hidden="1" outlineLevel="1">
      <c r="B177" s="10">
        <v>24</v>
      </c>
      <c r="C177" s="10" t="s">
        <v>328</v>
      </c>
      <c r="D177" s="13" t="s">
        <v>351</v>
      </c>
      <c r="E177" s="6">
        <v>20</v>
      </c>
      <c r="F177" s="6">
        <v>20</v>
      </c>
      <c r="G177" s="6"/>
      <c r="M177" s="189"/>
      <c r="N177" s="189"/>
      <c r="O177" s="189"/>
      <c r="P177" s="189"/>
    </row>
    <row r="178" spans="2:16" hidden="1" outlineLevel="1">
      <c r="B178" s="10">
        <v>25</v>
      </c>
      <c r="C178" s="10" t="s">
        <v>328</v>
      </c>
      <c r="D178" s="13" t="s">
        <v>352</v>
      </c>
      <c r="E178" s="6">
        <v>35</v>
      </c>
      <c r="F178" s="6">
        <v>35</v>
      </c>
      <c r="G178" s="6"/>
      <c r="M178" s="189"/>
      <c r="N178" s="189"/>
      <c r="O178" s="189"/>
      <c r="P178" s="189"/>
    </row>
    <row r="179" spans="2:16" hidden="1" outlineLevel="1">
      <c r="B179" s="10">
        <v>26</v>
      </c>
      <c r="C179" s="10" t="s">
        <v>328</v>
      </c>
      <c r="D179" s="13" t="s">
        <v>353</v>
      </c>
      <c r="E179" s="6">
        <v>35</v>
      </c>
      <c r="F179" s="6">
        <v>35</v>
      </c>
      <c r="G179" s="6"/>
      <c r="M179" s="189"/>
      <c r="N179" s="189"/>
      <c r="O179" s="189"/>
      <c r="P179" s="189"/>
    </row>
    <row r="180" spans="2:16" hidden="1" outlineLevel="1">
      <c r="B180" s="10">
        <v>27</v>
      </c>
      <c r="C180" s="10" t="s">
        <v>328</v>
      </c>
      <c r="D180" s="13" t="s">
        <v>354</v>
      </c>
      <c r="E180" s="6">
        <v>20</v>
      </c>
      <c r="F180" s="6">
        <v>20</v>
      </c>
      <c r="G180" s="6"/>
      <c r="M180" s="189"/>
      <c r="N180" s="189"/>
      <c r="O180" s="189"/>
      <c r="P180" s="189"/>
    </row>
    <row r="181" spans="2:16" hidden="1" outlineLevel="1">
      <c r="B181" s="10">
        <v>28</v>
      </c>
      <c r="C181" s="10" t="s">
        <v>328</v>
      </c>
      <c r="D181" s="13" t="s">
        <v>355</v>
      </c>
      <c r="E181" s="6">
        <v>20</v>
      </c>
      <c r="F181" s="6">
        <v>20</v>
      </c>
      <c r="G181" s="6"/>
      <c r="M181" s="189"/>
      <c r="N181" s="189"/>
      <c r="O181" s="189"/>
      <c r="P181" s="189"/>
    </row>
    <row r="182" spans="2:16" customFormat="1" collapsed="1">
      <c r="H182" s="2"/>
      <c r="I182" s="2"/>
      <c r="J182" s="2"/>
    </row>
    <row r="183" spans="2:16">
      <c r="B183" s="8"/>
      <c r="C183" s="8"/>
      <c r="D183" s="9"/>
      <c r="E183" s="8"/>
      <c r="F183" s="8"/>
      <c r="G183" s="8"/>
      <c r="M183" s="189"/>
      <c r="N183" s="189"/>
      <c r="O183" s="189"/>
      <c r="P183" s="189"/>
    </row>
    <row r="184" spans="2:16" hidden="1" outlineLevel="1">
      <c r="B184" s="10">
        <v>1</v>
      </c>
      <c r="C184" s="10" t="s">
        <v>356</v>
      </c>
      <c r="D184" s="13" t="s">
        <v>356</v>
      </c>
      <c r="E184" s="10">
        <v>20</v>
      </c>
      <c r="F184" s="10">
        <v>20</v>
      </c>
      <c r="G184" s="10"/>
      <c r="M184" s="189"/>
      <c r="N184" s="189"/>
      <c r="O184" s="189"/>
      <c r="P184" s="189"/>
    </row>
    <row r="185" spans="2:16" hidden="1" outlineLevel="1">
      <c r="B185" s="10">
        <v>2</v>
      </c>
      <c r="C185" s="10" t="s">
        <v>356</v>
      </c>
      <c r="D185" s="13" t="s">
        <v>357</v>
      </c>
      <c r="E185" s="10">
        <v>60</v>
      </c>
      <c r="F185" s="10">
        <v>60</v>
      </c>
      <c r="G185" s="10"/>
      <c r="M185" s="189"/>
      <c r="N185" s="189"/>
      <c r="O185" s="189"/>
      <c r="P185" s="189"/>
    </row>
    <row r="186" spans="2:16" hidden="1" outlineLevel="1">
      <c r="B186" s="10">
        <v>3</v>
      </c>
      <c r="C186" s="10" t="s">
        <v>356</v>
      </c>
      <c r="D186" s="13" t="s">
        <v>358</v>
      </c>
      <c r="E186" s="10">
        <v>25</v>
      </c>
      <c r="F186" s="10">
        <v>25</v>
      </c>
      <c r="G186" s="10"/>
      <c r="M186" s="189"/>
      <c r="N186" s="189"/>
      <c r="O186" s="189"/>
      <c r="P186" s="189"/>
    </row>
    <row r="187" spans="2:16" hidden="1" outlineLevel="1">
      <c r="B187" s="10">
        <v>4</v>
      </c>
      <c r="C187" s="10" t="s">
        <v>356</v>
      </c>
      <c r="D187" s="13" t="s">
        <v>359</v>
      </c>
      <c r="E187" s="10">
        <v>25</v>
      </c>
      <c r="F187" s="10">
        <v>25</v>
      </c>
      <c r="G187" s="10"/>
      <c r="M187" s="189"/>
      <c r="N187" s="189"/>
      <c r="O187" s="189"/>
      <c r="P187" s="189"/>
    </row>
    <row r="188" spans="2:16" hidden="1" outlineLevel="1">
      <c r="B188" s="10">
        <v>5</v>
      </c>
      <c r="C188" s="10" t="s">
        <v>356</v>
      </c>
      <c r="D188" s="13" t="s">
        <v>360</v>
      </c>
      <c r="E188" s="10">
        <v>15</v>
      </c>
      <c r="F188" s="10">
        <v>15</v>
      </c>
      <c r="G188" s="10"/>
      <c r="M188" s="189"/>
      <c r="N188" s="189"/>
      <c r="O188" s="189"/>
      <c r="P188" s="189"/>
    </row>
    <row r="189" spans="2:16" hidden="1" outlineLevel="1">
      <c r="B189" s="10">
        <v>6</v>
      </c>
      <c r="C189" s="10" t="s">
        <v>356</v>
      </c>
      <c r="D189" s="13" t="s">
        <v>361</v>
      </c>
      <c r="E189" s="10">
        <v>25</v>
      </c>
      <c r="F189" s="10">
        <v>25</v>
      </c>
      <c r="G189" s="10"/>
      <c r="M189" s="189"/>
      <c r="N189" s="189"/>
      <c r="O189" s="189"/>
      <c r="P189" s="189"/>
    </row>
    <row r="190" spans="2:16" hidden="1" outlineLevel="1">
      <c r="B190" s="10">
        <v>7</v>
      </c>
      <c r="C190" s="10" t="s">
        <v>356</v>
      </c>
      <c r="D190" s="13" t="s">
        <v>362</v>
      </c>
      <c r="E190" s="10">
        <v>60</v>
      </c>
      <c r="F190" s="10">
        <v>60</v>
      </c>
      <c r="G190" s="10"/>
      <c r="M190" s="189"/>
      <c r="N190" s="189"/>
      <c r="O190" s="189"/>
      <c r="P190" s="189"/>
    </row>
    <row r="191" spans="2:16" hidden="1" outlineLevel="1">
      <c r="B191" s="10">
        <v>8</v>
      </c>
      <c r="C191" s="10" t="s">
        <v>356</v>
      </c>
      <c r="D191" s="13" t="s">
        <v>363</v>
      </c>
      <c r="E191" s="10">
        <v>45</v>
      </c>
      <c r="F191" s="10">
        <v>45</v>
      </c>
      <c r="G191" s="10"/>
      <c r="M191" s="189"/>
      <c r="N191" s="189"/>
      <c r="O191" s="189"/>
      <c r="P191" s="189"/>
    </row>
    <row r="192" spans="2:16" collapsed="1">
      <c r="B192" s="8"/>
      <c r="C192" s="8"/>
      <c r="D192" s="9"/>
      <c r="E192" s="8"/>
      <c r="F192" s="8"/>
      <c r="G192" s="8"/>
      <c r="M192" s="189"/>
      <c r="N192" s="189"/>
      <c r="O192" s="189"/>
      <c r="P192" s="189"/>
    </row>
    <row r="193" spans="2:16" hidden="1" outlineLevel="1">
      <c r="B193" s="10">
        <v>1</v>
      </c>
      <c r="C193" s="10" t="s">
        <v>364</v>
      </c>
      <c r="D193" s="13" t="s">
        <v>365</v>
      </c>
      <c r="E193" s="6">
        <v>15</v>
      </c>
      <c r="F193" s="6">
        <v>15</v>
      </c>
      <c r="G193" s="6"/>
      <c r="M193" s="189"/>
      <c r="N193" s="189"/>
      <c r="O193" s="189"/>
      <c r="P193" s="189"/>
    </row>
    <row r="194" spans="2:16" hidden="1" outlineLevel="1">
      <c r="B194" s="10">
        <v>2</v>
      </c>
      <c r="C194" s="10" t="s">
        <v>364</v>
      </c>
      <c r="D194" s="13" t="s">
        <v>366</v>
      </c>
      <c r="E194" s="6">
        <v>18</v>
      </c>
      <c r="F194" s="6">
        <v>18</v>
      </c>
      <c r="G194" s="6"/>
      <c r="M194" s="189"/>
      <c r="N194" s="189"/>
      <c r="O194" s="189"/>
      <c r="P194" s="189"/>
    </row>
    <row r="195" spans="2:16" hidden="1" outlineLevel="1">
      <c r="B195" s="10">
        <v>3</v>
      </c>
      <c r="C195" s="10" t="s">
        <v>364</v>
      </c>
      <c r="D195" s="13" t="s">
        <v>367</v>
      </c>
      <c r="E195" s="6">
        <v>18</v>
      </c>
      <c r="F195" s="6">
        <v>18</v>
      </c>
      <c r="G195" s="6"/>
      <c r="M195" s="189"/>
      <c r="N195" s="189"/>
      <c r="O195" s="189"/>
      <c r="P195" s="189"/>
    </row>
    <row r="196" spans="2:16" hidden="1" outlineLevel="1">
      <c r="B196" s="10">
        <v>4</v>
      </c>
      <c r="C196" s="10" t="s">
        <v>364</v>
      </c>
      <c r="D196" s="13" t="s">
        <v>368</v>
      </c>
      <c r="E196" s="6">
        <v>35</v>
      </c>
      <c r="F196" s="6">
        <v>35</v>
      </c>
      <c r="G196" s="6"/>
      <c r="M196" s="189"/>
      <c r="N196" s="189"/>
      <c r="O196" s="189"/>
      <c r="P196" s="189"/>
    </row>
    <row r="197" spans="2:16" hidden="1" outlineLevel="1">
      <c r="B197" s="10">
        <v>5</v>
      </c>
      <c r="C197" s="10" t="s">
        <v>364</v>
      </c>
      <c r="D197" s="13" t="s">
        <v>369</v>
      </c>
      <c r="E197" s="6">
        <v>40</v>
      </c>
      <c r="F197" s="6">
        <v>40</v>
      </c>
      <c r="G197" s="6"/>
      <c r="M197" s="189"/>
      <c r="N197" s="189"/>
      <c r="O197" s="189"/>
      <c r="P197" s="189"/>
    </row>
    <row r="198" spans="2:16" hidden="1" outlineLevel="1">
      <c r="B198" s="10">
        <v>6</v>
      </c>
      <c r="C198" s="10" t="s">
        <v>364</v>
      </c>
      <c r="D198" s="13" t="s">
        <v>370</v>
      </c>
      <c r="E198" s="6">
        <v>30</v>
      </c>
      <c r="F198" s="6">
        <v>30</v>
      </c>
      <c r="G198" s="6"/>
      <c r="M198" s="189"/>
      <c r="N198" s="189"/>
      <c r="O198" s="189"/>
      <c r="P198" s="189"/>
    </row>
    <row r="199" spans="2:16" hidden="1" outlineLevel="1">
      <c r="B199" s="10">
        <v>7</v>
      </c>
      <c r="C199" s="10" t="s">
        <v>364</v>
      </c>
      <c r="D199" s="13" t="s">
        <v>371</v>
      </c>
      <c r="E199" s="6">
        <v>60</v>
      </c>
      <c r="F199" s="6">
        <v>60</v>
      </c>
      <c r="G199" s="6"/>
      <c r="M199" s="189"/>
      <c r="N199" s="189"/>
      <c r="O199" s="189"/>
      <c r="P199" s="189"/>
    </row>
    <row r="200" spans="2:16" hidden="1" outlineLevel="1">
      <c r="B200" s="10">
        <v>8</v>
      </c>
      <c r="C200" s="10" t="s">
        <v>364</v>
      </c>
      <c r="D200" s="13" t="s">
        <v>372</v>
      </c>
      <c r="E200" s="6">
        <v>70</v>
      </c>
      <c r="F200" s="6">
        <v>70</v>
      </c>
      <c r="G200" s="6"/>
      <c r="M200" s="189"/>
      <c r="N200" s="189"/>
      <c r="O200" s="189"/>
      <c r="P200" s="189"/>
    </row>
    <row r="201" spans="2:16" hidden="1" outlineLevel="1">
      <c r="B201" s="10">
        <v>9</v>
      </c>
      <c r="C201" s="10" t="s">
        <v>364</v>
      </c>
      <c r="D201" s="13" t="s">
        <v>373</v>
      </c>
      <c r="E201" s="6">
        <v>25</v>
      </c>
      <c r="F201" s="6">
        <v>25</v>
      </c>
      <c r="G201" s="6"/>
      <c r="M201" s="189"/>
      <c r="N201" s="189"/>
      <c r="O201" s="189"/>
      <c r="P201" s="189"/>
    </row>
    <row r="202" spans="2:16" hidden="1" outlineLevel="1">
      <c r="B202" s="10">
        <v>10</v>
      </c>
      <c r="C202" s="10" t="s">
        <v>364</v>
      </c>
      <c r="D202" s="13" t="s">
        <v>374</v>
      </c>
      <c r="E202" s="6">
        <v>5</v>
      </c>
      <c r="F202" s="6">
        <v>5</v>
      </c>
      <c r="G202" s="6"/>
      <c r="M202" s="189"/>
      <c r="N202" s="189"/>
      <c r="O202" s="189"/>
      <c r="P202" s="189"/>
    </row>
    <row r="203" spans="2:16" hidden="1" outlineLevel="1">
      <c r="B203" s="10">
        <v>11</v>
      </c>
      <c r="C203" s="10" t="s">
        <v>364</v>
      </c>
      <c r="D203" s="13" t="s">
        <v>375</v>
      </c>
      <c r="E203" s="6">
        <v>6</v>
      </c>
      <c r="F203" s="6">
        <v>6</v>
      </c>
      <c r="G203" s="6"/>
      <c r="M203" s="189"/>
      <c r="N203" s="189"/>
      <c r="O203" s="189"/>
      <c r="P203" s="189"/>
    </row>
    <row r="204" spans="2:16" hidden="1" outlineLevel="1">
      <c r="B204" s="10">
        <v>12</v>
      </c>
      <c r="C204" s="10" t="s">
        <v>364</v>
      </c>
      <c r="D204" s="13" t="s">
        <v>376</v>
      </c>
      <c r="E204" s="6">
        <v>6</v>
      </c>
      <c r="F204" s="6">
        <v>6</v>
      </c>
      <c r="G204" s="6"/>
      <c r="M204" s="189"/>
      <c r="N204" s="189"/>
      <c r="O204" s="189"/>
      <c r="P204" s="189"/>
    </row>
    <row r="205" spans="2:16" hidden="1" outlineLevel="1">
      <c r="B205" s="10">
        <v>13</v>
      </c>
      <c r="C205" s="10" t="s">
        <v>364</v>
      </c>
      <c r="D205" s="13" t="s">
        <v>377</v>
      </c>
      <c r="E205" s="6">
        <v>15</v>
      </c>
      <c r="F205" s="6">
        <v>15</v>
      </c>
      <c r="G205" s="6"/>
      <c r="M205" s="189"/>
      <c r="N205" s="189"/>
      <c r="O205" s="189"/>
      <c r="P205" s="189"/>
    </row>
    <row r="206" spans="2:16" hidden="1" outlineLevel="1">
      <c r="B206" s="10">
        <v>14</v>
      </c>
      <c r="C206" s="10" t="s">
        <v>364</v>
      </c>
      <c r="D206" s="13" t="s">
        <v>378</v>
      </c>
      <c r="E206" s="6">
        <v>10</v>
      </c>
      <c r="F206" s="6">
        <v>10</v>
      </c>
      <c r="G206" s="6"/>
      <c r="M206" s="189"/>
      <c r="N206" s="189"/>
      <c r="O206" s="189"/>
      <c r="P206" s="189"/>
    </row>
    <row r="207" spans="2:16" hidden="1" outlineLevel="1">
      <c r="B207" s="10">
        <v>15</v>
      </c>
      <c r="C207" s="10" t="s">
        <v>364</v>
      </c>
      <c r="D207" s="13" t="s">
        <v>379</v>
      </c>
      <c r="E207" s="6">
        <v>15</v>
      </c>
      <c r="F207" s="6">
        <v>15</v>
      </c>
      <c r="G207" s="6"/>
      <c r="M207" s="189"/>
      <c r="N207" s="189"/>
      <c r="O207" s="189"/>
      <c r="P207" s="189"/>
    </row>
    <row r="208" spans="2:16" hidden="1" outlineLevel="1">
      <c r="B208" s="10">
        <v>16</v>
      </c>
      <c r="C208" s="10" t="s">
        <v>364</v>
      </c>
      <c r="D208" s="13" t="s">
        <v>380</v>
      </c>
      <c r="E208" s="6">
        <v>15</v>
      </c>
      <c r="F208" s="6">
        <v>15</v>
      </c>
      <c r="G208" s="6"/>
      <c r="M208" s="189"/>
      <c r="N208" s="189"/>
      <c r="O208" s="189"/>
      <c r="P208" s="189"/>
    </row>
    <row r="209" spans="2:16" hidden="1" outlineLevel="1">
      <c r="B209" s="10">
        <v>17</v>
      </c>
      <c r="C209" s="10" t="s">
        <v>364</v>
      </c>
      <c r="D209" s="13" t="s">
        <v>381</v>
      </c>
      <c r="E209" s="6">
        <v>16</v>
      </c>
      <c r="F209" s="6">
        <v>16</v>
      </c>
      <c r="G209" s="6"/>
      <c r="M209" s="189"/>
      <c r="N209" s="189"/>
      <c r="O209" s="189"/>
      <c r="P209" s="189"/>
    </row>
    <row r="210" spans="2:16" collapsed="1">
      <c r="B210" s="8"/>
      <c r="C210" s="8"/>
      <c r="D210" s="9"/>
      <c r="E210" s="8"/>
      <c r="F210" s="8"/>
      <c r="G210" s="8"/>
      <c r="M210" s="189"/>
      <c r="N210" s="189"/>
      <c r="O210" s="189"/>
      <c r="P210" s="189"/>
    </row>
    <row r="211" spans="2:16" hidden="1" outlineLevel="1">
      <c r="B211" s="10">
        <v>1</v>
      </c>
      <c r="C211" s="10" t="s">
        <v>382</v>
      </c>
      <c r="D211" s="13" t="s">
        <v>383</v>
      </c>
      <c r="E211" s="6">
        <v>80</v>
      </c>
      <c r="F211" s="6">
        <v>80</v>
      </c>
      <c r="G211" s="6"/>
      <c r="M211" s="189"/>
      <c r="N211" s="189"/>
      <c r="O211" s="189"/>
      <c r="P211" s="189"/>
    </row>
    <row r="212" spans="2:16" hidden="1" outlineLevel="1">
      <c r="B212" s="10">
        <v>2</v>
      </c>
      <c r="C212" s="10" t="s">
        <v>382</v>
      </c>
      <c r="D212" s="13" t="s">
        <v>384</v>
      </c>
      <c r="E212" s="6">
        <v>80</v>
      </c>
      <c r="F212" s="6">
        <v>80</v>
      </c>
      <c r="G212" s="6"/>
      <c r="M212" s="189"/>
      <c r="N212" s="189"/>
      <c r="O212" s="189"/>
      <c r="P212" s="189"/>
    </row>
    <row r="213" spans="2:16" hidden="1" outlineLevel="1">
      <c r="B213" s="10">
        <v>3</v>
      </c>
      <c r="C213" s="10" t="s">
        <v>382</v>
      </c>
      <c r="D213" s="13" t="s">
        <v>385</v>
      </c>
      <c r="E213" s="6">
        <v>80</v>
      </c>
      <c r="F213" s="6">
        <v>80</v>
      </c>
      <c r="G213" s="6"/>
      <c r="M213" s="189"/>
      <c r="N213" s="189"/>
      <c r="O213" s="189"/>
      <c r="P213" s="189"/>
    </row>
    <row r="214" spans="2:16" hidden="1" outlineLevel="1">
      <c r="B214" s="10">
        <v>4</v>
      </c>
      <c r="C214" s="10" t="s">
        <v>382</v>
      </c>
      <c r="D214" s="13" t="s">
        <v>386</v>
      </c>
      <c r="E214" s="6">
        <v>10</v>
      </c>
      <c r="F214" s="6">
        <v>10</v>
      </c>
      <c r="G214" s="6"/>
      <c r="M214" s="189"/>
      <c r="N214" s="189"/>
      <c r="O214" s="189"/>
      <c r="P214" s="189"/>
    </row>
    <row r="215" spans="2:16" hidden="1" outlineLevel="1">
      <c r="B215" s="10">
        <v>5</v>
      </c>
      <c r="C215" s="10" t="s">
        <v>382</v>
      </c>
      <c r="D215" s="13" t="s">
        <v>387</v>
      </c>
      <c r="E215" s="6">
        <v>90</v>
      </c>
      <c r="F215" s="6">
        <v>90</v>
      </c>
      <c r="G215" s="6"/>
      <c r="M215" s="189"/>
      <c r="N215" s="189"/>
      <c r="O215" s="189"/>
      <c r="P215" s="189"/>
    </row>
    <row r="216" spans="2:16" hidden="1" outlineLevel="1">
      <c r="B216" s="10">
        <v>6</v>
      </c>
      <c r="C216" s="10" t="s">
        <v>382</v>
      </c>
      <c r="D216" s="13" t="s">
        <v>293</v>
      </c>
      <c r="E216" s="6">
        <v>100</v>
      </c>
      <c r="F216" s="6">
        <v>100</v>
      </c>
      <c r="G216" s="6"/>
      <c r="M216" s="189"/>
      <c r="N216" s="189"/>
      <c r="O216" s="189"/>
      <c r="P216" s="189"/>
    </row>
    <row r="217" spans="2:16" collapsed="1">
      <c r="B217" s="8"/>
      <c r="C217" s="8"/>
      <c r="D217" s="9"/>
      <c r="E217" s="8"/>
      <c r="F217" s="8"/>
      <c r="G217" s="8"/>
      <c r="M217" s="189"/>
      <c r="N217" s="189"/>
      <c r="O217" s="189"/>
      <c r="P217" s="189"/>
    </row>
    <row r="218" spans="2:16">
      <c r="B218" s="8"/>
      <c r="C218" s="8"/>
      <c r="D218" s="9"/>
      <c r="E218" s="8"/>
      <c r="F218" s="8"/>
      <c r="G218" s="8"/>
      <c r="M218" s="189"/>
      <c r="N218" s="189"/>
      <c r="O218" s="189"/>
      <c r="P218" s="189"/>
    </row>
    <row r="219" spans="2:16" hidden="1" outlineLevel="1">
      <c r="B219" s="10">
        <v>1</v>
      </c>
      <c r="C219" s="10" t="s">
        <v>391</v>
      </c>
      <c r="D219" s="13" t="s">
        <v>391</v>
      </c>
      <c r="E219" s="6">
        <v>30</v>
      </c>
      <c r="F219" s="6">
        <v>30</v>
      </c>
      <c r="G219" s="6"/>
      <c r="M219" s="190" t="s">
        <v>620</v>
      </c>
      <c r="N219" s="190" t="s">
        <v>620</v>
      </c>
      <c r="O219" s="190" t="s">
        <v>620</v>
      </c>
      <c r="P219" s="190" t="s">
        <v>620</v>
      </c>
    </row>
    <row r="220" spans="2:16" hidden="1" outlineLevel="1">
      <c r="B220" s="10">
        <v>2</v>
      </c>
      <c r="C220" s="10" t="s">
        <v>391</v>
      </c>
      <c r="D220" s="19" t="s">
        <v>392</v>
      </c>
      <c r="E220" s="6">
        <v>40</v>
      </c>
      <c r="F220" s="6">
        <v>40</v>
      </c>
      <c r="G220" s="6"/>
      <c r="M220" s="190" t="s">
        <v>620</v>
      </c>
      <c r="N220" s="192" t="s">
        <v>390</v>
      </c>
      <c r="O220" s="192" t="s">
        <v>388</v>
      </c>
      <c r="P220" s="190" t="s">
        <v>620</v>
      </c>
    </row>
    <row r="221" spans="2:16" hidden="1" outlineLevel="1">
      <c r="B221" s="10">
        <v>3</v>
      </c>
      <c r="C221" s="10" t="s">
        <v>391</v>
      </c>
      <c r="D221" s="19" t="s">
        <v>393</v>
      </c>
      <c r="E221" s="6">
        <v>44</v>
      </c>
      <c r="F221" s="6">
        <v>44</v>
      </c>
      <c r="G221" s="6"/>
      <c r="M221" s="190" t="s">
        <v>620</v>
      </c>
      <c r="N221" s="192" t="s">
        <v>390</v>
      </c>
      <c r="O221" s="192" t="s">
        <v>388</v>
      </c>
      <c r="P221" s="190" t="s">
        <v>620</v>
      </c>
    </row>
    <row r="222" spans="2:16" hidden="1" outlineLevel="1">
      <c r="B222" s="10">
        <v>4</v>
      </c>
      <c r="C222" s="10" t="s">
        <v>391</v>
      </c>
      <c r="D222" s="20" t="s">
        <v>394</v>
      </c>
      <c r="E222" s="6">
        <v>44</v>
      </c>
      <c r="F222" s="6">
        <v>44</v>
      </c>
      <c r="G222" s="6"/>
      <c r="M222" s="190" t="s">
        <v>620</v>
      </c>
      <c r="N222" s="192" t="s">
        <v>390</v>
      </c>
      <c r="O222" s="192" t="s">
        <v>388</v>
      </c>
      <c r="P222" s="190" t="s">
        <v>620</v>
      </c>
    </row>
    <row r="223" spans="2:16" hidden="1" outlineLevel="1">
      <c r="B223" s="10">
        <v>5</v>
      </c>
      <c r="C223" s="10" t="s">
        <v>391</v>
      </c>
      <c r="D223" s="20" t="s">
        <v>395</v>
      </c>
      <c r="E223" s="6">
        <v>44</v>
      </c>
      <c r="F223" s="6">
        <v>44</v>
      </c>
      <c r="G223" s="6"/>
      <c r="M223" s="190" t="s">
        <v>620</v>
      </c>
      <c r="N223" s="192" t="s">
        <v>390</v>
      </c>
      <c r="O223" s="192" t="s">
        <v>388</v>
      </c>
      <c r="P223" s="190" t="s">
        <v>620</v>
      </c>
    </row>
    <row r="224" spans="2:16" hidden="1" outlineLevel="1">
      <c r="B224" s="10">
        <v>6</v>
      </c>
      <c r="C224" s="10" t="s">
        <v>391</v>
      </c>
      <c r="D224" s="20" t="s">
        <v>396</v>
      </c>
      <c r="E224" s="6">
        <v>44</v>
      </c>
      <c r="F224" s="6">
        <v>44</v>
      </c>
      <c r="G224" s="6"/>
      <c r="M224" s="190" t="s">
        <v>620</v>
      </c>
      <c r="N224" s="192" t="s">
        <v>390</v>
      </c>
      <c r="O224" s="192" t="s">
        <v>388</v>
      </c>
      <c r="P224" s="190" t="s">
        <v>620</v>
      </c>
    </row>
    <row r="225" spans="2:16" hidden="1" outlineLevel="1">
      <c r="B225" s="10">
        <v>7</v>
      </c>
      <c r="C225" s="10" t="s">
        <v>391</v>
      </c>
      <c r="D225" s="13" t="s">
        <v>397</v>
      </c>
      <c r="E225" s="6">
        <f>E219+E233</f>
        <v>45</v>
      </c>
      <c r="F225" s="6">
        <f>F219+F233</f>
        <v>45</v>
      </c>
      <c r="G225" s="6"/>
      <c r="M225" s="190" t="s">
        <v>620</v>
      </c>
      <c r="N225" s="192" t="s">
        <v>390</v>
      </c>
      <c r="O225" s="192" t="s">
        <v>388</v>
      </c>
      <c r="P225" s="190" t="s">
        <v>620</v>
      </c>
    </row>
    <row r="226" spans="2:16" ht="48" hidden="1" customHeight="1" outlineLevel="1">
      <c r="B226" s="10">
        <v>8</v>
      </c>
      <c r="C226" s="10" t="s">
        <v>391</v>
      </c>
      <c r="D226" s="21" t="s">
        <v>398</v>
      </c>
      <c r="E226" s="6">
        <f>E219+E230+E238</f>
        <v>54</v>
      </c>
      <c r="F226" s="6">
        <f>F219+F230+F238</f>
        <v>54</v>
      </c>
      <c r="G226" s="6"/>
      <c r="M226" s="190" t="s">
        <v>620</v>
      </c>
      <c r="N226" s="192" t="s">
        <v>390</v>
      </c>
      <c r="O226" s="192" t="s">
        <v>388</v>
      </c>
      <c r="P226" s="190" t="s">
        <v>620</v>
      </c>
    </row>
    <row r="227" spans="2:16" ht="21" customHeight="1" collapsed="1">
      <c r="B227" s="8"/>
      <c r="C227" s="8"/>
      <c r="D227" s="9"/>
      <c r="E227" s="8"/>
      <c r="F227" s="8"/>
      <c r="G227" s="8"/>
      <c r="M227" s="8"/>
      <c r="N227" s="8"/>
      <c r="O227" s="8"/>
      <c r="P227" s="8"/>
    </row>
    <row r="228" spans="2:16" hidden="1" outlineLevel="1">
      <c r="B228" s="10">
        <v>1</v>
      </c>
      <c r="C228" s="10" t="s">
        <v>108</v>
      </c>
      <c r="D228" s="13" t="s">
        <v>109</v>
      </c>
      <c r="E228" s="24">
        <v>15</v>
      </c>
      <c r="F228" s="24">
        <v>15</v>
      </c>
      <c r="G228" s="24"/>
      <c r="M228" s="189"/>
      <c r="N228" s="189"/>
      <c r="O228" s="189"/>
      <c r="P228" s="189"/>
    </row>
    <row r="229" spans="2:16" hidden="1" outlineLevel="1">
      <c r="B229" s="10">
        <v>2</v>
      </c>
      <c r="C229" s="10" t="s">
        <v>108</v>
      </c>
      <c r="D229" s="13" t="s">
        <v>111</v>
      </c>
      <c r="E229" s="24">
        <v>10</v>
      </c>
      <c r="F229" s="24">
        <v>10</v>
      </c>
      <c r="G229" s="24"/>
      <c r="M229" s="189"/>
      <c r="N229" s="189"/>
      <c r="O229" s="189"/>
      <c r="P229" s="189"/>
    </row>
    <row r="230" spans="2:16" hidden="1" outlineLevel="1">
      <c r="B230" s="10">
        <v>3</v>
      </c>
      <c r="C230" s="10" t="s">
        <v>108</v>
      </c>
      <c r="D230" s="13" t="s">
        <v>388</v>
      </c>
      <c r="E230" s="206">
        <v>12</v>
      </c>
      <c r="F230" s="206">
        <v>12</v>
      </c>
      <c r="G230" s="206"/>
      <c r="M230" s="190" t="s">
        <v>620</v>
      </c>
      <c r="N230" s="190" t="s">
        <v>620</v>
      </c>
      <c r="O230" s="192" t="s">
        <v>388</v>
      </c>
      <c r="P230" s="190" t="s">
        <v>620</v>
      </c>
    </row>
    <row r="231" spans="2:16" hidden="1" outlineLevel="1">
      <c r="B231" s="10">
        <v>4</v>
      </c>
      <c r="C231" s="10" t="s">
        <v>108</v>
      </c>
      <c r="D231" s="13" t="s">
        <v>389</v>
      </c>
      <c r="E231" s="24">
        <v>12</v>
      </c>
      <c r="F231" s="24">
        <v>12</v>
      </c>
      <c r="G231" s="24"/>
      <c r="M231" s="189" t="s">
        <v>389</v>
      </c>
      <c r="N231" s="190" t="s">
        <v>620</v>
      </c>
      <c r="O231" s="190" t="s">
        <v>620</v>
      </c>
      <c r="P231" s="190" t="s">
        <v>620</v>
      </c>
    </row>
    <row r="232" spans="2:16" hidden="1" outlineLevel="1">
      <c r="B232" s="10">
        <v>5</v>
      </c>
      <c r="C232" s="10" t="s">
        <v>108</v>
      </c>
      <c r="D232" s="13" t="s">
        <v>120</v>
      </c>
      <c r="E232" s="24">
        <v>3</v>
      </c>
      <c r="F232" s="24">
        <v>3</v>
      </c>
      <c r="G232" s="24"/>
      <c r="M232" s="189"/>
      <c r="N232" s="189"/>
      <c r="O232" s="189"/>
      <c r="P232" s="189"/>
    </row>
    <row r="233" spans="2:16" hidden="1" outlineLevel="1">
      <c r="B233" s="10">
        <v>6</v>
      </c>
      <c r="C233" s="10" t="s">
        <v>108</v>
      </c>
      <c r="D233" s="13" t="s">
        <v>121</v>
      </c>
      <c r="E233" s="24">
        <v>15</v>
      </c>
      <c r="F233" s="24">
        <v>15</v>
      </c>
      <c r="G233" s="24"/>
      <c r="M233" s="189"/>
      <c r="N233" s="189"/>
      <c r="O233" s="189"/>
      <c r="P233" s="189"/>
    </row>
    <row r="234" spans="2:16" hidden="1" outlineLevel="1">
      <c r="B234" s="10">
        <v>7</v>
      </c>
      <c r="C234" s="10" t="s">
        <v>108</v>
      </c>
      <c r="D234" s="13" t="s">
        <v>122</v>
      </c>
      <c r="E234" s="206">
        <v>10</v>
      </c>
      <c r="F234" s="206">
        <v>10</v>
      </c>
      <c r="G234" s="206"/>
      <c r="M234" s="189"/>
      <c r="N234" s="189"/>
      <c r="O234" s="189"/>
      <c r="P234" s="189"/>
    </row>
    <row r="235" spans="2:16" hidden="1" outlineLevel="1">
      <c r="B235" s="10">
        <v>8</v>
      </c>
      <c r="C235" s="10" t="s">
        <v>108</v>
      </c>
      <c r="D235" s="13" t="s">
        <v>123</v>
      </c>
      <c r="E235" s="24">
        <v>12</v>
      </c>
      <c r="F235" s="24">
        <v>12</v>
      </c>
      <c r="G235" s="24"/>
      <c r="M235" s="189"/>
      <c r="N235" s="189"/>
      <c r="O235" s="189"/>
      <c r="P235" s="189"/>
    </row>
    <row r="236" spans="2:16" hidden="1" outlineLevel="1">
      <c r="B236" s="15">
        <v>9</v>
      </c>
      <c r="C236" s="15" t="s">
        <v>108</v>
      </c>
      <c r="D236" s="16" t="s">
        <v>124</v>
      </c>
      <c r="E236" s="207">
        <v>10</v>
      </c>
      <c r="F236" s="207">
        <v>10</v>
      </c>
      <c r="G236" s="207"/>
      <c r="M236" s="189"/>
      <c r="N236" s="189"/>
      <c r="O236" s="189"/>
      <c r="P236" s="189"/>
    </row>
    <row r="237" spans="2:16" hidden="1" outlineLevel="1">
      <c r="B237" s="10">
        <v>10</v>
      </c>
      <c r="C237" s="15" t="s">
        <v>108</v>
      </c>
      <c r="D237" s="16" t="s">
        <v>125</v>
      </c>
      <c r="E237" s="207">
        <v>10</v>
      </c>
      <c r="F237" s="207">
        <v>10</v>
      </c>
      <c r="G237" s="207"/>
      <c r="M237" s="189"/>
      <c r="N237" s="189"/>
      <c r="O237" s="189"/>
      <c r="P237" s="189"/>
    </row>
    <row r="238" spans="2:16" hidden="1" outlineLevel="1">
      <c r="B238" s="10">
        <v>11</v>
      </c>
      <c r="C238" s="10" t="s">
        <v>108</v>
      </c>
      <c r="D238" s="13" t="s">
        <v>390</v>
      </c>
      <c r="E238" s="24">
        <v>12</v>
      </c>
      <c r="F238" s="24">
        <v>12</v>
      </c>
      <c r="G238" s="24"/>
      <c r="M238" s="190" t="s">
        <v>620</v>
      </c>
      <c r="N238" s="192" t="s">
        <v>390</v>
      </c>
      <c r="O238" s="190" t="s">
        <v>620</v>
      </c>
      <c r="P238" s="190" t="s">
        <v>620</v>
      </c>
    </row>
    <row r="239" spans="2:16" hidden="1" outlineLevel="1">
      <c r="B239" s="10">
        <v>12</v>
      </c>
      <c r="C239" s="10" t="s">
        <v>108</v>
      </c>
      <c r="D239" s="13" t="s">
        <v>117</v>
      </c>
      <c r="E239" s="24">
        <v>10</v>
      </c>
      <c r="F239" s="24">
        <v>10</v>
      </c>
      <c r="G239" s="24"/>
      <c r="M239" s="189"/>
      <c r="N239" s="189"/>
      <c r="O239" s="189"/>
      <c r="P239" s="189"/>
    </row>
    <row r="240" spans="2:16" ht="21" customHeight="1" collapsed="1">
      <c r="B240" s="8"/>
      <c r="C240" s="8"/>
      <c r="D240" s="9"/>
      <c r="E240" s="8"/>
      <c r="F240" s="8"/>
      <c r="G240" s="8"/>
      <c r="M240" s="8"/>
      <c r="N240" s="8"/>
      <c r="O240" s="8"/>
      <c r="P240" s="8"/>
    </row>
    <row r="241" spans="2:16">
      <c r="B241" s="9" t="s">
        <v>616</v>
      </c>
      <c r="C241" s="9"/>
      <c r="D241" s="9"/>
      <c r="E241" s="9"/>
      <c r="F241" s="9"/>
      <c r="G241" s="9"/>
      <c r="M241" s="189"/>
      <c r="N241" s="189"/>
      <c r="O241" s="189"/>
      <c r="P241" s="189"/>
    </row>
    <row r="242" spans="2:16" hidden="1" outlineLevel="1">
      <c r="B242" s="193">
        <v>1</v>
      </c>
      <c r="C242" s="194" t="s">
        <v>389</v>
      </c>
      <c r="D242" s="194" t="s">
        <v>399</v>
      </c>
      <c r="E242" s="327">
        <v>12</v>
      </c>
      <c r="F242" s="327">
        <v>12</v>
      </c>
      <c r="G242" s="327"/>
      <c r="M242" s="189"/>
      <c r="N242" s="189"/>
      <c r="O242" s="189"/>
      <c r="P242" s="189"/>
    </row>
    <row r="243" spans="2:16" hidden="1" outlineLevel="1">
      <c r="B243" s="193">
        <v>2</v>
      </c>
      <c r="C243" s="194" t="s">
        <v>389</v>
      </c>
      <c r="D243" s="194" t="s">
        <v>400</v>
      </c>
      <c r="E243" s="327"/>
      <c r="F243" s="327"/>
      <c r="G243" s="327"/>
      <c r="M243" s="189"/>
      <c r="N243" s="189"/>
      <c r="O243" s="189"/>
      <c r="P243" s="189"/>
    </row>
    <row r="244" spans="2:16" hidden="1" outlineLevel="1">
      <c r="B244" s="193">
        <v>3</v>
      </c>
      <c r="C244" s="194" t="s">
        <v>389</v>
      </c>
      <c r="D244" s="194" t="s">
        <v>401</v>
      </c>
      <c r="E244" s="327"/>
      <c r="F244" s="327"/>
      <c r="G244" s="327"/>
      <c r="M244" s="189"/>
      <c r="N244" s="189"/>
      <c r="O244" s="189"/>
      <c r="P244" s="189"/>
    </row>
    <row r="245" spans="2:16" hidden="1" outlineLevel="1">
      <c r="B245" s="193">
        <v>4</v>
      </c>
      <c r="C245" s="194" t="s">
        <v>389</v>
      </c>
      <c r="D245" s="194" t="s">
        <v>68</v>
      </c>
      <c r="E245" s="327"/>
      <c r="F245" s="327"/>
      <c r="G245" s="327"/>
      <c r="M245" s="189"/>
      <c r="N245" s="189"/>
      <c r="O245" s="189"/>
      <c r="P245" s="189"/>
    </row>
    <row r="246" spans="2:16" hidden="1" outlineLevel="1">
      <c r="B246" s="193">
        <v>5</v>
      </c>
      <c r="C246" s="194" t="s">
        <v>389</v>
      </c>
      <c r="D246" s="194" t="s">
        <v>402</v>
      </c>
      <c r="E246" s="327"/>
      <c r="F246" s="327"/>
      <c r="G246" s="327"/>
      <c r="M246" s="189"/>
      <c r="N246" s="189"/>
      <c r="O246" s="189"/>
      <c r="P246" s="189"/>
    </row>
    <row r="247" spans="2:16" hidden="1" outlineLevel="1">
      <c r="B247" s="193">
        <v>6</v>
      </c>
      <c r="C247" s="194" t="s">
        <v>389</v>
      </c>
      <c r="D247" s="194" t="s">
        <v>403</v>
      </c>
      <c r="E247" s="327"/>
      <c r="F247" s="327"/>
      <c r="G247" s="327"/>
      <c r="M247" s="189"/>
      <c r="N247" s="189"/>
      <c r="O247" s="189"/>
      <c r="P247" s="189"/>
    </row>
    <row r="248" spans="2:16" hidden="1" outlineLevel="1">
      <c r="B248" s="193">
        <v>7</v>
      </c>
      <c r="C248" s="194" t="s">
        <v>389</v>
      </c>
      <c r="D248" s="194" t="s">
        <v>404</v>
      </c>
      <c r="E248" s="327"/>
      <c r="F248" s="327"/>
      <c r="G248" s="327"/>
      <c r="M248" s="189"/>
      <c r="N248" s="189"/>
      <c r="O248" s="189"/>
      <c r="P248" s="189"/>
    </row>
    <row r="249" spans="2:16" hidden="1" outlineLevel="1">
      <c r="B249" s="193">
        <v>8</v>
      </c>
      <c r="C249" s="194" t="s">
        <v>389</v>
      </c>
      <c r="D249" s="194" t="s">
        <v>405</v>
      </c>
      <c r="E249" s="327"/>
      <c r="F249" s="327"/>
      <c r="G249" s="327"/>
      <c r="M249" s="189"/>
      <c r="N249" s="189"/>
      <c r="O249" s="189"/>
      <c r="P249" s="189"/>
    </row>
    <row r="250" spans="2:16" hidden="1" outlineLevel="1">
      <c r="B250" s="193">
        <v>9</v>
      </c>
      <c r="C250" s="194" t="s">
        <v>389</v>
      </c>
      <c r="D250" s="194" t="s">
        <v>406</v>
      </c>
      <c r="E250" s="327"/>
      <c r="F250" s="327"/>
      <c r="G250" s="327"/>
      <c r="M250" s="189"/>
      <c r="N250" s="189"/>
      <c r="O250" s="189"/>
      <c r="P250" s="189"/>
    </row>
    <row r="251" spans="2:16" hidden="1" outlineLevel="1">
      <c r="B251" s="195">
        <v>10</v>
      </c>
      <c r="C251" s="196" t="s">
        <v>390</v>
      </c>
      <c r="D251" s="196" t="s">
        <v>400</v>
      </c>
      <c r="E251" s="328">
        <v>12</v>
      </c>
      <c r="F251" s="328">
        <v>12</v>
      </c>
      <c r="G251" s="328"/>
      <c r="M251" s="189"/>
      <c r="N251" s="189"/>
      <c r="O251" s="189"/>
      <c r="P251" s="189"/>
    </row>
    <row r="252" spans="2:16" hidden="1" outlineLevel="1">
      <c r="B252" s="195">
        <v>11</v>
      </c>
      <c r="C252" s="196" t="s">
        <v>390</v>
      </c>
      <c r="D252" s="196" t="s">
        <v>407</v>
      </c>
      <c r="E252" s="328"/>
      <c r="F252" s="328"/>
      <c r="G252" s="328"/>
      <c r="M252" s="189"/>
      <c r="N252" s="189"/>
      <c r="O252" s="189"/>
      <c r="P252" s="189"/>
    </row>
    <row r="253" spans="2:16" hidden="1" outlineLevel="1">
      <c r="B253" s="195">
        <v>12</v>
      </c>
      <c r="C253" s="196" t="s">
        <v>390</v>
      </c>
      <c r="D253" s="196" t="s">
        <v>12</v>
      </c>
      <c r="E253" s="328"/>
      <c r="F253" s="328"/>
      <c r="G253" s="328"/>
      <c r="M253" s="189"/>
      <c r="N253" s="189"/>
      <c r="O253" s="189"/>
      <c r="P253" s="189"/>
    </row>
    <row r="254" spans="2:16" hidden="1" outlineLevel="1">
      <c r="B254" s="195">
        <v>13</v>
      </c>
      <c r="C254" s="196" t="s">
        <v>390</v>
      </c>
      <c r="D254" s="196" t="s">
        <v>408</v>
      </c>
      <c r="E254" s="328"/>
      <c r="F254" s="328"/>
      <c r="G254" s="328"/>
      <c r="M254" s="189"/>
      <c r="N254" s="189"/>
      <c r="O254" s="189"/>
      <c r="P254" s="189"/>
    </row>
    <row r="255" spans="2:16" hidden="1" outlineLevel="1">
      <c r="B255" s="195">
        <v>14</v>
      </c>
      <c r="C255" s="196" t="s">
        <v>390</v>
      </c>
      <c r="D255" s="196" t="s">
        <v>401</v>
      </c>
      <c r="E255" s="328"/>
      <c r="F255" s="328"/>
      <c r="G255" s="328"/>
      <c r="M255" s="189"/>
      <c r="N255" s="189"/>
      <c r="O255" s="189"/>
      <c r="P255" s="189"/>
    </row>
    <row r="256" spans="2:16" hidden="1" outlineLevel="1">
      <c r="B256" s="195">
        <v>15</v>
      </c>
      <c r="C256" s="196" t="s">
        <v>390</v>
      </c>
      <c r="D256" s="196" t="s">
        <v>409</v>
      </c>
      <c r="E256" s="328"/>
      <c r="F256" s="328"/>
      <c r="G256" s="328"/>
      <c r="M256" s="189"/>
      <c r="N256" s="189"/>
      <c r="O256" s="189"/>
      <c r="P256" s="189"/>
    </row>
    <row r="257" spans="1:16" hidden="1" outlineLevel="1">
      <c r="B257" s="195">
        <v>16</v>
      </c>
      <c r="C257" s="196" t="s">
        <v>390</v>
      </c>
      <c r="D257" s="196" t="s">
        <v>410</v>
      </c>
      <c r="E257" s="328"/>
      <c r="F257" s="328"/>
      <c r="G257" s="328"/>
      <c r="M257" s="189"/>
      <c r="N257" s="189"/>
      <c r="O257" s="189"/>
      <c r="P257" s="189"/>
    </row>
    <row r="258" spans="1:16" hidden="1" outlineLevel="1">
      <c r="B258" s="195">
        <v>17</v>
      </c>
      <c r="C258" s="196" t="s">
        <v>390</v>
      </c>
      <c r="D258" s="196" t="s">
        <v>411</v>
      </c>
      <c r="E258" s="328"/>
      <c r="F258" s="328"/>
      <c r="G258" s="328"/>
      <c r="M258" s="189"/>
      <c r="N258" s="189"/>
      <c r="O258" s="189"/>
      <c r="P258" s="189"/>
    </row>
    <row r="259" spans="1:16" hidden="1" outlineLevel="1">
      <c r="B259" s="197">
        <v>18</v>
      </c>
      <c r="C259" s="198" t="s">
        <v>388</v>
      </c>
      <c r="D259" s="198" t="s">
        <v>407</v>
      </c>
      <c r="E259" s="329">
        <v>11</v>
      </c>
      <c r="F259" s="329">
        <v>11</v>
      </c>
      <c r="G259" s="329"/>
      <c r="M259" s="189"/>
      <c r="N259" s="189"/>
      <c r="O259" s="189"/>
      <c r="P259" s="189"/>
    </row>
    <row r="260" spans="1:16" hidden="1" outlineLevel="1">
      <c r="B260" s="197">
        <v>19</v>
      </c>
      <c r="C260" s="198" t="s">
        <v>388</v>
      </c>
      <c r="D260" s="198" t="s">
        <v>402</v>
      </c>
      <c r="E260" s="329"/>
      <c r="F260" s="329"/>
      <c r="G260" s="329"/>
      <c r="M260" s="189"/>
      <c r="N260" s="189"/>
      <c r="O260" s="189"/>
      <c r="P260" s="189"/>
    </row>
    <row r="261" spans="1:16" hidden="1" outlineLevel="1">
      <c r="B261" s="197">
        <v>20</v>
      </c>
      <c r="C261" s="198" t="s">
        <v>388</v>
      </c>
      <c r="D261" s="198" t="s">
        <v>12</v>
      </c>
      <c r="E261" s="329"/>
      <c r="F261" s="329"/>
      <c r="G261" s="329"/>
      <c r="M261" s="189"/>
      <c r="N261" s="189"/>
      <c r="O261" s="189"/>
      <c r="P261" s="189"/>
    </row>
    <row r="262" spans="1:16" hidden="1" outlineLevel="1">
      <c r="B262" s="197">
        <v>21</v>
      </c>
      <c r="C262" s="198" t="s">
        <v>388</v>
      </c>
      <c r="D262" s="198" t="s">
        <v>412</v>
      </c>
      <c r="E262" s="329"/>
      <c r="F262" s="329"/>
      <c r="G262" s="329"/>
      <c r="M262" s="189"/>
      <c r="N262" s="189"/>
      <c r="O262" s="189"/>
      <c r="P262" s="189"/>
    </row>
    <row r="263" spans="1:16" hidden="1" outlineLevel="1"/>
    <row r="264" spans="1:16" collapsed="1">
      <c r="I264" s="233">
        <v>0.25</v>
      </c>
    </row>
    <row r="265" spans="1:16">
      <c r="A265"/>
      <c r="B265" s="22" t="s">
        <v>614</v>
      </c>
      <c r="C265" s="22"/>
      <c r="D265" s="23"/>
      <c r="E265" s="22"/>
      <c r="F265"/>
      <c r="G265"/>
      <c r="I265" s="232">
        <f>1-I264</f>
        <v>0.75</v>
      </c>
    </row>
    <row r="266" spans="1:16" ht="56.25">
      <c r="A266"/>
      <c r="B266" s="24" t="s">
        <v>300</v>
      </c>
      <c r="C266" s="24" t="s">
        <v>301</v>
      </c>
      <c r="D266" s="24" t="s">
        <v>302</v>
      </c>
      <c r="E266" s="210" t="s">
        <v>303</v>
      </c>
      <c r="F266" s="25" t="s">
        <v>413</v>
      </c>
      <c r="G266" s="25" t="s">
        <v>414</v>
      </c>
      <c r="I266" s="35">
        <v>2</v>
      </c>
    </row>
    <row r="267" spans="1:16">
      <c r="A267"/>
      <c r="B267" s="26"/>
      <c r="C267" s="26"/>
      <c r="D267" s="27"/>
      <c r="E267" s="211"/>
      <c r="F267" s="26"/>
      <c r="G267" s="26"/>
    </row>
    <row r="268" spans="1:16">
      <c r="A268"/>
      <c r="B268" s="28">
        <v>1</v>
      </c>
      <c r="C268" s="28" t="s">
        <v>588</v>
      </c>
      <c r="D268" s="29" t="s">
        <v>604</v>
      </c>
      <c r="E268" s="212">
        <v>30</v>
      </c>
      <c r="F268" s="30">
        <f>(E268+E268/2)</f>
        <v>45</v>
      </c>
      <c r="G268" s="30"/>
      <c r="I268" s="236">
        <f>E268*$I$266*$I$265</f>
        <v>45</v>
      </c>
      <c r="J268" s="236">
        <f>E286*$I$266*$I$265</f>
        <v>37.5</v>
      </c>
      <c r="K268" s="236">
        <f>I268+J268</f>
        <v>82.5</v>
      </c>
    </row>
    <row r="269" spans="1:16">
      <c r="A269"/>
      <c r="B269" s="28">
        <v>2</v>
      </c>
      <c r="C269" s="28" t="s">
        <v>588</v>
      </c>
      <c r="D269" s="29" t="s">
        <v>605</v>
      </c>
      <c r="E269" s="212">
        <v>35</v>
      </c>
      <c r="F269" s="31">
        <v>50</v>
      </c>
      <c r="G269" s="31"/>
      <c r="I269" s="236">
        <f t="shared" ref="I269:I280" si="0">E269*$I$266*$I$265</f>
        <v>52.5</v>
      </c>
    </row>
    <row r="270" spans="1:16">
      <c r="A270"/>
      <c r="B270" s="28">
        <v>3</v>
      </c>
      <c r="C270" s="28" t="s">
        <v>588</v>
      </c>
      <c r="D270" s="29" t="s">
        <v>606</v>
      </c>
      <c r="E270" s="212">
        <v>35</v>
      </c>
      <c r="F270" s="31">
        <v>50</v>
      </c>
      <c r="G270" s="31"/>
      <c r="I270" s="236">
        <f t="shared" si="0"/>
        <v>52.5</v>
      </c>
      <c r="J270" s="236">
        <f>E286*$I$266*$I$265</f>
        <v>37.5</v>
      </c>
      <c r="K270" s="236">
        <f>I270+J270</f>
        <v>90</v>
      </c>
    </row>
    <row r="271" spans="1:16">
      <c r="A271"/>
      <c r="B271" s="28">
        <v>4</v>
      </c>
      <c r="C271" s="28" t="s">
        <v>588</v>
      </c>
      <c r="D271" s="29" t="s">
        <v>607</v>
      </c>
      <c r="E271" s="212">
        <v>40</v>
      </c>
      <c r="F271" s="30">
        <f t="shared" ref="F271" si="1">(E271+E271/2)</f>
        <v>60</v>
      </c>
      <c r="G271" s="30"/>
      <c r="I271" s="236">
        <f t="shared" si="0"/>
        <v>60</v>
      </c>
      <c r="J271" s="236">
        <f>E286*$I$266*$I$265</f>
        <v>37.5</v>
      </c>
      <c r="K271" s="236">
        <f>I271+J271</f>
        <v>97.5</v>
      </c>
    </row>
    <row r="272" spans="1:16">
      <c r="A272"/>
      <c r="B272" s="28">
        <v>5</v>
      </c>
      <c r="C272" s="28" t="s">
        <v>588</v>
      </c>
      <c r="D272" s="29" t="s">
        <v>610</v>
      </c>
      <c r="E272" s="212">
        <v>45</v>
      </c>
      <c r="F272" s="30">
        <v>67</v>
      </c>
      <c r="G272" s="30"/>
      <c r="I272" s="236">
        <f t="shared" si="0"/>
        <v>67.5</v>
      </c>
    </row>
    <row r="273" spans="1:18">
      <c r="A273"/>
      <c r="B273" s="28">
        <v>6</v>
      </c>
      <c r="C273" s="28" t="s">
        <v>588</v>
      </c>
      <c r="D273" s="29" t="s">
        <v>608</v>
      </c>
      <c r="E273" s="212">
        <v>40</v>
      </c>
      <c r="F273" s="30">
        <f>(E273+E273/2)</f>
        <v>60</v>
      </c>
      <c r="G273" s="30"/>
      <c r="I273" s="236">
        <f t="shared" si="0"/>
        <v>60</v>
      </c>
    </row>
    <row r="274" spans="1:18">
      <c r="A274"/>
      <c r="B274" s="28">
        <v>8</v>
      </c>
      <c r="C274" s="28" t="s">
        <v>588</v>
      </c>
      <c r="D274" s="29" t="s">
        <v>609</v>
      </c>
      <c r="E274" s="212">
        <v>50</v>
      </c>
      <c r="F274" s="30">
        <f>(E274+E274/2)</f>
        <v>75</v>
      </c>
      <c r="G274" s="30"/>
      <c r="I274" s="236">
        <f t="shared" si="0"/>
        <v>75</v>
      </c>
    </row>
    <row r="275" spans="1:18">
      <c r="A275"/>
      <c r="B275" s="32"/>
      <c r="C275" s="32" t="s">
        <v>127</v>
      </c>
      <c r="D275" s="33" t="s">
        <v>623</v>
      </c>
      <c r="E275" s="210">
        <v>45</v>
      </c>
      <c r="F275" s="237"/>
      <c r="G275" s="237"/>
      <c r="I275" s="236">
        <f t="shared" si="0"/>
        <v>67.5</v>
      </c>
    </row>
    <row r="276" spans="1:18">
      <c r="A276"/>
      <c r="B276" s="32"/>
      <c r="C276" s="32" t="s">
        <v>127</v>
      </c>
      <c r="D276" s="33" t="s">
        <v>624</v>
      </c>
      <c r="E276" s="210">
        <v>36</v>
      </c>
      <c r="F276" s="237"/>
      <c r="G276" s="237"/>
      <c r="I276" s="236">
        <f t="shared" si="0"/>
        <v>54</v>
      </c>
    </row>
    <row r="277" spans="1:18">
      <c r="A277"/>
      <c r="B277" s="32"/>
      <c r="C277" s="32" t="s">
        <v>127</v>
      </c>
      <c r="D277" s="33" t="s">
        <v>625</v>
      </c>
      <c r="E277" s="210">
        <v>40</v>
      </c>
      <c r="F277" s="237">
        <f t="shared" ref="F277" si="2">(E277+E277/2)</f>
        <v>60</v>
      </c>
      <c r="G277" s="237"/>
      <c r="I277" s="236">
        <f t="shared" si="0"/>
        <v>60</v>
      </c>
      <c r="J277" s="236">
        <f>F143*$I$266*$I$265</f>
        <v>75</v>
      </c>
      <c r="K277" s="236">
        <f>I277+J277</f>
        <v>135</v>
      </c>
      <c r="M277" s="2" t="s">
        <v>905</v>
      </c>
    </row>
    <row r="278" spans="1:18">
      <c r="A278"/>
      <c r="B278" s="32"/>
      <c r="C278" s="32" t="s">
        <v>127</v>
      </c>
      <c r="D278" s="33" t="s">
        <v>627</v>
      </c>
      <c r="E278" s="210">
        <v>45</v>
      </c>
      <c r="F278" s="237">
        <v>67</v>
      </c>
      <c r="G278" s="237"/>
      <c r="I278" s="236">
        <f t="shared" si="0"/>
        <v>67.5</v>
      </c>
    </row>
    <row r="279" spans="1:18">
      <c r="A279"/>
      <c r="B279" s="32"/>
      <c r="C279" s="32" t="s">
        <v>127</v>
      </c>
      <c r="D279" s="33" t="s">
        <v>626</v>
      </c>
      <c r="E279" s="210">
        <v>35</v>
      </c>
      <c r="F279" s="237">
        <v>50</v>
      </c>
      <c r="G279" s="237"/>
      <c r="I279" s="236">
        <f t="shared" si="0"/>
        <v>52.5</v>
      </c>
      <c r="J279" s="236">
        <f>F147*$I$266*$I$265</f>
        <v>37.5</v>
      </c>
      <c r="K279" s="236">
        <f>I279+J279</f>
        <v>90</v>
      </c>
    </row>
    <row r="280" spans="1:18">
      <c r="A280"/>
      <c r="B280" s="32"/>
      <c r="C280" s="32" t="s">
        <v>127</v>
      </c>
      <c r="D280" s="33" t="s">
        <v>877</v>
      </c>
      <c r="E280" s="210">
        <v>55</v>
      </c>
      <c r="F280" s="237">
        <v>75</v>
      </c>
      <c r="G280" s="237"/>
      <c r="I280" s="236">
        <f t="shared" si="0"/>
        <v>82.5</v>
      </c>
    </row>
    <row r="281" spans="1:18" customFormat="1" ht="12.75"/>
    <row r="282" spans="1:18" customFormat="1">
      <c r="I282" s="2"/>
      <c r="J282" s="2"/>
      <c r="K282" s="2"/>
      <c r="L282" s="233">
        <v>0.2</v>
      </c>
      <c r="M282" s="233">
        <v>0.23</v>
      </c>
      <c r="N282" s="233">
        <v>0.27</v>
      </c>
    </row>
    <row r="283" spans="1:18">
      <c r="A283"/>
      <c r="B283"/>
      <c r="C283"/>
      <c r="D283"/>
      <c r="E283"/>
      <c r="F283" s="2" t="s">
        <v>902</v>
      </c>
      <c r="G283" s="2"/>
      <c r="L283" s="232">
        <f>1-L282</f>
        <v>0.8</v>
      </c>
      <c r="M283" s="232">
        <f t="shared" ref="M283:N283" si="3">1-M282</f>
        <v>0.77</v>
      </c>
      <c r="N283" s="232">
        <f t="shared" si="3"/>
        <v>0.73</v>
      </c>
      <c r="P283" s="17" t="s">
        <v>876</v>
      </c>
    </row>
    <row r="284" spans="1:18" ht="34.9" customHeight="1">
      <c r="A284"/>
      <c r="B284" s="24" t="s">
        <v>300</v>
      </c>
      <c r="C284" s="24" t="s">
        <v>301</v>
      </c>
      <c r="D284" s="24" t="s">
        <v>302</v>
      </c>
      <c r="E284" s="24" t="s">
        <v>303</v>
      </c>
      <c r="F284" s="34" t="s">
        <v>415</v>
      </c>
      <c r="G284" s="34" t="s">
        <v>415</v>
      </c>
      <c r="H284" s="25" t="s">
        <v>415</v>
      </c>
      <c r="L284" s="35">
        <v>4</v>
      </c>
      <c r="M284" s="26">
        <v>6</v>
      </c>
      <c r="N284" s="26">
        <v>12</v>
      </c>
      <c r="P284" s="34" t="s">
        <v>415</v>
      </c>
      <c r="Q284" s="25" t="s">
        <v>415</v>
      </c>
      <c r="R284" s="25" t="s">
        <v>415</v>
      </c>
    </row>
    <row r="285" spans="1:18">
      <c r="A285"/>
      <c r="B285" s="26"/>
      <c r="C285" s="26"/>
      <c r="D285" s="27"/>
      <c r="E285" s="26"/>
      <c r="F285" s="35" t="s">
        <v>416</v>
      </c>
      <c r="G285" s="35" t="s">
        <v>417</v>
      </c>
      <c r="H285" s="26" t="s">
        <v>873</v>
      </c>
      <c r="P285" s="35" t="s">
        <v>416</v>
      </c>
      <c r="Q285" s="26" t="s">
        <v>417</v>
      </c>
      <c r="R285" s="26" t="s">
        <v>873</v>
      </c>
    </row>
    <row r="286" spans="1:18">
      <c r="A286"/>
      <c r="B286" s="32">
        <v>1</v>
      </c>
      <c r="C286" s="32" t="s">
        <v>628</v>
      </c>
      <c r="D286" s="33" t="s">
        <v>13</v>
      </c>
      <c r="E286" s="24">
        <v>25</v>
      </c>
      <c r="F286" s="36">
        <v>80</v>
      </c>
      <c r="G286" s="36">
        <v>115</v>
      </c>
      <c r="H286" s="24">
        <v>220</v>
      </c>
      <c r="L286" s="2">
        <f>E286*$L$284*$L$283</f>
        <v>80</v>
      </c>
      <c r="M286" s="2">
        <f>E286*$M$284*$M$283</f>
        <v>115.5</v>
      </c>
      <c r="N286" s="2">
        <f>E286*$N$284*$N$283</f>
        <v>219</v>
      </c>
      <c r="P286" s="36">
        <v>72</v>
      </c>
      <c r="Q286" s="24">
        <v>105</v>
      </c>
      <c r="R286" s="24">
        <v>199</v>
      </c>
    </row>
    <row r="287" spans="1:18">
      <c r="A287"/>
      <c r="B287" s="32">
        <v>2</v>
      </c>
      <c r="C287" s="32" t="s">
        <v>628</v>
      </c>
      <c r="D287" s="33" t="s">
        <v>322</v>
      </c>
      <c r="E287" s="24">
        <v>25</v>
      </c>
      <c r="F287" s="36">
        <v>80</v>
      </c>
      <c r="G287" s="36">
        <v>115</v>
      </c>
      <c r="H287" s="24">
        <v>220</v>
      </c>
      <c r="L287" s="2">
        <f>E287*$L$284*$L$283</f>
        <v>80</v>
      </c>
      <c r="M287" s="2">
        <f>E287*$M$284*$M$283</f>
        <v>115.5</v>
      </c>
      <c r="N287" s="2">
        <f>E287*$N$284*$N$283</f>
        <v>219</v>
      </c>
      <c r="P287" s="36">
        <v>72</v>
      </c>
      <c r="Q287" s="24">
        <v>105</v>
      </c>
      <c r="R287" s="24">
        <v>199</v>
      </c>
    </row>
    <row r="288" spans="1:18">
      <c r="A288"/>
      <c r="B288" s="32">
        <v>3</v>
      </c>
      <c r="C288" s="32" t="s">
        <v>628</v>
      </c>
      <c r="D288" s="33" t="s">
        <v>323</v>
      </c>
      <c r="E288" s="24">
        <v>20</v>
      </c>
      <c r="F288" s="36">
        <v>64</v>
      </c>
      <c r="G288" s="36">
        <v>92</v>
      </c>
      <c r="H288" s="36">
        <v>175</v>
      </c>
      <c r="L288" s="2">
        <f>E288*$L$284*$L$283</f>
        <v>64</v>
      </c>
      <c r="M288" s="2">
        <f>E288*$M$284*$M$283</f>
        <v>92.4</v>
      </c>
      <c r="N288" s="2">
        <f>E288*$N$284*$N$283</f>
        <v>175.2</v>
      </c>
      <c r="P288" s="36">
        <v>64</v>
      </c>
      <c r="Q288" s="36">
        <v>84</v>
      </c>
      <c r="R288" s="36"/>
    </row>
    <row r="290" spans="2:14">
      <c r="L290" s="2">
        <v>73</v>
      </c>
      <c r="M290" s="2">
        <v>110</v>
      </c>
      <c r="N290" s="2">
        <v>213</v>
      </c>
    </row>
    <row r="291" spans="2:14">
      <c r="E291" s="2" t="s">
        <v>900</v>
      </c>
      <c r="F291" s="2" t="s">
        <v>901</v>
      </c>
      <c r="G291" s="2"/>
    </row>
    <row r="292" spans="2:14">
      <c r="B292" s="24" t="s">
        <v>300</v>
      </c>
      <c r="C292" s="24" t="s">
        <v>301</v>
      </c>
      <c r="D292" s="24" t="s">
        <v>302</v>
      </c>
      <c r="E292" s="24" t="s">
        <v>303</v>
      </c>
      <c r="F292" s="25"/>
      <c r="G292" s="25" t="s">
        <v>414</v>
      </c>
    </row>
    <row r="293" spans="2:14">
      <c r="B293" s="26"/>
      <c r="C293" s="26"/>
      <c r="D293" s="27"/>
      <c r="E293" s="26"/>
      <c r="F293" s="26"/>
      <c r="G293" s="26"/>
    </row>
    <row r="294" spans="2:14">
      <c r="B294" s="37">
        <v>1</v>
      </c>
      <c r="C294" s="37" t="s">
        <v>418</v>
      </c>
      <c r="D294" s="38" t="s">
        <v>139</v>
      </c>
      <c r="E294" s="39">
        <v>130</v>
      </c>
      <c r="F294" s="39">
        <v>130</v>
      </c>
      <c r="G294" s="39"/>
    </row>
    <row r="295" spans="2:14">
      <c r="B295" s="37">
        <v>2</v>
      </c>
      <c r="C295" s="37" t="s">
        <v>418</v>
      </c>
      <c r="D295" s="38" t="s">
        <v>188</v>
      </c>
      <c r="E295" s="39">
        <v>40</v>
      </c>
      <c r="F295" s="39">
        <v>40</v>
      </c>
      <c r="G295" s="39"/>
    </row>
    <row r="296" spans="2:14">
      <c r="B296" s="37"/>
      <c r="C296" s="37"/>
      <c r="D296" s="38"/>
      <c r="E296" s="39"/>
      <c r="F296" s="39"/>
      <c r="G296" s="39"/>
    </row>
    <row r="297" spans="2:14">
      <c r="B297" s="37">
        <v>1</v>
      </c>
      <c r="C297" s="37" t="s">
        <v>418</v>
      </c>
      <c r="D297" s="38" t="s">
        <v>422</v>
      </c>
      <c r="E297" s="39">
        <v>70</v>
      </c>
      <c r="F297" s="39">
        <v>70</v>
      </c>
      <c r="G297" s="39"/>
    </row>
    <row r="298" spans="2:14">
      <c r="B298" s="37">
        <v>2</v>
      </c>
      <c r="C298" s="37" t="s">
        <v>418</v>
      </c>
      <c r="D298" s="38" t="s">
        <v>421</v>
      </c>
      <c r="E298" s="39">
        <v>78</v>
      </c>
      <c r="F298" s="39">
        <v>78</v>
      </c>
      <c r="G298" s="39"/>
    </row>
    <row r="299" spans="2:14">
      <c r="B299" s="37">
        <v>3</v>
      </c>
      <c r="C299" s="37" t="s">
        <v>418</v>
      </c>
      <c r="D299" s="38" t="s">
        <v>419</v>
      </c>
      <c r="E299" s="39">
        <v>80</v>
      </c>
      <c r="F299" s="39">
        <v>80</v>
      </c>
      <c r="G299" s="39"/>
    </row>
    <row r="300" spans="2:14">
      <c r="B300" s="37">
        <v>4</v>
      </c>
      <c r="C300" s="37" t="s">
        <v>418</v>
      </c>
      <c r="D300" s="38" t="s">
        <v>420</v>
      </c>
      <c r="E300" s="39">
        <v>83</v>
      </c>
      <c r="F300" s="39">
        <v>83</v>
      </c>
      <c r="G300" s="39"/>
    </row>
    <row r="301" spans="2:14">
      <c r="B301" s="37">
        <v>5</v>
      </c>
      <c r="C301" s="37" t="s">
        <v>418</v>
      </c>
      <c r="D301" s="38" t="s">
        <v>426</v>
      </c>
      <c r="E301" s="39">
        <v>70</v>
      </c>
      <c r="F301" s="39">
        <v>70</v>
      </c>
      <c r="G301" s="39"/>
    </row>
    <row r="302" spans="2:14">
      <c r="B302" s="37">
        <v>6</v>
      </c>
      <c r="C302" s="37" t="s">
        <v>418</v>
      </c>
      <c r="D302" s="38" t="s">
        <v>425</v>
      </c>
      <c r="E302" s="39">
        <v>78</v>
      </c>
      <c r="F302" s="39">
        <v>78</v>
      </c>
      <c r="G302" s="39"/>
    </row>
    <row r="303" spans="2:14">
      <c r="B303" s="37">
        <v>7</v>
      </c>
      <c r="C303" s="37" t="s">
        <v>418</v>
      </c>
      <c r="D303" s="38" t="s">
        <v>423</v>
      </c>
      <c r="E303" s="39">
        <v>80</v>
      </c>
      <c r="F303" s="39">
        <v>80</v>
      </c>
      <c r="G303" s="39"/>
    </row>
    <row r="304" spans="2:14">
      <c r="B304" s="37">
        <v>8</v>
      </c>
      <c r="C304" s="37" t="s">
        <v>418</v>
      </c>
      <c r="D304" s="38" t="s">
        <v>424</v>
      </c>
      <c r="E304" s="39">
        <v>83</v>
      </c>
      <c r="F304" s="39">
        <v>83</v>
      </c>
      <c r="G304" s="39"/>
    </row>
    <row r="305" spans="2:10">
      <c r="B305" s="37"/>
      <c r="C305" s="37"/>
      <c r="D305" s="38"/>
      <c r="E305" s="39"/>
      <c r="F305" s="39"/>
      <c r="G305" s="39"/>
    </row>
    <row r="306" spans="2:10">
      <c r="B306" s="37">
        <v>1</v>
      </c>
      <c r="C306" s="37" t="s">
        <v>628</v>
      </c>
      <c r="D306" s="38" t="s">
        <v>144</v>
      </c>
      <c r="E306" s="39">
        <v>80</v>
      </c>
      <c r="F306" s="39">
        <v>80</v>
      </c>
      <c r="G306" s="39"/>
    </row>
    <row r="307" spans="2:10">
      <c r="B307" s="37">
        <v>2</v>
      </c>
      <c r="C307" s="37" t="s">
        <v>628</v>
      </c>
      <c r="D307" s="38" t="s">
        <v>145</v>
      </c>
      <c r="E307" s="39">
        <v>115</v>
      </c>
      <c r="F307" s="39">
        <v>115</v>
      </c>
      <c r="G307" s="39"/>
    </row>
    <row r="308" spans="2:10">
      <c r="B308" s="37">
        <v>3</v>
      </c>
      <c r="C308" s="37" t="s">
        <v>628</v>
      </c>
      <c r="D308" s="38" t="s">
        <v>136</v>
      </c>
      <c r="E308" s="39">
        <v>220</v>
      </c>
      <c r="F308" s="39">
        <v>220</v>
      </c>
      <c r="G308" s="39"/>
    </row>
    <row r="309" spans="2:10">
      <c r="B309" s="37">
        <v>4</v>
      </c>
      <c r="C309" s="37" t="s">
        <v>628</v>
      </c>
      <c r="D309" s="38" t="s">
        <v>427</v>
      </c>
      <c r="E309" s="39">
        <v>80</v>
      </c>
      <c r="F309" s="39">
        <v>80</v>
      </c>
      <c r="G309" s="39"/>
    </row>
    <row r="310" spans="2:10">
      <c r="B310" s="37">
        <v>5</v>
      </c>
      <c r="C310" s="37" t="s">
        <v>628</v>
      </c>
      <c r="D310" s="38" t="s">
        <v>428</v>
      </c>
      <c r="E310" s="39">
        <v>115</v>
      </c>
      <c r="F310" s="39">
        <v>115</v>
      </c>
      <c r="G310" s="39"/>
    </row>
    <row r="311" spans="2:10">
      <c r="B311" s="37">
        <v>6</v>
      </c>
      <c r="C311" s="37" t="s">
        <v>628</v>
      </c>
      <c r="D311" s="38" t="s">
        <v>429</v>
      </c>
      <c r="E311" s="39">
        <v>220</v>
      </c>
      <c r="F311" s="39">
        <v>220</v>
      </c>
      <c r="G311" s="39"/>
    </row>
    <row r="312" spans="2:10">
      <c r="B312" s="37">
        <v>7</v>
      </c>
      <c r="C312" s="37" t="s">
        <v>628</v>
      </c>
      <c r="D312" s="38" t="s">
        <v>142</v>
      </c>
      <c r="E312" s="39">
        <v>64</v>
      </c>
      <c r="F312" s="39">
        <v>64</v>
      </c>
      <c r="G312" s="39"/>
    </row>
    <row r="313" spans="2:10">
      <c r="B313" s="37">
        <v>8</v>
      </c>
      <c r="C313" s="37" t="s">
        <v>628</v>
      </c>
      <c r="D313" s="38" t="s">
        <v>875</v>
      </c>
      <c r="E313" s="39">
        <v>92</v>
      </c>
      <c r="F313" s="39">
        <v>92</v>
      </c>
      <c r="G313" s="39"/>
    </row>
    <row r="314" spans="2:10">
      <c r="B314" s="37">
        <v>9</v>
      </c>
      <c r="C314" s="37" t="s">
        <v>628</v>
      </c>
      <c r="D314" s="38" t="s">
        <v>874</v>
      </c>
      <c r="E314" s="39">
        <v>175</v>
      </c>
      <c r="F314" s="39">
        <v>175</v>
      </c>
      <c r="G314" s="39"/>
    </row>
    <row r="316" spans="2:10">
      <c r="B316" s="22" t="s">
        <v>615</v>
      </c>
    </row>
    <row r="317" spans="2:10" outlineLevel="1">
      <c r="B317" s="24" t="s">
        <v>300</v>
      </c>
      <c r="C317" s="24" t="s">
        <v>301</v>
      </c>
      <c r="D317" s="24" t="s">
        <v>302</v>
      </c>
      <c r="E317" s="24" t="s">
        <v>303</v>
      </c>
      <c r="F317" s="25"/>
      <c r="G317" s="25" t="s">
        <v>414</v>
      </c>
      <c r="I317" s="25" t="s">
        <v>912</v>
      </c>
      <c r="J317" s="25" t="s">
        <v>913</v>
      </c>
    </row>
    <row r="318" spans="2:10" outlineLevel="1">
      <c r="B318" s="40">
        <v>1</v>
      </c>
      <c r="C318" s="40" t="s">
        <v>418</v>
      </c>
      <c r="D318" s="41" t="s">
        <v>146</v>
      </c>
      <c r="E318" s="42">
        <f t="shared" ref="E318:F324" si="4">$E$301</f>
        <v>70</v>
      </c>
      <c r="F318" s="42">
        <f t="shared" si="4"/>
        <v>70</v>
      </c>
      <c r="G318" s="42"/>
      <c r="I318" s="2">
        <f>35+40</f>
        <v>75</v>
      </c>
      <c r="J318" s="232">
        <f>1-(E318/I318)</f>
        <v>6.6666666666666652E-2</v>
      </c>
    </row>
    <row r="319" spans="2:10" outlineLevel="1">
      <c r="B319" s="40">
        <v>2</v>
      </c>
      <c r="C319" s="40" t="s">
        <v>418</v>
      </c>
      <c r="D319" s="41" t="s">
        <v>147</v>
      </c>
      <c r="E319" s="42">
        <f t="shared" si="4"/>
        <v>70</v>
      </c>
      <c r="F319" s="42">
        <f t="shared" si="4"/>
        <v>70</v>
      </c>
      <c r="G319" s="42"/>
      <c r="I319" s="2">
        <f t="shared" ref="I319:I320" si="5">35+40</f>
        <v>75</v>
      </c>
      <c r="J319" s="232">
        <f t="shared" ref="J319:J321" si="6">1-(E319/I319)</f>
        <v>6.6666666666666652E-2</v>
      </c>
    </row>
    <row r="320" spans="2:10" outlineLevel="1">
      <c r="B320" s="40">
        <v>3</v>
      </c>
      <c r="C320" s="40" t="s">
        <v>418</v>
      </c>
      <c r="D320" s="41" t="s">
        <v>152</v>
      </c>
      <c r="E320" s="42">
        <f t="shared" si="4"/>
        <v>70</v>
      </c>
      <c r="F320" s="42">
        <f t="shared" si="4"/>
        <v>70</v>
      </c>
      <c r="G320" s="42"/>
      <c r="I320" s="2">
        <f t="shared" si="5"/>
        <v>75</v>
      </c>
      <c r="J320" s="232">
        <f t="shared" si="6"/>
        <v>6.6666666666666652E-2</v>
      </c>
    </row>
    <row r="321" spans="2:10" outlineLevel="1">
      <c r="B321" s="40">
        <v>4</v>
      </c>
      <c r="C321" s="40" t="s">
        <v>418</v>
      </c>
      <c r="D321" s="41" t="s">
        <v>148</v>
      </c>
      <c r="E321" s="42">
        <f t="shared" si="4"/>
        <v>70</v>
      </c>
      <c r="F321" s="42">
        <f t="shared" si="4"/>
        <v>70</v>
      </c>
      <c r="G321" s="42"/>
      <c r="I321" s="2">
        <f>35+50</f>
        <v>85</v>
      </c>
      <c r="J321" s="232">
        <f t="shared" si="6"/>
        <v>0.17647058823529416</v>
      </c>
    </row>
    <row r="322" spans="2:10" outlineLevel="1">
      <c r="B322" s="40">
        <v>5</v>
      </c>
      <c r="C322" s="40" t="s">
        <v>418</v>
      </c>
      <c r="D322" s="41" t="s">
        <v>149</v>
      </c>
      <c r="E322" s="42">
        <f t="shared" si="4"/>
        <v>70</v>
      </c>
      <c r="F322" s="42">
        <f t="shared" si="4"/>
        <v>70</v>
      </c>
      <c r="G322" s="42"/>
    </row>
    <row r="323" spans="2:10" outlineLevel="1">
      <c r="B323" s="40">
        <v>6</v>
      </c>
      <c r="C323" s="40" t="s">
        <v>418</v>
      </c>
      <c r="D323" s="41" t="s">
        <v>151</v>
      </c>
      <c r="E323" s="42">
        <f t="shared" si="4"/>
        <v>70</v>
      </c>
      <c r="F323" s="42">
        <f t="shared" si="4"/>
        <v>70</v>
      </c>
      <c r="G323" s="42"/>
    </row>
    <row r="324" spans="2:10" outlineLevel="1">
      <c r="B324" s="40">
        <v>7</v>
      </c>
      <c r="C324" s="40" t="s">
        <v>418</v>
      </c>
      <c r="D324" s="41" t="s">
        <v>150</v>
      </c>
      <c r="E324" s="42">
        <f t="shared" si="4"/>
        <v>70</v>
      </c>
      <c r="F324" s="42">
        <f t="shared" si="4"/>
        <v>70</v>
      </c>
      <c r="G324" s="42"/>
    </row>
    <row r="325" spans="2:10" outlineLevel="1">
      <c r="B325" s="40"/>
      <c r="C325" s="40"/>
      <c r="D325" s="41"/>
      <c r="E325" s="42"/>
      <c r="F325" s="42"/>
      <c r="G325" s="42"/>
    </row>
    <row r="326" spans="2:10" outlineLevel="1">
      <c r="B326" s="40">
        <v>8</v>
      </c>
      <c r="C326" s="40" t="s">
        <v>418</v>
      </c>
      <c r="D326" s="41" t="s">
        <v>167</v>
      </c>
      <c r="E326" s="42">
        <f t="shared" ref="E326:F332" si="7">$E$302</f>
        <v>78</v>
      </c>
      <c r="F326" s="42">
        <f t="shared" si="7"/>
        <v>78</v>
      </c>
      <c r="G326" s="42"/>
      <c r="I326" s="2">
        <f>50+40</f>
        <v>90</v>
      </c>
      <c r="J326" s="232">
        <f>1-(E326/I326)</f>
        <v>0.1333333333333333</v>
      </c>
    </row>
    <row r="327" spans="2:10" outlineLevel="1">
      <c r="B327" s="40">
        <v>9</v>
      </c>
      <c r="C327" s="40" t="s">
        <v>418</v>
      </c>
      <c r="D327" s="41" t="s">
        <v>169</v>
      </c>
      <c r="E327" s="42">
        <f t="shared" si="7"/>
        <v>78</v>
      </c>
      <c r="F327" s="42">
        <f t="shared" si="7"/>
        <v>78</v>
      </c>
      <c r="G327" s="42"/>
      <c r="I327" s="2">
        <f>50+40</f>
        <v>90</v>
      </c>
      <c r="J327" s="232">
        <f>1-(E327/I327)</f>
        <v>0.1333333333333333</v>
      </c>
    </row>
    <row r="328" spans="2:10" outlineLevel="1">
      <c r="B328" s="40">
        <v>10</v>
      </c>
      <c r="C328" s="40" t="s">
        <v>418</v>
      </c>
      <c r="D328" s="41" t="s">
        <v>174</v>
      </c>
      <c r="E328" s="42">
        <f t="shared" si="7"/>
        <v>78</v>
      </c>
      <c r="F328" s="42">
        <f t="shared" si="7"/>
        <v>78</v>
      </c>
      <c r="G328" s="42"/>
      <c r="I328" s="2">
        <f>50+50</f>
        <v>100</v>
      </c>
      <c r="J328" s="232">
        <f>1-(E328/I328)</f>
        <v>0.21999999999999997</v>
      </c>
    </row>
    <row r="329" spans="2:10" outlineLevel="1">
      <c r="B329" s="40">
        <v>11</v>
      </c>
      <c r="C329" s="40" t="s">
        <v>418</v>
      </c>
      <c r="D329" s="41" t="s">
        <v>170</v>
      </c>
      <c r="E329" s="42">
        <f t="shared" si="7"/>
        <v>78</v>
      </c>
      <c r="F329" s="42">
        <f t="shared" si="7"/>
        <v>78</v>
      </c>
      <c r="G329" s="42"/>
      <c r="I329" s="2">
        <f>50+55</f>
        <v>105</v>
      </c>
      <c r="J329" s="232">
        <f>1-(E329/I329)</f>
        <v>0.25714285714285712</v>
      </c>
    </row>
    <row r="330" spans="2:10" outlineLevel="1">
      <c r="B330" s="40">
        <v>12</v>
      </c>
      <c r="C330" s="40" t="s">
        <v>418</v>
      </c>
      <c r="D330" s="41" t="s">
        <v>171</v>
      </c>
      <c r="E330" s="42">
        <f t="shared" si="7"/>
        <v>78</v>
      </c>
      <c r="F330" s="42">
        <f t="shared" si="7"/>
        <v>78</v>
      </c>
      <c r="G330" s="42"/>
      <c r="I330" s="2">
        <f>50+35</f>
        <v>85</v>
      </c>
      <c r="J330" s="232">
        <f>1-(E330/I330)</f>
        <v>8.2352941176470629E-2</v>
      </c>
    </row>
    <row r="331" spans="2:10" outlineLevel="1">
      <c r="B331" s="40">
        <v>13</v>
      </c>
      <c r="C331" s="40" t="s">
        <v>418</v>
      </c>
      <c r="D331" s="41" t="s">
        <v>173</v>
      </c>
      <c r="E331" s="42">
        <f t="shared" si="7"/>
        <v>78</v>
      </c>
      <c r="F331" s="42">
        <f t="shared" si="7"/>
        <v>78</v>
      </c>
      <c r="G331" s="42"/>
    </row>
    <row r="332" spans="2:10" outlineLevel="1">
      <c r="B332" s="40">
        <v>14</v>
      </c>
      <c r="C332" s="40" t="s">
        <v>418</v>
      </c>
      <c r="D332" s="41" t="s">
        <v>172</v>
      </c>
      <c r="E332" s="42">
        <f t="shared" si="7"/>
        <v>78</v>
      </c>
      <c r="F332" s="42">
        <f t="shared" si="7"/>
        <v>78</v>
      </c>
      <c r="G332" s="42"/>
    </row>
    <row r="333" spans="2:10" outlineLevel="1">
      <c r="B333" s="40"/>
      <c r="C333" s="40"/>
      <c r="D333" s="41"/>
      <c r="E333" s="42"/>
      <c r="F333" s="42"/>
      <c r="G333" s="42"/>
    </row>
    <row r="334" spans="2:10" outlineLevel="1">
      <c r="B334" s="40">
        <v>15</v>
      </c>
      <c r="C334" s="40" t="s">
        <v>418</v>
      </c>
      <c r="D334" s="41" t="s">
        <v>178</v>
      </c>
      <c r="E334" s="42">
        <f>$E$303</f>
        <v>80</v>
      </c>
      <c r="F334" s="42">
        <f>$E$303</f>
        <v>80</v>
      </c>
      <c r="G334" s="42"/>
      <c r="I334" s="2">
        <f>50+40</f>
        <v>90</v>
      </c>
      <c r="J334" s="232">
        <f>1-(E334/I334)</f>
        <v>0.11111111111111116</v>
      </c>
    </row>
    <row r="335" spans="2:10" outlineLevel="1">
      <c r="B335" s="40">
        <v>16</v>
      </c>
      <c r="C335" s="40" t="s">
        <v>418</v>
      </c>
      <c r="D335" s="41" t="s">
        <v>179</v>
      </c>
      <c r="E335" s="42">
        <f t="shared" ref="E335:F340" si="8">$E$303</f>
        <v>80</v>
      </c>
      <c r="F335" s="42">
        <f t="shared" si="8"/>
        <v>80</v>
      </c>
      <c r="G335" s="42"/>
    </row>
    <row r="336" spans="2:10" outlineLevel="1">
      <c r="B336" s="40">
        <v>17</v>
      </c>
      <c r="C336" s="40" t="s">
        <v>418</v>
      </c>
      <c r="D336" s="41" t="s">
        <v>184</v>
      </c>
      <c r="E336" s="42">
        <f t="shared" si="8"/>
        <v>80</v>
      </c>
      <c r="F336" s="42">
        <f t="shared" si="8"/>
        <v>80</v>
      </c>
      <c r="G336" s="42"/>
    </row>
    <row r="337" spans="2:10" outlineLevel="1">
      <c r="B337" s="40">
        <v>18</v>
      </c>
      <c r="C337" s="40" t="s">
        <v>418</v>
      </c>
      <c r="D337" s="41" t="s">
        <v>180</v>
      </c>
      <c r="E337" s="42">
        <f t="shared" si="8"/>
        <v>80</v>
      </c>
      <c r="F337" s="42">
        <f t="shared" si="8"/>
        <v>80</v>
      </c>
      <c r="G337" s="42"/>
    </row>
    <row r="338" spans="2:10" outlineLevel="1">
      <c r="B338" s="40">
        <v>19</v>
      </c>
      <c r="C338" s="40" t="s">
        <v>418</v>
      </c>
      <c r="D338" s="41" t="s">
        <v>181</v>
      </c>
      <c r="E338" s="42">
        <f t="shared" si="8"/>
        <v>80</v>
      </c>
      <c r="F338" s="42">
        <f t="shared" si="8"/>
        <v>80</v>
      </c>
      <c r="G338" s="42"/>
    </row>
    <row r="339" spans="2:10" outlineLevel="1">
      <c r="B339" s="40">
        <v>20</v>
      </c>
      <c r="C339" s="40" t="s">
        <v>418</v>
      </c>
      <c r="D339" s="41" t="s">
        <v>183</v>
      </c>
      <c r="E339" s="42">
        <f t="shared" si="8"/>
        <v>80</v>
      </c>
      <c r="F339" s="42">
        <f t="shared" si="8"/>
        <v>80</v>
      </c>
      <c r="G339" s="42"/>
    </row>
    <row r="340" spans="2:10" outlineLevel="1">
      <c r="B340" s="40">
        <v>21</v>
      </c>
      <c r="C340" s="40" t="s">
        <v>418</v>
      </c>
      <c r="D340" s="41" t="s">
        <v>182</v>
      </c>
      <c r="E340" s="42">
        <f t="shared" si="8"/>
        <v>80</v>
      </c>
      <c r="F340" s="42">
        <f t="shared" si="8"/>
        <v>80</v>
      </c>
      <c r="G340" s="42"/>
    </row>
    <row r="341" spans="2:10" outlineLevel="1">
      <c r="B341" s="40"/>
      <c r="C341" s="40"/>
      <c r="D341" s="41"/>
      <c r="E341" s="42"/>
      <c r="F341" s="42"/>
      <c r="G341" s="42"/>
    </row>
    <row r="342" spans="2:10" outlineLevel="1">
      <c r="B342" s="40">
        <v>22</v>
      </c>
      <c r="C342" s="40" t="s">
        <v>418</v>
      </c>
      <c r="D342" s="41" t="s">
        <v>156</v>
      </c>
      <c r="E342" s="42">
        <f>$E$304</f>
        <v>83</v>
      </c>
      <c r="F342" s="42">
        <f>$E$304</f>
        <v>83</v>
      </c>
      <c r="G342" s="42"/>
      <c r="I342" s="2">
        <f>50+40</f>
        <v>90</v>
      </c>
      <c r="J342" s="232">
        <f>1-(E342/I342)</f>
        <v>7.7777777777777724E-2</v>
      </c>
    </row>
    <row r="343" spans="2:10" outlineLevel="1">
      <c r="B343" s="40">
        <v>23</v>
      </c>
      <c r="C343" s="40" t="s">
        <v>418</v>
      </c>
      <c r="D343" s="41" t="s">
        <v>158</v>
      </c>
      <c r="E343" s="42">
        <f t="shared" ref="E343:F348" si="9">$E$304</f>
        <v>83</v>
      </c>
      <c r="F343" s="42">
        <f t="shared" si="9"/>
        <v>83</v>
      </c>
      <c r="G343" s="42"/>
    </row>
    <row r="344" spans="2:10" outlineLevel="1">
      <c r="B344" s="40">
        <v>24</v>
      </c>
      <c r="C344" s="40" t="s">
        <v>418</v>
      </c>
      <c r="D344" s="41" t="s">
        <v>163</v>
      </c>
      <c r="E344" s="42">
        <f t="shared" si="9"/>
        <v>83</v>
      </c>
      <c r="F344" s="42">
        <f t="shared" si="9"/>
        <v>83</v>
      </c>
      <c r="G344" s="42"/>
    </row>
    <row r="345" spans="2:10" outlineLevel="1">
      <c r="B345" s="40">
        <v>25</v>
      </c>
      <c r="C345" s="40" t="s">
        <v>418</v>
      </c>
      <c r="D345" s="41" t="s">
        <v>159</v>
      </c>
      <c r="E345" s="42">
        <f t="shared" si="9"/>
        <v>83</v>
      </c>
      <c r="F345" s="42">
        <f t="shared" si="9"/>
        <v>83</v>
      </c>
      <c r="G345" s="42"/>
    </row>
    <row r="346" spans="2:10" outlineLevel="1">
      <c r="B346" s="40">
        <v>26</v>
      </c>
      <c r="C346" s="40" t="s">
        <v>418</v>
      </c>
      <c r="D346" s="41" t="s">
        <v>160</v>
      </c>
      <c r="E346" s="42">
        <f t="shared" si="9"/>
        <v>83</v>
      </c>
      <c r="F346" s="42">
        <f t="shared" si="9"/>
        <v>83</v>
      </c>
      <c r="G346" s="42"/>
    </row>
    <row r="347" spans="2:10" outlineLevel="1">
      <c r="B347" s="40">
        <v>27</v>
      </c>
      <c r="C347" s="40" t="s">
        <v>418</v>
      </c>
      <c r="D347" s="41" t="s">
        <v>162</v>
      </c>
      <c r="E347" s="42">
        <f t="shared" si="9"/>
        <v>83</v>
      </c>
      <c r="F347" s="42">
        <f t="shared" si="9"/>
        <v>83</v>
      </c>
      <c r="G347" s="42"/>
    </row>
    <row r="348" spans="2:10" outlineLevel="1">
      <c r="B348" s="40">
        <v>28</v>
      </c>
      <c r="C348" s="40" t="s">
        <v>418</v>
      </c>
      <c r="D348" s="41" t="s">
        <v>161</v>
      </c>
      <c r="E348" s="42">
        <f t="shared" si="9"/>
        <v>83</v>
      </c>
      <c r="F348" s="42">
        <f t="shared" si="9"/>
        <v>83</v>
      </c>
      <c r="G348" s="42"/>
    </row>
    <row r="349" spans="2:10" outlineLevel="1">
      <c r="B349" s="40"/>
      <c r="C349" s="40"/>
      <c r="D349" s="41"/>
      <c r="E349" s="42"/>
      <c r="F349" s="42"/>
      <c r="G349" s="42"/>
    </row>
    <row r="350" spans="2:10" outlineLevel="1">
      <c r="B350" s="40">
        <v>29</v>
      </c>
      <c r="C350" s="40" t="s">
        <v>418</v>
      </c>
      <c r="D350" s="41" t="s">
        <v>153</v>
      </c>
      <c r="E350" s="42">
        <f t="shared" ref="E350:F352" si="10">$E$297</f>
        <v>70</v>
      </c>
      <c r="F350" s="42">
        <f t="shared" si="10"/>
        <v>70</v>
      </c>
      <c r="G350" s="42"/>
    </row>
    <row r="351" spans="2:10" outlineLevel="1">
      <c r="B351" s="40">
        <v>30</v>
      </c>
      <c r="C351" s="40" t="s">
        <v>418</v>
      </c>
      <c r="D351" s="41" t="s">
        <v>154</v>
      </c>
      <c r="E351" s="42">
        <f t="shared" si="10"/>
        <v>70</v>
      </c>
      <c r="F351" s="42">
        <f t="shared" si="10"/>
        <v>70</v>
      </c>
      <c r="G351" s="42"/>
    </row>
    <row r="352" spans="2:10" outlineLevel="1">
      <c r="B352" s="40">
        <v>31</v>
      </c>
      <c r="C352" s="40" t="s">
        <v>418</v>
      </c>
      <c r="D352" s="41" t="s">
        <v>155</v>
      </c>
      <c r="E352" s="42">
        <f t="shared" si="10"/>
        <v>70</v>
      </c>
      <c r="F352" s="42">
        <f t="shared" si="10"/>
        <v>70</v>
      </c>
      <c r="G352" s="42"/>
    </row>
    <row r="353" spans="2:10" outlineLevel="1">
      <c r="B353" s="40">
        <v>32</v>
      </c>
      <c r="C353" s="40" t="s">
        <v>418</v>
      </c>
      <c r="D353" s="41"/>
      <c r="E353" s="42"/>
      <c r="F353" s="42"/>
      <c r="G353" s="42"/>
    </row>
    <row r="354" spans="2:10" outlineLevel="1">
      <c r="B354" s="40">
        <v>33</v>
      </c>
      <c r="C354" s="40" t="s">
        <v>418</v>
      </c>
      <c r="D354" s="41" t="s">
        <v>175</v>
      </c>
      <c r="E354" s="42">
        <f t="shared" ref="E354:F356" si="11">$E$298</f>
        <v>78</v>
      </c>
      <c r="F354" s="42">
        <f t="shared" si="11"/>
        <v>78</v>
      </c>
      <c r="G354" s="42"/>
    </row>
    <row r="355" spans="2:10" outlineLevel="1">
      <c r="B355" s="40">
        <v>34</v>
      </c>
      <c r="C355" s="40" t="s">
        <v>418</v>
      </c>
      <c r="D355" s="41" t="s">
        <v>176</v>
      </c>
      <c r="E355" s="42">
        <f t="shared" si="11"/>
        <v>78</v>
      </c>
      <c r="F355" s="42">
        <f t="shared" si="11"/>
        <v>78</v>
      </c>
      <c r="G355" s="42"/>
    </row>
    <row r="356" spans="2:10" outlineLevel="1">
      <c r="B356" s="40">
        <v>35</v>
      </c>
      <c r="C356" s="40" t="s">
        <v>418</v>
      </c>
      <c r="D356" s="41" t="s">
        <v>177</v>
      </c>
      <c r="E356" s="42">
        <f t="shared" si="11"/>
        <v>78</v>
      </c>
      <c r="F356" s="42">
        <f t="shared" si="11"/>
        <v>78</v>
      </c>
      <c r="G356" s="42"/>
    </row>
    <row r="357" spans="2:10" outlineLevel="1">
      <c r="B357" s="40"/>
      <c r="C357" s="40"/>
      <c r="D357" s="41"/>
      <c r="E357" s="42"/>
      <c r="F357" s="42"/>
      <c r="G357" s="42"/>
    </row>
    <row r="358" spans="2:10" outlineLevel="1">
      <c r="B358" s="40">
        <v>40</v>
      </c>
      <c r="C358" s="40" t="s">
        <v>418</v>
      </c>
      <c r="D358" s="41" t="s">
        <v>185</v>
      </c>
      <c r="E358" s="42">
        <f t="shared" ref="E358:F360" si="12">$E$299</f>
        <v>80</v>
      </c>
      <c r="F358" s="42">
        <f t="shared" si="12"/>
        <v>80</v>
      </c>
      <c r="G358" s="42"/>
    </row>
    <row r="359" spans="2:10" outlineLevel="1">
      <c r="B359" s="40">
        <v>41</v>
      </c>
      <c r="C359" s="40" t="s">
        <v>418</v>
      </c>
      <c r="D359" s="41" t="s">
        <v>186</v>
      </c>
      <c r="E359" s="42">
        <f t="shared" si="12"/>
        <v>80</v>
      </c>
      <c r="F359" s="42">
        <f t="shared" si="12"/>
        <v>80</v>
      </c>
      <c r="G359" s="42"/>
    </row>
    <row r="360" spans="2:10" outlineLevel="1">
      <c r="B360" s="40">
        <v>42</v>
      </c>
      <c r="C360" s="40" t="s">
        <v>418</v>
      </c>
      <c r="D360" s="41" t="s">
        <v>187</v>
      </c>
      <c r="E360" s="42">
        <f t="shared" si="12"/>
        <v>80</v>
      </c>
      <c r="F360" s="42">
        <f t="shared" si="12"/>
        <v>80</v>
      </c>
      <c r="G360" s="42"/>
    </row>
    <row r="361" spans="2:10" outlineLevel="1">
      <c r="B361" s="40"/>
      <c r="C361" s="40"/>
      <c r="D361" s="41"/>
      <c r="E361" s="42"/>
      <c r="F361" s="42"/>
      <c r="G361" s="42"/>
    </row>
    <row r="362" spans="2:10" outlineLevel="1">
      <c r="B362" s="40">
        <v>43</v>
      </c>
      <c r="C362" s="40" t="s">
        <v>418</v>
      </c>
      <c r="D362" s="41" t="s">
        <v>164</v>
      </c>
      <c r="E362" s="42">
        <f t="shared" ref="E362:F364" si="13">$E$300</f>
        <v>83</v>
      </c>
      <c r="F362" s="42">
        <f t="shared" si="13"/>
        <v>83</v>
      </c>
      <c r="G362" s="42"/>
    </row>
    <row r="363" spans="2:10" outlineLevel="1">
      <c r="B363" s="40">
        <v>44</v>
      </c>
      <c r="C363" s="40" t="s">
        <v>418</v>
      </c>
      <c r="D363" s="41" t="s">
        <v>165</v>
      </c>
      <c r="E363" s="42">
        <f t="shared" si="13"/>
        <v>83</v>
      </c>
      <c r="F363" s="42">
        <f t="shared" si="13"/>
        <v>83</v>
      </c>
      <c r="G363" s="42"/>
    </row>
    <row r="364" spans="2:10" outlineLevel="1">
      <c r="B364" s="40">
        <v>45</v>
      </c>
      <c r="C364" s="40" t="s">
        <v>418</v>
      </c>
      <c r="D364" s="41" t="s">
        <v>166</v>
      </c>
      <c r="E364" s="42">
        <f t="shared" si="13"/>
        <v>83</v>
      </c>
      <c r="F364" s="42">
        <f t="shared" si="13"/>
        <v>83</v>
      </c>
      <c r="G364" s="42"/>
    </row>
    <row r="365" spans="2:10" outlineLevel="1">
      <c r="B365" s="40"/>
      <c r="C365" s="40"/>
      <c r="D365" s="41"/>
      <c r="E365" s="42"/>
      <c r="F365" s="42"/>
      <c r="G365" s="42"/>
    </row>
    <row r="367" spans="2:10">
      <c r="B367" s="8"/>
      <c r="C367" s="8"/>
      <c r="D367" s="9"/>
      <c r="E367" s="8"/>
      <c r="F367" s="8"/>
      <c r="G367" s="8"/>
      <c r="I367" s="25" t="s">
        <v>912</v>
      </c>
      <c r="J367" s="25" t="s">
        <v>913</v>
      </c>
    </row>
    <row r="368" spans="2:10">
      <c r="B368" s="309">
        <v>1</v>
      </c>
      <c r="C368" s="309" t="s">
        <v>914</v>
      </c>
      <c r="D368" s="310" t="s">
        <v>655</v>
      </c>
      <c r="E368" s="311"/>
      <c r="F368" s="311">
        <v>90</v>
      </c>
      <c r="G368" s="311"/>
      <c r="I368" s="2">
        <f>(2*40)+(2*25)</f>
        <v>130</v>
      </c>
      <c r="J368" s="232">
        <f>1-(F368/I368)</f>
        <v>0.30769230769230771</v>
      </c>
    </row>
    <row r="369" spans="2:10">
      <c r="B369" s="309"/>
      <c r="C369" s="309" t="s">
        <v>914</v>
      </c>
      <c r="D369" s="310" t="s">
        <v>656</v>
      </c>
      <c r="E369" s="311"/>
      <c r="F369" s="311">
        <v>90</v>
      </c>
      <c r="G369" s="311"/>
      <c r="I369" s="2">
        <f t="shared" ref="I369:I370" si="14">(2*35)+(2*25)</f>
        <v>120</v>
      </c>
      <c r="J369" s="232">
        <f t="shared" ref="J369:J371" si="15">1-(F369/I369)</f>
        <v>0.25</v>
      </c>
    </row>
    <row r="370" spans="2:10">
      <c r="B370" s="309"/>
      <c r="C370" s="309" t="s">
        <v>914</v>
      </c>
      <c r="D370" s="310" t="s">
        <v>657</v>
      </c>
      <c r="E370" s="311"/>
      <c r="F370" s="311">
        <v>90</v>
      </c>
      <c r="G370" s="311"/>
      <c r="I370" s="2">
        <f t="shared" si="14"/>
        <v>120</v>
      </c>
      <c r="J370" s="232">
        <f t="shared" si="15"/>
        <v>0.25</v>
      </c>
    </row>
    <row r="371" spans="2:10">
      <c r="B371" s="309"/>
      <c r="C371" s="309" t="s">
        <v>914</v>
      </c>
      <c r="D371" s="310" t="s">
        <v>916</v>
      </c>
      <c r="E371" s="311"/>
      <c r="F371" s="311">
        <v>125</v>
      </c>
      <c r="G371" s="311"/>
      <c r="I371" s="2">
        <f>(2*35)+(2*50)</f>
        <v>170</v>
      </c>
      <c r="J371" s="232">
        <f t="shared" si="15"/>
        <v>0.26470588235294112</v>
      </c>
    </row>
    <row r="372" spans="2:10">
      <c r="B372" s="309"/>
      <c r="C372" s="309" t="s">
        <v>914</v>
      </c>
      <c r="D372" s="312" t="s">
        <v>923</v>
      </c>
      <c r="E372" s="311"/>
      <c r="F372" s="311"/>
      <c r="G372" s="311"/>
      <c r="I372" s="2">
        <f>(1*40)+(1*50)</f>
        <v>90</v>
      </c>
      <c r="J372" s="232">
        <f t="shared" ref="J372" si="16">1-(F372/I372)</f>
        <v>1</v>
      </c>
    </row>
    <row r="373" spans="2:10">
      <c r="B373" s="309"/>
      <c r="C373" s="309" t="s">
        <v>914</v>
      </c>
      <c r="D373" s="312" t="s">
        <v>659</v>
      </c>
      <c r="E373" s="311"/>
      <c r="F373" s="311"/>
      <c r="G373" s="311"/>
      <c r="I373" s="2">
        <f>(1*40)+(1*50)</f>
        <v>90</v>
      </c>
      <c r="J373" s="232">
        <f t="shared" ref="J373" si="17">1-(F373/I373)</f>
        <v>1</v>
      </c>
    </row>
    <row r="374" spans="2:10">
      <c r="B374" s="309"/>
      <c r="C374" s="309" t="s">
        <v>914</v>
      </c>
      <c r="D374" s="312" t="s">
        <v>665</v>
      </c>
      <c r="E374" s="311"/>
      <c r="F374" s="311"/>
      <c r="G374" s="311"/>
      <c r="I374" s="2">
        <f>(1*40)+(1*50)</f>
        <v>90</v>
      </c>
      <c r="J374" s="232">
        <f t="shared" ref="J374" si="18">1-(F374/I374)</f>
        <v>1</v>
      </c>
    </row>
    <row r="375" spans="2:10">
      <c r="B375" s="309"/>
      <c r="C375" s="309" t="s">
        <v>914</v>
      </c>
      <c r="D375" s="310" t="s">
        <v>915</v>
      </c>
      <c r="E375" s="311"/>
      <c r="F375" s="311">
        <v>57</v>
      </c>
      <c r="G375" s="311"/>
      <c r="I375" s="2">
        <f>(1*46)+(1*25)</f>
        <v>71</v>
      </c>
      <c r="J375" s="232">
        <f t="shared" ref="J375" si="19">1-(F375/I375)</f>
        <v>0.19718309859154926</v>
      </c>
    </row>
    <row r="376" spans="2:10">
      <c r="B376" s="309"/>
      <c r="C376" s="309" t="s">
        <v>914</v>
      </c>
      <c r="D376" s="310" t="s">
        <v>661</v>
      </c>
      <c r="E376" s="311"/>
      <c r="F376" s="311">
        <v>57</v>
      </c>
      <c r="G376" s="311"/>
      <c r="I376" s="2">
        <f t="shared" ref="I376:I378" si="20">(1*46)+(1*25)</f>
        <v>71</v>
      </c>
      <c r="J376" s="232">
        <f t="shared" ref="J376:J377" si="21">1-(F376/I376)</f>
        <v>0.19718309859154926</v>
      </c>
    </row>
    <row r="377" spans="2:10">
      <c r="B377" s="309"/>
      <c r="C377" s="309" t="s">
        <v>914</v>
      </c>
      <c r="D377" s="312" t="s">
        <v>666</v>
      </c>
      <c r="E377" s="311"/>
      <c r="F377" s="311">
        <v>85</v>
      </c>
      <c r="G377" s="311"/>
      <c r="I377" s="2">
        <f>(1*46)+(1*50)</f>
        <v>96</v>
      </c>
      <c r="J377" s="232">
        <f t="shared" si="21"/>
        <v>0.11458333333333337</v>
      </c>
    </row>
    <row r="378" spans="2:10">
      <c r="B378" s="309"/>
      <c r="C378" s="309" t="s">
        <v>914</v>
      </c>
      <c r="D378" s="310" t="s">
        <v>917</v>
      </c>
      <c r="E378" s="311"/>
      <c r="F378" s="311">
        <v>58</v>
      </c>
      <c r="G378" s="311"/>
      <c r="I378" s="2">
        <f t="shared" si="20"/>
        <v>71</v>
      </c>
      <c r="J378" s="232">
        <f t="shared" ref="J378:J386" si="22">1-(F378/I378)</f>
        <v>0.18309859154929575</v>
      </c>
    </row>
    <row r="379" spans="2:10">
      <c r="B379" s="309"/>
      <c r="C379" s="309" t="s">
        <v>914</v>
      </c>
      <c r="D379" s="310" t="s">
        <v>918</v>
      </c>
      <c r="E379" s="311"/>
      <c r="F379" s="311">
        <v>60</v>
      </c>
      <c r="G379" s="311"/>
      <c r="I379" s="2">
        <f>(1*53)+(1*25)</f>
        <v>78</v>
      </c>
      <c r="J379" s="232">
        <f t="shared" si="22"/>
        <v>0.23076923076923073</v>
      </c>
    </row>
    <row r="380" spans="2:10">
      <c r="B380" s="309"/>
      <c r="C380" s="309" t="s">
        <v>914</v>
      </c>
      <c r="D380" s="310" t="s">
        <v>919</v>
      </c>
      <c r="E380" s="311"/>
      <c r="F380" s="311">
        <v>55</v>
      </c>
      <c r="G380" s="311"/>
      <c r="I380" s="2">
        <f>(1*45)+(1*25)</f>
        <v>70</v>
      </c>
      <c r="J380" s="232">
        <f t="shared" si="22"/>
        <v>0.2142857142857143</v>
      </c>
    </row>
    <row r="381" spans="2:10">
      <c r="B381" s="309"/>
      <c r="C381" s="309" t="s">
        <v>914</v>
      </c>
      <c r="D381" s="310" t="s">
        <v>920</v>
      </c>
      <c r="E381" s="311"/>
      <c r="F381" s="311">
        <v>55</v>
      </c>
      <c r="G381" s="311"/>
      <c r="I381" s="2">
        <f>(1*45)+(1*25)</f>
        <v>70</v>
      </c>
      <c r="J381" s="232">
        <f t="shared" si="22"/>
        <v>0.2142857142857143</v>
      </c>
    </row>
    <row r="382" spans="2:10">
      <c r="B382" s="309"/>
      <c r="C382" s="309" t="s">
        <v>914</v>
      </c>
      <c r="D382" s="310" t="s">
        <v>922</v>
      </c>
      <c r="E382" s="311"/>
      <c r="F382" s="311">
        <v>35</v>
      </c>
      <c r="G382" s="311"/>
      <c r="I382" s="2">
        <f>(1*19)+(1*25)</f>
        <v>44</v>
      </c>
      <c r="J382" s="232">
        <f t="shared" si="22"/>
        <v>0.20454545454545459</v>
      </c>
    </row>
    <row r="383" spans="2:10">
      <c r="B383" s="309">
        <v>2</v>
      </c>
      <c r="C383" s="309" t="s">
        <v>914</v>
      </c>
      <c r="D383" s="310" t="s">
        <v>921</v>
      </c>
      <c r="E383" s="311"/>
      <c r="F383" s="311">
        <v>44</v>
      </c>
      <c r="G383" s="311"/>
      <c r="I383" s="2">
        <f>(1*30)+(1*25)</f>
        <v>55</v>
      </c>
      <c r="J383" s="232">
        <f t="shared" si="22"/>
        <v>0.19999999999999996</v>
      </c>
    </row>
    <row r="384" spans="2:10">
      <c r="B384" s="309"/>
      <c r="C384" s="309" t="s">
        <v>914</v>
      </c>
      <c r="D384" s="310" t="s">
        <v>924</v>
      </c>
      <c r="E384" s="311"/>
      <c r="F384" s="311">
        <v>40</v>
      </c>
      <c r="G384" s="311"/>
      <c r="I384" s="2">
        <f>(1*30)+(1*25)</f>
        <v>55</v>
      </c>
      <c r="J384" s="232">
        <f t="shared" si="22"/>
        <v>0.27272727272727271</v>
      </c>
    </row>
    <row r="385" spans="2:10">
      <c r="B385" s="309">
        <v>3</v>
      </c>
      <c r="C385" s="309" t="s">
        <v>914</v>
      </c>
      <c r="D385" s="310" t="s">
        <v>925</v>
      </c>
      <c r="E385" s="311"/>
      <c r="F385" s="311">
        <v>50</v>
      </c>
      <c r="G385" s="311"/>
      <c r="I385" s="2">
        <f>(1*30)+(1*35)</f>
        <v>65</v>
      </c>
      <c r="J385" s="232">
        <f t="shared" si="22"/>
        <v>0.23076923076923073</v>
      </c>
    </row>
    <row r="386" spans="2:10">
      <c r="B386" s="309"/>
      <c r="C386" s="309" t="s">
        <v>914</v>
      </c>
      <c r="D386" s="310" t="s">
        <v>926</v>
      </c>
      <c r="E386" s="311"/>
      <c r="F386" s="311">
        <v>65</v>
      </c>
      <c r="G386" s="311"/>
      <c r="I386" s="2">
        <f>(1*30)+(1*50)</f>
        <v>80</v>
      </c>
      <c r="J386" s="232">
        <f t="shared" si="22"/>
        <v>0.1875</v>
      </c>
    </row>
    <row r="387" spans="2:10">
      <c r="B387" s="309"/>
      <c r="C387" s="309" t="s">
        <v>914</v>
      </c>
      <c r="D387" s="310"/>
      <c r="E387" s="311"/>
      <c r="F387" s="311"/>
      <c r="G387" s="311"/>
    </row>
    <row r="388" spans="2:10">
      <c r="B388" s="309"/>
      <c r="C388" s="309" t="s">
        <v>914</v>
      </c>
      <c r="D388" s="310"/>
      <c r="E388" s="311"/>
      <c r="F388" s="311"/>
      <c r="G388" s="311"/>
    </row>
    <row r="389" spans="2:10">
      <c r="B389" s="309">
        <v>4</v>
      </c>
      <c r="C389" s="309" t="s">
        <v>914</v>
      </c>
      <c r="D389" s="310"/>
      <c r="E389" s="311"/>
      <c r="F389" s="311"/>
      <c r="G389" s="311"/>
    </row>
    <row r="394" spans="2:10">
      <c r="B394" s="67"/>
      <c r="C394" s="100" t="s">
        <v>448</v>
      </c>
      <c r="D394" s="109"/>
      <c r="E394" s="67"/>
    </row>
    <row r="395" spans="2:10" hidden="1" outlineLevel="1">
      <c r="B395" s="10">
        <v>1</v>
      </c>
      <c r="C395" s="10" t="s">
        <v>619</v>
      </c>
      <c r="D395" s="13" t="s">
        <v>458</v>
      </c>
      <c r="E395" s="6">
        <v>74</v>
      </c>
      <c r="H395" s="189"/>
      <c r="I395" s="189"/>
      <c r="J395" s="189"/>
    </row>
    <row r="396" spans="2:10" hidden="1" outlineLevel="1">
      <c r="B396" s="10">
        <v>2</v>
      </c>
      <c r="C396" s="10" t="s">
        <v>619</v>
      </c>
      <c r="D396" s="13" t="s">
        <v>457</v>
      </c>
      <c r="E396" s="6">
        <v>74</v>
      </c>
      <c r="H396" s="189"/>
      <c r="I396" s="189"/>
      <c r="J396" s="189"/>
    </row>
    <row r="397" spans="2:10" hidden="1" outlineLevel="1">
      <c r="B397" s="10">
        <v>3</v>
      </c>
      <c r="C397" s="10" t="s">
        <v>619</v>
      </c>
      <c r="D397" s="13" t="s">
        <v>453</v>
      </c>
      <c r="E397" s="6">
        <v>69</v>
      </c>
      <c r="H397" s="189"/>
      <c r="I397" s="189"/>
      <c r="J397" s="189"/>
    </row>
    <row r="398" spans="2:10" hidden="1" outlineLevel="1">
      <c r="B398" s="10">
        <v>4</v>
      </c>
      <c r="C398" s="10" t="s">
        <v>619</v>
      </c>
      <c r="D398" s="13" t="s">
        <v>454</v>
      </c>
      <c r="E398" s="6">
        <v>69</v>
      </c>
      <c r="H398" s="189"/>
      <c r="I398" s="189"/>
      <c r="J398" s="189"/>
    </row>
    <row r="399" spans="2:10" hidden="1" outlineLevel="1">
      <c r="B399" s="10">
        <v>5</v>
      </c>
      <c r="C399" s="10" t="s">
        <v>619</v>
      </c>
      <c r="D399" s="13" t="s">
        <v>450</v>
      </c>
      <c r="E399" s="6">
        <v>69</v>
      </c>
      <c r="H399" s="189"/>
      <c r="I399" s="189"/>
      <c r="J399" s="189"/>
    </row>
    <row r="400" spans="2:10" hidden="1" outlineLevel="1">
      <c r="B400" s="10">
        <v>6</v>
      </c>
      <c r="C400" s="10" t="s">
        <v>619</v>
      </c>
      <c r="D400" s="13" t="s">
        <v>451</v>
      </c>
      <c r="E400" s="6">
        <v>59</v>
      </c>
      <c r="H400" s="189"/>
      <c r="I400" s="189"/>
      <c r="J400" s="189"/>
    </row>
    <row r="401" spans="2:10" hidden="1" outlineLevel="1">
      <c r="B401" s="10">
        <v>7</v>
      </c>
      <c r="C401" s="10" t="s">
        <v>619</v>
      </c>
      <c r="D401" s="13" t="s">
        <v>452</v>
      </c>
      <c r="E401" s="6">
        <v>59</v>
      </c>
      <c r="H401" s="189"/>
      <c r="I401" s="189"/>
      <c r="J401" s="189"/>
    </row>
    <row r="402" spans="2:10" hidden="1" outlineLevel="1">
      <c r="B402" s="10">
        <v>8</v>
      </c>
      <c r="C402" s="10" t="s">
        <v>619</v>
      </c>
      <c r="D402" s="13" t="s">
        <v>455</v>
      </c>
      <c r="E402" s="6">
        <v>50</v>
      </c>
      <c r="H402" s="189"/>
      <c r="I402" s="189"/>
      <c r="J402" s="189"/>
    </row>
    <row r="403" spans="2:10" hidden="1" outlineLevel="1">
      <c r="B403" s="10">
        <v>9</v>
      </c>
      <c r="C403" s="10" t="s">
        <v>619</v>
      </c>
      <c r="D403" s="13" t="s">
        <v>456</v>
      </c>
      <c r="E403" s="6">
        <v>50</v>
      </c>
      <c r="H403" s="189"/>
      <c r="I403" s="189"/>
      <c r="J403" s="189"/>
    </row>
    <row r="404" spans="2:10" hidden="1" outlineLevel="1">
      <c r="B404" s="10">
        <v>10</v>
      </c>
      <c r="C404" s="10" t="s">
        <v>619</v>
      </c>
      <c r="D404" s="13" t="s">
        <v>449</v>
      </c>
      <c r="E404" s="6">
        <v>50</v>
      </c>
      <c r="H404" s="189"/>
      <c r="I404" s="189"/>
      <c r="J404" s="189"/>
    </row>
    <row r="405" spans="2:10" hidden="1" outlineLevel="1">
      <c r="B405" s="10">
        <v>11</v>
      </c>
      <c r="C405" s="10" t="s">
        <v>619</v>
      </c>
      <c r="D405" s="13" t="s">
        <v>459</v>
      </c>
      <c r="E405" s="6">
        <v>50</v>
      </c>
      <c r="H405" s="189"/>
      <c r="I405" s="189"/>
      <c r="J405" s="189"/>
    </row>
    <row r="406" spans="2:10" hidden="1" outlineLevel="1">
      <c r="B406" s="10">
        <v>12</v>
      </c>
      <c r="C406" s="10" t="s">
        <v>619</v>
      </c>
      <c r="D406" s="13" t="s">
        <v>484</v>
      </c>
      <c r="E406" s="6">
        <v>50</v>
      </c>
      <c r="H406" s="189"/>
      <c r="I406" s="189"/>
      <c r="J406" s="189"/>
    </row>
    <row r="407" spans="2:10" hidden="1" outlineLevel="1">
      <c r="B407" s="10">
        <v>13</v>
      </c>
      <c r="C407" s="10" t="s">
        <v>619</v>
      </c>
      <c r="D407" s="13" t="s">
        <v>460</v>
      </c>
      <c r="E407" s="6">
        <v>59</v>
      </c>
      <c r="H407" s="189"/>
      <c r="I407" s="189"/>
      <c r="J407" s="189"/>
    </row>
    <row r="408" spans="2:10" hidden="1" outlineLevel="1">
      <c r="B408" s="10">
        <v>14</v>
      </c>
      <c r="C408" s="10" t="s">
        <v>619</v>
      </c>
      <c r="D408" s="13" t="s">
        <v>461</v>
      </c>
      <c r="E408" s="6">
        <v>59</v>
      </c>
      <c r="H408" s="189"/>
      <c r="I408" s="189"/>
      <c r="J408" s="189"/>
    </row>
    <row r="409" spans="2:10" hidden="1" outlineLevel="1">
      <c r="B409" s="10">
        <v>15</v>
      </c>
      <c r="C409" s="10" t="s">
        <v>619</v>
      </c>
      <c r="D409" s="13" t="s">
        <v>462</v>
      </c>
      <c r="E409" s="6">
        <v>59</v>
      </c>
      <c r="H409" s="189"/>
      <c r="I409" s="189"/>
      <c r="J409" s="189"/>
    </row>
    <row r="410" spans="2:10" hidden="1" outlineLevel="1">
      <c r="B410" s="10">
        <v>16</v>
      </c>
      <c r="C410" s="10" t="s">
        <v>619</v>
      </c>
      <c r="D410" s="13" t="s">
        <v>463</v>
      </c>
      <c r="E410" s="6">
        <v>74</v>
      </c>
      <c r="H410" s="189"/>
      <c r="I410" s="189"/>
      <c r="J410" s="189"/>
    </row>
    <row r="411" spans="2:10" hidden="1" outlineLevel="1">
      <c r="B411" s="10">
        <v>17</v>
      </c>
      <c r="C411" s="10" t="s">
        <v>619</v>
      </c>
      <c r="D411" s="13" t="s">
        <v>464</v>
      </c>
      <c r="E411" s="6">
        <v>74</v>
      </c>
      <c r="H411" s="189"/>
      <c r="I411" s="189"/>
      <c r="J411" s="189"/>
    </row>
    <row r="412" spans="2:10" hidden="1" outlineLevel="1">
      <c r="B412" s="10">
        <v>18</v>
      </c>
      <c r="C412" s="10" t="s">
        <v>619</v>
      </c>
      <c r="D412" s="13" t="s">
        <v>465</v>
      </c>
      <c r="E412" s="6">
        <v>74</v>
      </c>
      <c r="H412" s="189"/>
      <c r="I412" s="189"/>
      <c r="J412" s="189"/>
    </row>
    <row r="413" spans="2:10" hidden="1" outlineLevel="1">
      <c r="B413" s="10">
        <v>19</v>
      </c>
      <c r="C413" s="10" t="s">
        <v>619</v>
      </c>
      <c r="D413" s="13" t="s">
        <v>466</v>
      </c>
      <c r="E413" s="6">
        <v>56</v>
      </c>
      <c r="H413" s="189"/>
      <c r="I413" s="189"/>
      <c r="J413" s="189"/>
    </row>
    <row r="414" spans="2:10" hidden="1" outlineLevel="1">
      <c r="B414" s="10">
        <v>20</v>
      </c>
      <c r="C414" s="10" t="s">
        <v>619</v>
      </c>
      <c r="D414" s="13" t="s">
        <v>467</v>
      </c>
      <c r="E414" s="6">
        <v>56</v>
      </c>
      <c r="H414" s="189"/>
      <c r="I414" s="189"/>
      <c r="J414" s="189"/>
    </row>
    <row r="415" spans="2:10" hidden="1" outlineLevel="1">
      <c r="B415" s="10">
        <v>21</v>
      </c>
      <c r="C415" s="10" t="s">
        <v>619</v>
      </c>
      <c r="D415" s="13" t="s">
        <v>468</v>
      </c>
      <c r="E415" s="6">
        <v>56</v>
      </c>
      <c r="H415" s="189"/>
      <c r="I415" s="189"/>
      <c r="J415" s="189"/>
    </row>
    <row r="416" spans="2:10" hidden="1" outlineLevel="1">
      <c r="B416" s="10">
        <v>22</v>
      </c>
      <c r="C416" s="10" t="s">
        <v>619</v>
      </c>
      <c r="D416" s="13" t="s">
        <v>469</v>
      </c>
      <c r="E416" s="6">
        <v>56</v>
      </c>
      <c r="H416" s="189"/>
      <c r="I416" s="189"/>
      <c r="J416" s="189"/>
    </row>
    <row r="417" spans="2:10" hidden="1" outlineLevel="1">
      <c r="B417" s="10">
        <v>23</v>
      </c>
      <c r="C417" s="10" t="s">
        <v>619</v>
      </c>
      <c r="D417" s="13" t="s">
        <v>470</v>
      </c>
      <c r="E417" s="6">
        <v>56</v>
      </c>
      <c r="H417" s="189"/>
      <c r="I417" s="189"/>
      <c r="J417" s="189"/>
    </row>
    <row r="418" spans="2:10" hidden="1" outlineLevel="1">
      <c r="B418" s="10">
        <v>24</v>
      </c>
      <c r="C418" s="10" t="s">
        <v>619</v>
      </c>
      <c r="D418" s="13" t="s">
        <v>471</v>
      </c>
      <c r="E418" s="6">
        <v>56</v>
      </c>
      <c r="H418" s="189"/>
      <c r="I418" s="189"/>
      <c r="J418" s="189"/>
    </row>
    <row r="419" spans="2:10" hidden="1" outlineLevel="1">
      <c r="B419" s="10">
        <v>25</v>
      </c>
      <c r="C419" s="10" t="s">
        <v>619</v>
      </c>
      <c r="D419" s="13" t="s">
        <v>472</v>
      </c>
      <c r="E419" s="6">
        <v>56</v>
      </c>
      <c r="H419" s="189"/>
      <c r="I419" s="189"/>
      <c r="J419" s="189"/>
    </row>
    <row r="420" spans="2:10" hidden="1" outlineLevel="1">
      <c r="B420" s="10">
        <v>26</v>
      </c>
      <c r="C420" s="10" t="s">
        <v>619</v>
      </c>
      <c r="D420" s="13" t="s">
        <v>473</v>
      </c>
      <c r="E420" s="6">
        <v>56</v>
      </c>
      <c r="H420" s="189"/>
      <c r="I420" s="189"/>
      <c r="J420" s="189"/>
    </row>
    <row r="421" spans="2:10" hidden="1" outlineLevel="1">
      <c r="B421" s="10">
        <v>27</v>
      </c>
      <c r="C421" s="10" t="s">
        <v>619</v>
      </c>
      <c r="D421" s="13" t="s">
        <v>474</v>
      </c>
      <c r="E421" s="6">
        <v>56</v>
      </c>
      <c r="H421" s="189"/>
      <c r="I421" s="189"/>
      <c r="J421" s="189"/>
    </row>
    <row r="422" spans="2:10" hidden="1" outlineLevel="1">
      <c r="B422" s="10">
        <v>28</v>
      </c>
      <c r="C422" s="10" t="s">
        <v>619</v>
      </c>
      <c r="D422" s="13" t="s">
        <v>475</v>
      </c>
      <c r="E422" s="6">
        <v>56</v>
      </c>
      <c r="H422" s="189"/>
      <c r="I422" s="189"/>
      <c r="J422" s="189"/>
    </row>
    <row r="423" spans="2:10" hidden="1" outlineLevel="1">
      <c r="B423" s="10">
        <v>29</v>
      </c>
      <c r="C423" s="10" t="s">
        <v>619</v>
      </c>
      <c r="D423" s="13" t="s">
        <v>476</v>
      </c>
      <c r="E423" s="6">
        <v>56</v>
      </c>
      <c r="H423" s="189"/>
      <c r="I423" s="189"/>
      <c r="J423" s="189"/>
    </row>
    <row r="424" spans="2:10" hidden="1" outlineLevel="1">
      <c r="B424" s="10">
        <v>30</v>
      </c>
      <c r="C424" s="10" t="s">
        <v>619</v>
      </c>
      <c r="D424" s="13" t="s">
        <v>477</v>
      </c>
      <c r="E424" s="6">
        <v>56</v>
      </c>
      <c r="H424" s="189"/>
      <c r="I424" s="189"/>
      <c r="J424" s="189"/>
    </row>
    <row r="425" spans="2:10" hidden="1" outlineLevel="1">
      <c r="B425" s="10">
        <v>31</v>
      </c>
      <c r="C425" s="10" t="s">
        <v>619</v>
      </c>
      <c r="D425" s="13" t="s">
        <v>478</v>
      </c>
      <c r="E425" s="209"/>
      <c r="H425" s="189"/>
      <c r="I425" s="189"/>
      <c r="J425" s="189"/>
    </row>
    <row r="426" spans="2:10" hidden="1" outlineLevel="1">
      <c r="B426" s="10">
        <v>32</v>
      </c>
      <c r="C426" s="10" t="s">
        <v>619</v>
      </c>
      <c r="D426" s="13" t="s">
        <v>479</v>
      </c>
      <c r="E426" s="209"/>
      <c r="H426" s="189"/>
      <c r="I426" s="189"/>
      <c r="J426" s="189"/>
    </row>
    <row r="427" spans="2:10" hidden="1" outlineLevel="1">
      <c r="B427" s="10">
        <v>33</v>
      </c>
      <c r="C427" s="10" t="s">
        <v>619</v>
      </c>
      <c r="D427" s="13" t="s">
        <v>480</v>
      </c>
      <c r="E427" s="209"/>
      <c r="H427" s="189"/>
      <c r="I427" s="189"/>
      <c r="J427" s="189"/>
    </row>
    <row r="428" spans="2:10" hidden="1" outlineLevel="1">
      <c r="B428" s="10">
        <v>34</v>
      </c>
      <c r="C428" s="10" t="s">
        <v>619</v>
      </c>
      <c r="D428" s="13" t="s">
        <v>481</v>
      </c>
      <c r="E428" s="209"/>
      <c r="H428" s="189"/>
      <c r="I428" s="189"/>
      <c r="J428" s="189"/>
    </row>
    <row r="429" spans="2:10" hidden="1" outlineLevel="1">
      <c r="B429" s="10">
        <v>35</v>
      </c>
      <c r="C429" s="10" t="s">
        <v>619</v>
      </c>
      <c r="D429" s="13" t="s">
        <v>482</v>
      </c>
      <c r="E429" s="209"/>
      <c r="H429" s="189"/>
      <c r="I429" s="189"/>
      <c r="J429" s="189"/>
    </row>
    <row r="430" spans="2:10" hidden="1" outlineLevel="1">
      <c r="B430" s="10">
        <v>36</v>
      </c>
      <c r="C430" s="10" t="s">
        <v>619</v>
      </c>
      <c r="D430" s="13" t="s">
        <v>483</v>
      </c>
      <c r="E430" s="209"/>
      <c r="H430" s="189"/>
      <c r="I430" s="189"/>
      <c r="J430" s="189"/>
    </row>
    <row r="431" spans="2:10" hidden="1" outlineLevel="1">
      <c r="B431" s="10">
        <v>37</v>
      </c>
      <c r="C431" s="10" t="s">
        <v>619</v>
      </c>
      <c r="D431" s="13" t="s">
        <v>485</v>
      </c>
      <c r="E431" s="209"/>
      <c r="H431" s="189"/>
      <c r="I431" s="189"/>
      <c r="J431" s="189"/>
    </row>
    <row r="432" spans="2:10" hidden="1" outlineLevel="1">
      <c r="B432" s="10">
        <v>38</v>
      </c>
      <c r="C432" s="10" t="s">
        <v>619</v>
      </c>
      <c r="D432" s="13" t="s">
        <v>486</v>
      </c>
      <c r="E432" s="209"/>
      <c r="H432" s="189"/>
      <c r="I432" s="189"/>
      <c r="J432" s="189"/>
    </row>
    <row r="433" spans="2:10" hidden="1" outlineLevel="1">
      <c r="B433" s="10">
        <v>39</v>
      </c>
      <c r="C433" s="10" t="s">
        <v>619</v>
      </c>
      <c r="D433" s="13" t="s">
        <v>487</v>
      </c>
      <c r="E433" s="209"/>
      <c r="H433" s="189"/>
      <c r="I433" s="189"/>
      <c r="J433" s="189"/>
    </row>
    <row r="434" spans="2:10" hidden="1" outlineLevel="1">
      <c r="B434" s="10">
        <v>40</v>
      </c>
      <c r="C434" s="10" t="s">
        <v>619</v>
      </c>
      <c r="D434" s="13" t="s">
        <v>488</v>
      </c>
      <c r="E434" s="209"/>
      <c r="H434" s="189"/>
      <c r="I434" s="189"/>
      <c r="J434" s="189"/>
    </row>
    <row r="435" spans="2:10" hidden="1" outlineLevel="1">
      <c r="B435" s="10">
        <v>41</v>
      </c>
      <c r="C435" s="10" t="s">
        <v>619</v>
      </c>
      <c r="D435" s="13" t="s">
        <v>489</v>
      </c>
      <c r="E435" s="209"/>
      <c r="H435" s="189"/>
      <c r="I435" s="189"/>
      <c r="J435" s="189"/>
    </row>
    <row r="436" spans="2:10" collapsed="1"/>
  </sheetData>
  <autoFilter ref="B3:I365"/>
  <mergeCells count="9">
    <mergeCell ref="G242:G250"/>
    <mergeCell ref="G251:G258"/>
    <mergeCell ref="G259:G262"/>
    <mergeCell ref="E242:E250"/>
    <mergeCell ref="E251:E258"/>
    <mergeCell ref="E259:E262"/>
    <mergeCell ref="F242:F250"/>
    <mergeCell ref="F251:F258"/>
    <mergeCell ref="F259:F262"/>
  </mergeCells>
  <hyperlinks>
    <hyperlink ref="M1" location="'Price List'!B237" display="'Price List'!B237"/>
    <hyperlink ref="M3" location="'Price List'!C238" display="Extra Flavour"/>
    <hyperlink ref="N3" location="'Price List'!C247" display="Extra Topping"/>
    <hyperlink ref="O3" location="'Price List'!C255" display="Extra Ice Cream"/>
  </hyperlinks>
  <pageMargins left="0.7" right="0.7" top="0.75" bottom="0.75" header="0.3" footer="0.3"/>
  <pageSetup scale="35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outlinePr summaryBelow="0"/>
  </sheetPr>
  <dimension ref="A1:X4930"/>
  <sheetViews>
    <sheetView tabSelected="1" topLeftCell="A404" workbookViewId="0">
      <selection activeCell="P457" sqref="P457:Q457"/>
    </sheetView>
  </sheetViews>
  <sheetFormatPr defaultColWidth="8.83203125" defaultRowHeight="15"/>
  <cols>
    <col min="1" max="1" width="2.5" style="217" customWidth="1"/>
    <col min="2" max="2" width="1.5" style="217" customWidth="1"/>
    <col min="3" max="3" width="2.5" style="217" customWidth="1"/>
    <col min="4" max="4" width="1.5" style="217" customWidth="1"/>
    <col min="5" max="5" width="6.6640625" style="217" customWidth="1"/>
    <col min="6" max="6" width="8.5" style="217" customWidth="1"/>
    <col min="7" max="7" width="6.5" style="217" customWidth="1"/>
    <col min="8" max="8" width="4.1640625" style="217" customWidth="1"/>
    <col min="9" max="9" width="1.6640625" style="217" customWidth="1"/>
    <col min="10" max="10" width="9.5" style="217" customWidth="1"/>
    <col min="11" max="11" width="0.5" style="217" customWidth="1"/>
    <col min="12" max="12" width="2.1640625" style="217" customWidth="1"/>
    <col min="13" max="13" width="3" style="217" customWidth="1"/>
    <col min="14" max="14" width="1.83203125" style="217" customWidth="1"/>
    <col min="15" max="15" width="3.33203125" style="217" customWidth="1"/>
    <col min="16" max="16" width="8.5" style="217" customWidth="1"/>
    <col min="17" max="17" width="27.1640625" style="217" hidden="1" customWidth="1"/>
    <col min="18" max="18" width="1.1640625" style="217" hidden="1" customWidth="1"/>
    <col min="19" max="19" width="4.1640625" style="217" hidden="1" customWidth="1"/>
    <col min="20" max="20" width="2.5" style="217" hidden="1" customWidth="1"/>
    <col min="21" max="21" width="3" style="217" hidden="1" customWidth="1"/>
    <col min="22" max="22" width="9.6640625" style="217" hidden="1" customWidth="1"/>
    <col min="23" max="23" width="0.83203125" style="217" hidden="1" customWidth="1"/>
    <col min="24" max="24" width="0.33203125" style="217" hidden="1" customWidth="1"/>
    <col min="25" max="25" width="0" style="217" hidden="1" customWidth="1"/>
    <col min="26" max="16384" width="8.83203125" style="217"/>
  </cols>
  <sheetData>
    <row r="1" spans="1:24" ht="14.45" customHeight="1">
      <c r="F1" s="344"/>
      <c r="G1" s="344"/>
      <c r="H1" s="344"/>
      <c r="I1" s="344"/>
      <c r="J1" s="344"/>
      <c r="K1" s="344"/>
      <c r="L1" s="344"/>
      <c r="M1" s="344"/>
      <c r="N1" s="344"/>
    </row>
    <row r="2" spans="1:24" ht="14.45" customHeight="1">
      <c r="F2" s="344"/>
      <c r="G2" s="344"/>
      <c r="H2" s="344"/>
      <c r="I2" s="344"/>
      <c r="J2" s="344"/>
      <c r="K2" s="344"/>
      <c r="L2" s="344"/>
      <c r="M2" s="344"/>
      <c r="N2" s="344"/>
    </row>
    <row r="3" spans="1:24" ht="14.45" customHeight="1"/>
    <row r="4" spans="1:24" ht="14.45" customHeight="1">
      <c r="Q4" s="217" t="s">
        <v>631</v>
      </c>
    </row>
    <row r="5" spans="1:24" ht="24.75" customHeight="1">
      <c r="A5" s="345" t="s">
        <v>632</v>
      </c>
      <c r="B5" s="345"/>
      <c r="C5" s="345"/>
      <c r="D5" s="345"/>
      <c r="E5" s="345"/>
      <c r="F5" s="345"/>
      <c r="G5" s="345"/>
      <c r="H5" s="345"/>
      <c r="I5" s="345"/>
      <c r="J5" s="345"/>
      <c r="K5" s="345"/>
      <c r="L5" s="345"/>
      <c r="M5" s="345"/>
      <c r="N5" s="345"/>
      <c r="O5" s="345"/>
      <c r="P5" s="345"/>
      <c r="Q5" s="345"/>
      <c r="R5" s="345"/>
      <c r="S5" s="345"/>
      <c r="T5" s="345"/>
      <c r="U5" s="345"/>
      <c r="V5" s="345"/>
      <c r="W5" s="345"/>
      <c r="X5" s="345"/>
    </row>
    <row r="6" spans="1:24" ht="21.75" customHeight="1"/>
    <row r="7" spans="1:24" ht="18" customHeight="1" thickBot="1">
      <c r="B7" s="343" t="s">
        <v>40</v>
      </c>
      <c r="C7" s="343"/>
      <c r="D7" s="343"/>
      <c r="E7" s="343"/>
      <c r="F7" s="343"/>
      <c r="G7" s="343"/>
      <c r="H7" s="343"/>
      <c r="I7" s="343"/>
      <c r="J7" s="343"/>
      <c r="K7" s="343"/>
    </row>
    <row r="8" spans="1:24" ht="9.75" customHeight="1"/>
    <row r="9" spans="1:24" ht="16.5" customHeight="1">
      <c r="E9" s="342" t="s">
        <v>40</v>
      </c>
      <c r="F9" s="342"/>
      <c r="G9" s="342" t="s">
        <v>41</v>
      </c>
      <c r="H9" s="342"/>
      <c r="I9" s="342"/>
      <c r="J9" s="342"/>
    </row>
    <row r="10" spans="1:24" ht="14.25" customHeight="1"/>
    <row r="11" spans="1:24" ht="16.5" customHeight="1">
      <c r="B11" s="339" t="s">
        <v>42</v>
      </c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39"/>
      <c r="O11" s="339"/>
      <c r="P11" s="339"/>
      <c r="Q11" s="339"/>
      <c r="R11" s="339"/>
      <c r="S11" s="339"/>
      <c r="T11" s="339"/>
      <c r="U11" s="339"/>
      <c r="V11" s="339"/>
      <c r="W11" s="339"/>
      <c r="X11" s="339"/>
    </row>
    <row r="12" spans="1:24" ht="1.5" customHeight="1"/>
    <row r="13" spans="1:24" ht="18" customHeight="1">
      <c r="A13" s="340" t="s">
        <v>633</v>
      </c>
      <c r="B13" s="340"/>
      <c r="C13" s="340"/>
      <c r="D13" s="340"/>
      <c r="E13" s="340"/>
      <c r="F13" s="340"/>
      <c r="G13" s="340"/>
      <c r="H13" s="218" t="s">
        <v>634</v>
      </c>
      <c r="I13" s="341" t="s">
        <v>635</v>
      </c>
      <c r="J13" s="341"/>
      <c r="K13" s="341"/>
      <c r="L13" s="341"/>
      <c r="M13" s="341" t="s">
        <v>43</v>
      </c>
      <c r="N13" s="341"/>
      <c r="O13" s="341"/>
      <c r="P13" s="340" t="s">
        <v>636</v>
      </c>
      <c r="Q13" s="340"/>
      <c r="R13" s="341" t="s">
        <v>637</v>
      </c>
      <c r="S13" s="341"/>
      <c r="T13" s="341"/>
      <c r="U13" s="341"/>
      <c r="V13" s="341" t="s">
        <v>638</v>
      </c>
      <c r="W13" s="341"/>
      <c r="X13" s="341"/>
    </row>
    <row r="14" spans="1:24" ht="1.5" customHeight="1">
      <c r="A14" s="330" t="s">
        <v>44</v>
      </c>
      <c r="B14" s="330"/>
      <c r="C14" s="330"/>
      <c r="D14" s="330"/>
      <c r="E14" s="330"/>
      <c r="F14" s="330"/>
      <c r="G14" s="330"/>
      <c r="H14" s="219"/>
      <c r="I14" s="338">
        <v>1</v>
      </c>
      <c r="J14" s="338"/>
      <c r="K14" s="338"/>
      <c r="L14" s="338"/>
      <c r="M14" s="332" t="s">
        <v>45</v>
      </c>
      <c r="N14" s="332"/>
      <c r="O14" s="332"/>
      <c r="P14" s="330"/>
      <c r="Q14" s="330"/>
      <c r="R14" s="338">
        <v>6.2363629999999999</v>
      </c>
      <c r="S14" s="338"/>
      <c r="T14" s="338"/>
      <c r="U14" s="338"/>
      <c r="V14" s="338">
        <v>6.2363629999999999</v>
      </c>
      <c r="W14" s="338"/>
      <c r="X14" s="338"/>
    </row>
    <row r="15" spans="1:24" ht="16.5" customHeight="1">
      <c r="A15" s="330"/>
      <c r="B15" s="330"/>
      <c r="C15" s="330"/>
      <c r="D15" s="330"/>
      <c r="E15" s="330"/>
      <c r="F15" s="330"/>
      <c r="G15" s="330"/>
      <c r="H15" s="219"/>
      <c r="I15" s="338"/>
      <c r="J15" s="338"/>
      <c r="K15" s="338"/>
      <c r="L15" s="338"/>
      <c r="M15" s="332"/>
      <c r="N15" s="332"/>
      <c r="O15" s="332"/>
      <c r="P15" s="330"/>
      <c r="Q15" s="330"/>
      <c r="R15" s="338"/>
      <c r="S15" s="338"/>
      <c r="T15" s="338"/>
      <c r="U15" s="338"/>
      <c r="V15" s="338"/>
      <c r="W15" s="338"/>
      <c r="X15" s="338"/>
    </row>
    <row r="16" spans="1:24" ht="1.5" customHeight="1">
      <c r="A16" s="330" t="s">
        <v>7</v>
      </c>
      <c r="B16" s="330"/>
      <c r="C16" s="330"/>
      <c r="D16" s="330"/>
      <c r="E16" s="330"/>
      <c r="F16" s="330"/>
      <c r="G16" s="330"/>
      <c r="H16" s="219"/>
      <c r="I16" s="338">
        <v>1</v>
      </c>
      <c r="J16" s="338"/>
      <c r="K16" s="338"/>
      <c r="L16" s="338"/>
      <c r="M16" s="332" t="s">
        <v>45</v>
      </c>
      <c r="N16" s="332"/>
      <c r="O16" s="332"/>
      <c r="P16" s="330"/>
      <c r="Q16" s="330"/>
      <c r="R16" s="338">
        <v>1.21</v>
      </c>
      <c r="S16" s="338"/>
      <c r="T16" s="338"/>
      <c r="U16" s="338"/>
      <c r="V16" s="338">
        <v>1.21</v>
      </c>
      <c r="W16" s="338"/>
      <c r="X16" s="338"/>
    </row>
    <row r="17" spans="1:24" ht="16.5" customHeight="1">
      <c r="A17" s="330"/>
      <c r="B17" s="330"/>
      <c r="C17" s="330"/>
      <c r="D17" s="330"/>
      <c r="E17" s="330"/>
      <c r="F17" s="330"/>
      <c r="G17" s="330"/>
      <c r="H17" s="219"/>
      <c r="I17" s="338"/>
      <c r="J17" s="338"/>
      <c r="K17" s="338"/>
      <c r="L17" s="338"/>
      <c r="M17" s="332"/>
      <c r="N17" s="332"/>
      <c r="O17" s="332"/>
      <c r="P17" s="330"/>
      <c r="Q17" s="330"/>
      <c r="R17" s="338"/>
      <c r="S17" s="338"/>
      <c r="T17" s="338"/>
      <c r="U17" s="338"/>
      <c r="V17" s="338"/>
      <c r="W17" s="338"/>
      <c r="X17" s="338"/>
    </row>
    <row r="18" spans="1:24" ht="1.5" customHeight="1">
      <c r="A18" s="330" t="s">
        <v>46</v>
      </c>
      <c r="B18" s="330"/>
      <c r="C18" s="330"/>
      <c r="D18" s="330"/>
      <c r="E18" s="330"/>
      <c r="F18" s="330"/>
      <c r="G18" s="330"/>
      <c r="H18" s="219"/>
      <c r="I18" s="338">
        <v>45</v>
      </c>
      <c r="J18" s="338"/>
      <c r="K18" s="338"/>
      <c r="L18" s="338"/>
      <c r="M18" s="332" t="s">
        <v>639</v>
      </c>
      <c r="N18" s="332"/>
      <c r="O18" s="332"/>
      <c r="P18" s="330"/>
      <c r="Q18" s="330"/>
      <c r="R18" s="338">
        <v>0.1234531</v>
      </c>
      <c r="S18" s="338"/>
      <c r="T18" s="338"/>
      <c r="U18" s="338"/>
      <c r="V18" s="338">
        <v>5.5553910000000002</v>
      </c>
      <c r="W18" s="338"/>
      <c r="X18" s="338"/>
    </row>
    <row r="19" spans="1:24" ht="16.5" customHeight="1">
      <c r="A19" s="330"/>
      <c r="B19" s="330"/>
      <c r="C19" s="330"/>
      <c r="D19" s="330"/>
      <c r="E19" s="330"/>
      <c r="F19" s="330"/>
      <c r="G19" s="330"/>
      <c r="H19" s="219"/>
      <c r="I19" s="338"/>
      <c r="J19" s="338"/>
      <c r="K19" s="338"/>
      <c r="L19" s="338"/>
      <c r="M19" s="332"/>
      <c r="N19" s="332"/>
      <c r="O19" s="332"/>
      <c r="P19" s="330"/>
      <c r="Q19" s="330"/>
      <c r="R19" s="338"/>
      <c r="S19" s="338"/>
      <c r="T19" s="338"/>
      <c r="U19" s="338"/>
      <c r="V19" s="338"/>
      <c r="W19" s="338"/>
      <c r="X19" s="338"/>
    </row>
    <row r="20" spans="1:24" ht="1.5" customHeight="1">
      <c r="A20" s="330" t="s">
        <v>47</v>
      </c>
      <c r="B20" s="330"/>
      <c r="C20" s="330"/>
      <c r="D20" s="330"/>
      <c r="E20" s="330"/>
      <c r="F20" s="330"/>
      <c r="G20" s="330"/>
      <c r="H20" s="219"/>
      <c r="I20" s="338">
        <v>150</v>
      </c>
      <c r="J20" s="338"/>
      <c r="K20" s="338"/>
      <c r="L20" s="338"/>
      <c r="M20" s="332" t="s">
        <v>640</v>
      </c>
      <c r="N20" s="332"/>
      <c r="O20" s="332"/>
      <c r="P20" s="330"/>
      <c r="Q20" s="330"/>
      <c r="R20" s="338">
        <v>3.5242370000000002E-2</v>
      </c>
      <c r="S20" s="338"/>
      <c r="T20" s="338"/>
      <c r="U20" s="338"/>
      <c r="V20" s="338">
        <v>5.2863559999999996</v>
      </c>
      <c r="W20" s="338"/>
      <c r="X20" s="338"/>
    </row>
    <row r="21" spans="1:24" ht="16.5" customHeight="1">
      <c r="A21" s="330"/>
      <c r="B21" s="330"/>
      <c r="C21" s="330"/>
      <c r="D21" s="330"/>
      <c r="E21" s="330"/>
      <c r="F21" s="330"/>
      <c r="G21" s="330"/>
      <c r="H21" s="219"/>
      <c r="I21" s="338"/>
      <c r="J21" s="338"/>
      <c r="K21" s="338"/>
      <c r="L21" s="338"/>
      <c r="M21" s="332"/>
      <c r="N21" s="332"/>
      <c r="O21" s="332"/>
      <c r="P21" s="330"/>
      <c r="Q21" s="330"/>
      <c r="R21" s="338"/>
      <c r="S21" s="338"/>
      <c r="T21" s="338"/>
      <c r="U21" s="338"/>
      <c r="V21" s="338"/>
      <c r="W21" s="338"/>
      <c r="X21" s="338"/>
    </row>
    <row r="22" spans="1:24" ht="1.5" customHeight="1">
      <c r="A22" s="330" t="s">
        <v>48</v>
      </c>
      <c r="B22" s="330"/>
      <c r="C22" s="330"/>
      <c r="D22" s="330"/>
      <c r="E22" s="330"/>
      <c r="F22" s="330"/>
      <c r="G22" s="330"/>
      <c r="H22" s="219"/>
      <c r="I22" s="338">
        <v>60</v>
      </c>
      <c r="J22" s="338"/>
      <c r="K22" s="338"/>
      <c r="L22" s="338"/>
      <c r="M22" s="332" t="s">
        <v>639</v>
      </c>
      <c r="N22" s="332"/>
      <c r="O22" s="332"/>
      <c r="P22" s="330"/>
      <c r="Q22" s="330"/>
      <c r="R22" s="338">
        <v>0.1</v>
      </c>
      <c r="S22" s="338"/>
      <c r="T22" s="338"/>
      <c r="U22" s="338"/>
      <c r="V22" s="338">
        <v>6</v>
      </c>
      <c r="W22" s="338"/>
      <c r="X22" s="338"/>
    </row>
    <row r="23" spans="1:24" ht="16.5" customHeight="1">
      <c r="A23" s="330"/>
      <c r="B23" s="330"/>
      <c r="C23" s="330"/>
      <c r="D23" s="330"/>
      <c r="E23" s="330"/>
      <c r="F23" s="330"/>
      <c r="G23" s="330"/>
      <c r="H23" s="219"/>
      <c r="I23" s="338"/>
      <c r="J23" s="338"/>
      <c r="K23" s="338"/>
      <c r="L23" s="338"/>
      <c r="M23" s="332"/>
      <c r="N23" s="332"/>
      <c r="O23" s="332"/>
      <c r="P23" s="330"/>
      <c r="Q23" s="330"/>
      <c r="R23" s="338"/>
      <c r="S23" s="338"/>
      <c r="T23" s="338"/>
      <c r="U23" s="338"/>
      <c r="V23" s="338"/>
      <c r="W23" s="338"/>
      <c r="X23" s="338"/>
    </row>
    <row r="24" spans="1:24" ht="1.5" customHeight="1">
      <c r="A24" s="330" t="s">
        <v>8</v>
      </c>
      <c r="B24" s="330"/>
      <c r="C24" s="330"/>
      <c r="D24" s="330"/>
      <c r="E24" s="330"/>
      <c r="F24" s="330"/>
      <c r="G24" s="330"/>
      <c r="H24" s="219"/>
      <c r="I24" s="338">
        <v>1</v>
      </c>
      <c r="J24" s="338"/>
      <c r="K24" s="338"/>
      <c r="L24" s="338"/>
      <c r="M24" s="332" t="s">
        <v>45</v>
      </c>
      <c r="N24" s="332"/>
      <c r="O24" s="332"/>
      <c r="P24" s="330"/>
      <c r="Q24" s="330"/>
      <c r="R24" s="338">
        <v>0.23260339999999999</v>
      </c>
      <c r="S24" s="338"/>
      <c r="T24" s="338"/>
      <c r="U24" s="338"/>
      <c r="V24" s="338">
        <v>0.23260339999999999</v>
      </c>
      <c r="W24" s="338"/>
      <c r="X24" s="338"/>
    </row>
    <row r="25" spans="1:24" ht="16.5" customHeight="1">
      <c r="A25" s="330"/>
      <c r="B25" s="330"/>
      <c r="C25" s="330"/>
      <c r="D25" s="330"/>
      <c r="E25" s="330"/>
      <c r="F25" s="330"/>
      <c r="G25" s="330"/>
      <c r="H25" s="219"/>
      <c r="I25" s="338"/>
      <c r="J25" s="338"/>
      <c r="K25" s="338"/>
      <c r="L25" s="338"/>
      <c r="M25" s="332"/>
      <c r="N25" s="332"/>
      <c r="O25" s="332"/>
      <c r="P25" s="330"/>
      <c r="Q25" s="330"/>
      <c r="R25" s="338"/>
      <c r="S25" s="338"/>
      <c r="T25" s="338"/>
      <c r="U25" s="338"/>
      <c r="V25" s="338"/>
      <c r="W25" s="338"/>
      <c r="X25" s="338"/>
    </row>
    <row r="26" spans="1:24" ht="7.5" customHeight="1"/>
    <row r="27" spans="1:24" ht="16.5" customHeight="1">
      <c r="S27" s="335" t="s">
        <v>641</v>
      </c>
      <c r="T27" s="335"/>
      <c r="U27" s="336">
        <v>24.520710000000001</v>
      </c>
      <c r="V27" s="336"/>
      <c r="W27" s="336"/>
    </row>
    <row r="28" spans="1:24" ht="15.75" customHeight="1"/>
    <row r="29" spans="1:24" ht="16.5" customHeight="1">
      <c r="B29" s="339" t="s">
        <v>642</v>
      </c>
      <c r="C29" s="339"/>
      <c r="D29" s="339"/>
      <c r="E29" s="339"/>
      <c r="F29" s="339"/>
      <c r="G29" s="339"/>
      <c r="H29" s="339"/>
      <c r="I29" s="339"/>
      <c r="J29" s="339"/>
      <c r="K29" s="339"/>
      <c r="L29" s="339"/>
      <c r="M29" s="339"/>
      <c r="N29" s="339"/>
      <c r="O29" s="339"/>
      <c r="P29" s="339"/>
      <c r="Q29" s="339"/>
      <c r="R29" s="339"/>
      <c r="S29" s="339"/>
      <c r="T29" s="339"/>
      <c r="U29" s="339"/>
      <c r="V29" s="339"/>
      <c r="W29" s="339"/>
      <c r="X29" s="339"/>
    </row>
    <row r="30" spans="1:24" ht="0.75" customHeight="1"/>
    <row r="31" spans="1:24" ht="18" customHeight="1">
      <c r="A31" s="340" t="s">
        <v>633</v>
      </c>
      <c r="B31" s="340"/>
      <c r="C31" s="340"/>
      <c r="D31" s="340"/>
      <c r="E31" s="340"/>
      <c r="F31" s="340"/>
      <c r="G31" s="340"/>
      <c r="H31" s="218" t="s">
        <v>634</v>
      </c>
      <c r="I31" s="341" t="s">
        <v>635</v>
      </c>
      <c r="J31" s="341"/>
      <c r="K31" s="341"/>
      <c r="L31" s="341"/>
      <c r="M31" s="341" t="s">
        <v>43</v>
      </c>
      <c r="N31" s="341"/>
      <c r="O31" s="341"/>
      <c r="P31" s="340" t="s">
        <v>636</v>
      </c>
      <c r="Q31" s="340"/>
      <c r="R31" s="341" t="s">
        <v>637</v>
      </c>
      <c r="S31" s="341"/>
      <c r="T31" s="341"/>
      <c r="U31" s="341"/>
      <c r="V31" s="341" t="s">
        <v>638</v>
      </c>
      <c r="W31" s="341"/>
      <c r="X31" s="341"/>
    </row>
    <row r="32" spans="1:24" ht="1.5" customHeight="1">
      <c r="A32" s="330" t="s">
        <v>44</v>
      </c>
      <c r="B32" s="330"/>
      <c r="C32" s="330"/>
      <c r="D32" s="330"/>
      <c r="E32" s="330"/>
      <c r="F32" s="330"/>
      <c r="G32" s="330"/>
      <c r="H32" s="219"/>
      <c r="I32" s="338">
        <v>1</v>
      </c>
      <c r="J32" s="338"/>
      <c r="K32" s="338"/>
      <c r="L32" s="338"/>
      <c r="M32" s="332" t="s">
        <v>45</v>
      </c>
      <c r="N32" s="332"/>
      <c r="O32" s="332"/>
      <c r="P32" s="330"/>
      <c r="Q32" s="330"/>
      <c r="R32" s="338">
        <v>6.2363629999999999</v>
      </c>
      <c r="S32" s="338"/>
      <c r="T32" s="338"/>
      <c r="U32" s="338"/>
      <c r="V32" s="338">
        <v>6.2363629999999999</v>
      </c>
      <c r="W32" s="338"/>
      <c r="X32" s="338"/>
    </row>
    <row r="33" spans="1:24" ht="16.5" customHeight="1">
      <c r="A33" s="330"/>
      <c r="B33" s="330"/>
      <c r="C33" s="330"/>
      <c r="D33" s="330"/>
      <c r="E33" s="330"/>
      <c r="F33" s="330"/>
      <c r="G33" s="330"/>
      <c r="H33" s="219"/>
      <c r="I33" s="338"/>
      <c r="J33" s="338"/>
      <c r="K33" s="338"/>
      <c r="L33" s="338"/>
      <c r="M33" s="332"/>
      <c r="N33" s="332"/>
      <c r="O33" s="332"/>
      <c r="P33" s="330"/>
      <c r="Q33" s="330"/>
      <c r="R33" s="338"/>
      <c r="S33" s="338"/>
      <c r="T33" s="338"/>
      <c r="U33" s="338"/>
      <c r="V33" s="338"/>
      <c r="W33" s="338"/>
      <c r="X33" s="338"/>
    </row>
    <row r="34" spans="1:24" ht="1.5" customHeight="1">
      <c r="A34" s="330" t="s">
        <v>49</v>
      </c>
      <c r="B34" s="330"/>
      <c r="C34" s="330"/>
      <c r="D34" s="330"/>
      <c r="E34" s="330"/>
      <c r="F34" s="330"/>
      <c r="G34" s="330"/>
      <c r="H34" s="219"/>
      <c r="I34" s="338">
        <v>50</v>
      </c>
      <c r="J34" s="338"/>
      <c r="K34" s="338"/>
      <c r="L34" s="338"/>
      <c r="M34" s="332" t="s">
        <v>639</v>
      </c>
      <c r="N34" s="332"/>
      <c r="O34" s="332"/>
      <c r="P34" s="330"/>
      <c r="Q34" s="330"/>
      <c r="R34" s="338">
        <v>9.5541630000000002E-2</v>
      </c>
      <c r="S34" s="338"/>
      <c r="T34" s="338"/>
      <c r="U34" s="338"/>
      <c r="V34" s="338">
        <v>4.7770809999999999</v>
      </c>
      <c r="W34" s="338"/>
      <c r="X34" s="338"/>
    </row>
    <row r="35" spans="1:24" ht="16.5" customHeight="1">
      <c r="A35" s="330"/>
      <c r="B35" s="330"/>
      <c r="C35" s="330"/>
      <c r="D35" s="330"/>
      <c r="E35" s="330"/>
      <c r="F35" s="330"/>
      <c r="G35" s="330"/>
      <c r="H35" s="219"/>
      <c r="I35" s="338"/>
      <c r="J35" s="338"/>
      <c r="K35" s="338"/>
      <c r="L35" s="338"/>
      <c r="M35" s="332"/>
      <c r="N35" s="332"/>
      <c r="O35" s="332"/>
      <c r="P35" s="330"/>
      <c r="Q35" s="330"/>
      <c r="R35" s="338"/>
      <c r="S35" s="338"/>
      <c r="T35" s="338"/>
      <c r="U35" s="338"/>
      <c r="V35" s="338"/>
      <c r="W35" s="338"/>
      <c r="X35" s="338"/>
    </row>
    <row r="36" spans="1:24" ht="1.5" customHeight="1">
      <c r="A36" s="330" t="s">
        <v>47</v>
      </c>
      <c r="B36" s="330"/>
      <c r="C36" s="330"/>
      <c r="D36" s="330"/>
      <c r="E36" s="330"/>
      <c r="F36" s="330"/>
      <c r="G36" s="330"/>
      <c r="H36" s="219"/>
      <c r="I36" s="338">
        <v>120</v>
      </c>
      <c r="J36" s="338"/>
      <c r="K36" s="338"/>
      <c r="L36" s="338"/>
      <c r="M36" s="332" t="s">
        <v>640</v>
      </c>
      <c r="N36" s="332"/>
      <c r="O36" s="332"/>
      <c r="P36" s="330"/>
      <c r="Q36" s="330"/>
      <c r="R36" s="338">
        <v>3.5242370000000002E-2</v>
      </c>
      <c r="S36" s="338"/>
      <c r="T36" s="338"/>
      <c r="U36" s="338"/>
      <c r="V36" s="338">
        <v>4.2290850000000004</v>
      </c>
      <c r="W36" s="338"/>
      <c r="X36" s="338"/>
    </row>
    <row r="37" spans="1:24" ht="16.5" customHeight="1">
      <c r="A37" s="330"/>
      <c r="B37" s="330"/>
      <c r="C37" s="330"/>
      <c r="D37" s="330"/>
      <c r="E37" s="330"/>
      <c r="F37" s="330"/>
      <c r="G37" s="330"/>
      <c r="H37" s="219"/>
      <c r="I37" s="338"/>
      <c r="J37" s="338"/>
      <c r="K37" s="338"/>
      <c r="L37" s="338"/>
      <c r="M37" s="332"/>
      <c r="N37" s="332"/>
      <c r="O37" s="332"/>
      <c r="P37" s="330"/>
      <c r="Q37" s="330"/>
      <c r="R37" s="338"/>
      <c r="S37" s="338"/>
      <c r="T37" s="338"/>
      <c r="U37" s="338"/>
      <c r="V37" s="338"/>
      <c r="W37" s="338"/>
      <c r="X37" s="338"/>
    </row>
    <row r="38" spans="1:24" ht="1.5" customHeight="1">
      <c r="A38" s="330" t="s">
        <v>7</v>
      </c>
      <c r="B38" s="330"/>
      <c r="C38" s="330"/>
      <c r="D38" s="330"/>
      <c r="E38" s="330"/>
      <c r="F38" s="330"/>
      <c r="G38" s="330"/>
      <c r="H38" s="219"/>
      <c r="I38" s="338">
        <v>1</v>
      </c>
      <c r="J38" s="338"/>
      <c r="K38" s="338"/>
      <c r="L38" s="338"/>
      <c r="M38" s="332" t="s">
        <v>45</v>
      </c>
      <c r="N38" s="332"/>
      <c r="O38" s="332"/>
      <c r="P38" s="330"/>
      <c r="Q38" s="330"/>
      <c r="R38" s="338">
        <v>1.21</v>
      </c>
      <c r="S38" s="338"/>
      <c r="T38" s="338"/>
      <c r="U38" s="338"/>
      <c r="V38" s="338">
        <v>1.21</v>
      </c>
      <c r="W38" s="338"/>
      <c r="X38" s="338"/>
    </row>
    <row r="39" spans="1:24" ht="16.5" customHeight="1">
      <c r="A39" s="330"/>
      <c r="B39" s="330"/>
      <c r="C39" s="330"/>
      <c r="D39" s="330"/>
      <c r="E39" s="330"/>
      <c r="F39" s="330"/>
      <c r="G39" s="330"/>
      <c r="H39" s="219"/>
      <c r="I39" s="338"/>
      <c r="J39" s="338"/>
      <c r="K39" s="338"/>
      <c r="L39" s="338"/>
      <c r="M39" s="332"/>
      <c r="N39" s="332"/>
      <c r="O39" s="332"/>
      <c r="P39" s="330"/>
      <c r="Q39" s="330"/>
      <c r="R39" s="338"/>
      <c r="S39" s="338"/>
      <c r="T39" s="338"/>
      <c r="U39" s="338"/>
      <c r="V39" s="338"/>
      <c r="W39" s="338"/>
      <c r="X39" s="338"/>
    </row>
    <row r="40" spans="1:24" ht="7.5" customHeight="1"/>
    <row r="41" spans="1:24" ht="16.5" customHeight="1">
      <c r="S41" s="335" t="s">
        <v>641</v>
      </c>
      <c r="T41" s="335"/>
      <c r="U41" s="336">
        <v>16.452529999999999</v>
      </c>
      <c r="V41" s="336"/>
      <c r="W41" s="336"/>
    </row>
    <row r="42" spans="1:24" ht="15.75" customHeight="1"/>
    <row r="43" spans="1:24" ht="16.5" customHeight="1">
      <c r="B43" s="339" t="s">
        <v>643</v>
      </c>
      <c r="C43" s="339"/>
      <c r="D43" s="339"/>
      <c r="E43" s="339"/>
      <c r="F43" s="339"/>
      <c r="G43" s="339"/>
      <c r="H43" s="339"/>
      <c r="I43" s="339"/>
      <c r="J43" s="339"/>
      <c r="K43" s="339"/>
      <c r="L43" s="339"/>
      <c r="M43" s="339"/>
      <c r="N43" s="339"/>
      <c r="O43" s="339"/>
      <c r="P43" s="339"/>
      <c r="Q43" s="339"/>
      <c r="R43" s="339"/>
      <c r="S43" s="339"/>
      <c r="T43" s="339"/>
      <c r="U43" s="339"/>
      <c r="V43" s="339"/>
      <c r="W43" s="339"/>
      <c r="X43" s="339"/>
    </row>
    <row r="44" spans="1:24" ht="0.75" customHeight="1"/>
    <row r="45" spans="1:24" ht="18" customHeight="1">
      <c r="A45" s="340" t="s">
        <v>633</v>
      </c>
      <c r="B45" s="340"/>
      <c r="C45" s="340"/>
      <c r="D45" s="340"/>
      <c r="E45" s="340"/>
      <c r="F45" s="340"/>
      <c r="G45" s="340"/>
      <c r="H45" s="218" t="s">
        <v>634</v>
      </c>
      <c r="I45" s="341" t="s">
        <v>635</v>
      </c>
      <c r="J45" s="341"/>
      <c r="K45" s="341"/>
      <c r="L45" s="341"/>
      <c r="M45" s="341" t="s">
        <v>43</v>
      </c>
      <c r="N45" s="341"/>
      <c r="O45" s="341"/>
      <c r="P45" s="340" t="s">
        <v>636</v>
      </c>
      <c r="Q45" s="340"/>
      <c r="R45" s="341" t="s">
        <v>637</v>
      </c>
      <c r="S45" s="341"/>
      <c r="T45" s="341"/>
      <c r="U45" s="341"/>
      <c r="V45" s="341" t="s">
        <v>638</v>
      </c>
      <c r="W45" s="341"/>
      <c r="X45" s="341"/>
    </row>
    <row r="46" spans="1:24" ht="1.5" customHeight="1">
      <c r="A46" s="330" t="s">
        <v>44</v>
      </c>
      <c r="B46" s="330"/>
      <c r="C46" s="330"/>
      <c r="D46" s="330"/>
      <c r="E46" s="330"/>
      <c r="F46" s="330"/>
      <c r="G46" s="330"/>
      <c r="H46" s="219"/>
      <c r="I46" s="338">
        <v>1</v>
      </c>
      <c r="J46" s="338"/>
      <c r="K46" s="338"/>
      <c r="L46" s="338"/>
      <c r="M46" s="332" t="s">
        <v>45</v>
      </c>
      <c r="N46" s="332"/>
      <c r="O46" s="332"/>
      <c r="P46" s="330"/>
      <c r="Q46" s="330"/>
      <c r="R46" s="338">
        <v>6.2363629999999999</v>
      </c>
      <c r="S46" s="338"/>
      <c r="T46" s="338"/>
      <c r="U46" s="338"/>
      <c r="V46" s="338">
        <v>6.2363629999999999</v>
      </c>
      <c r="W46" s="338"/>
      <c r="X46" s="338"/>
    </row>
    <row r="47" spans="1:24" ht="16.5" customHeight="1">
      <c r="A47" s="330"/>
      <c r="B47" s="330"/>
      <c r="C47" s="330"/>
      <c r="D47" s="330"/>
      <c r="E47" s="330"/>
      <c r="F47" s="330"/>
      <c r="G47" s="330"/>
      <c r="H47" s="219"/>
      <c r="I47" s="338"/>
      <c r="J47" s="338"/>
      <c r="K47" s="338"/>
      <c r="L47" s="338"/>
      <c r="M47" s="332"/>
      <c r="N47" s="332"/>
      <c r="O47" s="332"/>
      <c r="P47" s="330"/>
      <c r="Q47" s="330"/>
      <c r="R47" s="338"/>
      <c r="S47" s="338"/>
      <c r="T47" s="338"/>
      <c r="U47" s="338"/>
      <c r="V47" s="338"/>
      <c r="W47" s="338"/>
      <c r="X47" s="338"/>
    </row>
    <row r="48" spans="1:24" ht="1.5" customHeight="1">
      <c r="A48" s="330" t="s">
        <v>50</v>
      </c>
      <c r="B48" s="330"/>
      <c r="C48" s="330"/>
      <c r="D48" s="330"/>
      <c r="E48" s="330"/>
      <c r="F48" s="330"/>
      <c r="G48" s="330"/>
      <c r="H48" s="219"/>
      <c r="I48" s="338">
        <v>50</v>
      </c>
      <c r="J48" s="338"/>
      <c r="K48" s="338"/>
      <c r="L48" s="338"/>
      <c r="M48" s="332" t="s">
        <v>639</v>
      </c>
      <c r="N48" s="332"/>
      <c r="O48" s="332"/>
      <c r="P48" s="330"/>
      <c r="Q48" s="330"/>
      <c r="R48" s="338">
        <v>0.4</v>
      </c>
      <c r="S48" s="338"/>
      <c r="T48" s="338"/>
      <c r="U48" s="338"/>
      <c r="V48" s="338">
        <v>20</v>
      </c>
      <c r="W48" s="338"/>
      <c r="X48" s="338"/>
    </row>
    <row r="49" spans="1:24" ht="16.5" customHeight="1">
      <c r="A49" s="330"/>
      <c r="B49" s="330"/>
      <c r="C49" s="330"/>
      <c r="D49" s="330"/>
      <c r="E49" s="330"/>
      <c r="F49" s="330"/>
      <c r="G49" s="330"/>
      <c r="H49" s="219"/>
      <c r="I49" s="338"/>
      <c r="J49" s="338"/>
      <c r="K49" s="338"/>
      <c r="L49" s="338"/>
      <c r="M49" s="332"/>
      <c r="N49" s="332"/>
      <c r="O49" s="332"/>
      <c r="P49" s="330"/>
      <c r="Q49" s="330"/>
      <c r="R49" s="338"/>
      <c r="S49" s="338"/>
      <c r="T49" s="338"/>
      <c r="U49" s="338"/>
      <c r="V49" s="338"/>
      <c r="W49" s="338"/>
      <c r="X49" s="338"/>
    </row>
    <row r="50" spans="1:24" ht="1.5" customHeight="1">
      <c r="A50" s="330" t="s">
        <v>47</v>
      </c>
      <c r="B50" s="330"/>
      <c r="C50" s="330"/>
      <c r="D50" s="330"/>
      <c r="E50" s="330"/>
      <c r="F50" s="330"/>
      <c r="G50" s="330"/>
      <c r="H50" s="219"/>
      <c r="I50" s="338">
        <v>120</v>
      </c>
      <c r="J50" s="338"/>
      <c r="K50" s="338"/>
      <c r="L50" s="338"/>
      <c r="M50" s="332" t="s">
        <v>640</v>
      </c>
      <c r="N50" s="332"/>
      <c r="O50" s="332"/>
      <c r="P50" s="330"/>
      <c r="Q50" s="330"/>
      <c r="R50" s="338">
        <v>3.5242370000000002E-2</v>
      </c>
      <c r="S50" s="338"/>
      <c r="T50" s="338"/>
      <c r="U50" s="338"/>
      <c r="V50" s="338">
        <v>4.2290850000000004</v>
      </c>
      <c r="W50" s="338"/>
      <c r="X50" s="338"/>
    </row>
    <row r="51" spans="1:24" ht="16.5" customHeight="1">
      <c r="A51" s="330"/>
      <c r="B51" s="330"/>
      <c r="C51" s="330"/>
      <c r="D51" s="330"/>
      <c r="E51" s="330"/>
      <c r="F51" s="330"/>
      <c r="G51" s="330"/>
      <c r="H51" s="219"/>
      <c r="I51" s="338"/>
      <c r="J51" s="338"/>
      <c r="K51" s="338"/>
      <c r="L51" s="338"/>
      <c r="M51" s="332"/>
      <c r="N51" s="332"/>
      <c r="O51" s="332"/>
      <c r="P51" s="330"/>
      <c r="Q51" s="330"/>
      <c r="R51" s="338"/>
      <c r="S51" s="338"/>
      <c r="T51" s="338"/>
      <c r="U51" s="338"/>
      <c r="V51" s="338"/>
      <c r="W51" s="338"/>
      <c r="X51" s="338"/>
    </row>
    <row r="52" spans="1:24" ht="1.5" customHeight="1">
      <c r="A52" s="330" t="s">
        <v>7</v>
      </c>
      <c r="B52" s="330"/>
      <c r="C52" s="330"/>
      <c r="D52" s="330"/>
      <c r="E52" s="330"/>
      <c r="F52" s="330"/>
      <c r="G52" s="330"/>
      <c r="H52" s="219"/>
      <c r="I52" s="338">
        <v>1</v>
      </c>
      <c r="J52" s="338"/>
      <c r="K52" s="338"/>
      <c r="L52" s="338"/>
      <c r="M52" s="332" t="s">
        <v>45</v>
      </c>
      <c r="N52" s="332"/>
      <c r="O52" s="332"/>
      <c r="P52" s="330"/>
      <c r="Q52" s="330"/>
      <c r="R52" s="338">
        <v>1.21</v>
      </c>
      <c r="S52" s="338"/>
      <c r="T52" s="338"/>
      <c r="U52" s="338"/>
      <c r="V52" s="338">
        <v>1.21</v>
      </c>
      <c r="W52" s="338"/>
      <c r="X52" s="338"/>
    </row>
    <row r="53" spans="1:24" ht="16.5" customHeight="1">
      <c r="A53" s="330"/>
      <c r="B53" s="330"/>
      <c r="C53" s="330"/>
      <c r="D53" s="330"/>
      <c r="E53" s="330"/>
      <c r="F53" s="330"/>
      <c r="G53" s="330"/>
      <c r="H53" s="219"/>
      <c r="I53" s="338"/>
      <c r="J53" s="338"/>
      <c r="K53" s="338"/>
      <c r="L53" s="338"/>
      <c r="M53" s="332"/>
      <c r="N53" s="332"/>
      <c r="O53" s="332"/>
      <c r="P53" s="330"/>
      <c r="Q53" s="330"/>
      <c r="R53" s="338"/>
      <c r="S53" s="338"/>
      <c r="T53" s="338"/>
      <c r="U53" s="338"/>
      <c r="V53" s="338"/>
      <c r="W53" s="338"/>
      <c r="X53" s="338"/>
    </row>
    <row r="54" spans="1:24" ht="7.5" customHeight="1"/>
    <row r="55" spans="1:24" ht="16.5" customHeight="1">
      <c r="S55" s="335" t="s">
        <v>641</v>
      </c>
      <c r="T55" s="335"/>
      <c r="U55" s="336">
        <v>31.675450000000001</v>
      </c>
      <c r="V55" s="336"/>
      <c r="W55" s="336"/>
    </row>
    <row r="56" spans="1:24" ht="15.75" customHeight="1"/>
    <row r="57" spans="1:24" ht="16.5" customHeight="1">
      <c r="B57" s="339" t="s">
        <v>644</v>
      </c>
      <c r="C57" s="339"/>
      <c r="D57" s="339"/>
      <c r="E57" s="339"/>
      <c r="F57" s="339"/>
      <c r="G57" s="339"/>
      <c r="H57" s="339"/>
      <c r="I57" s="339"/>
      <c r="J57" s="339"/>
      <c r="K57" s="339"/>
      <c r="L57" s="339"/>
      <c r="M57" s="339"/>
      <c r="N57" s="339"/>
      <c r="O57" s="339"/>
      <c r="P57" s="339"/>
      <c r="Q57" s="339"/>
      <c r="R57" s="339"/>
      <c r="S57" s="339"/>
      <c r="T57" s="339"/>
      <c r="U57" s="339"/>
      <c r="V57" s="339"/>
      <c r="W57" s="339"/>
      <c r="X57" s="339"/>
    </row>
    <row r="58" spans="1:24" ht="0.75" customHeight="1"/>
    <row r="59" spans="1:24" ht="18" customHeight="1">
      <c r="A59" s="340" t="s">
        <v>633</v>
      </c>
      <c r="B59" s="340"/>
      <c r="C59" s="340"/>
      <c r="D59" s="340"/>
      <c r="E59" s="340"/>
      <c r="F59" s="340"/>
      <c r="G59" s="340"/>
      <c r="H59" s="218" t="s">
        <v>634</v>
      </c>
      <c r="I59" s="341" t="s">
        <v>635</v>
      </c>
      <c r="J59" s="341"/>
      <c r="K59" s="341"/>
      <c r="L59" s="341"/>
      <c r="M59" s="341" t="s">
        <v>43</v>
      </c>
      <c r="N59" s="341"/>
      <c r="O59" s="341"/>
      <c r="P59" s="340" t="s">
        <v>636</v>
      </c>
      <c r="Q59" s="340"/>
      <c r="R59" s="341" t="s">
        <v>637</v>
      </c>
      <c r="S59" s="341"/>
      <c r="T59" s="341"/>
      <c r="U59" s="341"/>
      <c r="V59" s="341" t="s">
        <v>638</v>
      </c>
      <c r="W59" s="341"/>
      <c r="X59" s="341"/>
    </row>
    <row r="60" spans="1:24" ht="1.5" customHeight="1">
      <c r="A60" s="330" t="s">
        <v>44</v>
      </c>
      <c r="B60" s="330"/>
      <c r="C60" s="330"/>
      <c r="D60" s="330"/>
      <c r="E60" s="330"/>
      <c r="F60" s="330"/>
      <c r="G60" s="330"/>
      <c r="H60" s="219"/>
      <c r="I60" s="338">
        <v>12</v>
      </c>
      <c r="J60" s="338"/>
      <c r="K60" s="338"/>
      <c r="L60" s="338"/>
      <c r="M60" s="332" t="s">
        <v>45</v>
      </c>
      <c r="N60" s="332"/>
      <c r="O60" s="332"/>
      <c r="P60" s="330"/>
      <c r="Q60" s="330"/>
      <c r="R60" s="338">
        <v>6.2363629999999999</v>
      </c>
      <c r="S60" s="338"/>
      <c r="T60" s="338"/>
      <c r="U60" s="338"/>
      <c r="V60" s="338">
        <v>74.836359999999999</v>
      </c>
      <c r="W60" s="338"/>
      <c r="X60" s="338"/>
    </row>
    <row r="61" spans="1:24" ht="16.5" customHeight="1">
      <c r="A61" s="330"/>
      <c r="B61" s="330"/>
      <c r="C61" s="330"/>
      <c r="D61" s="330"/>
      <c r="E61" s="330"/>
      <c r="F61" s="330"/>
      <c r="G61" s="330"/>
      <c r="H61" s="219"/>
      <c r="I61" s="338"/>
      <c r="J61" s="338"/>
      <c r="K61" s="338"/>
      <c r="L61" s="338"/>
      <c r="M61" s="332"/>
      <c r="N61" s="332"/>
      <c r="O61" s="332"/>
      <c r="P61" s="330"/>
      <c r="Q61" s="330"/>
      <c r="R61" s="338"/>
      <c r="S61" s="338"/>
      <c r="T61" s="338"/>
      <c r="U61" s="338"/>
      <c r="V61" s="338"/>
      <c r="W61" s="338"/>
      <c r="X61" s="338"/>
    </row>
    <row r="62" spans="1:24" ht="1.5" customHeight="1">
      <c r="A62" s="330" t="s">
        <v>51</v>
      </c>
      <c r="B62" s="330"/>
      <c r="C62" s="330"/>
      <c r="D62" s="330"/>
      <c r="E62" s="330"/>
      <c r="F62" s="330"/>
      <c r="G62" s="330"/>
      <c r="H62" s="219"/>
      <c r="I62" s="338">
        <v>80</v>
      </c>
      <c r="J62" s="338"/>
      <c r="K62" s="338"/>
      <c r="L62" s="338"/>
      <c r="M62" s="332" t="s">
        <v>639</v>
      </c>
      <c r="N62" s="332"/>
      <c r="O62" s="332"/>
      <c r="P62" s="330"/>
      <c r="Q62" s="330"/>
      <c r="R62" s="338">
        <v>0.15169840000000001</v>
      </c>
      <c r="S62" s="338"/>
      <c r="T62" s="338"/>
      <c r="U62" s="338"/>
      <c r="V62" s="338">
        <v>12.13588</v>
      </c>
      <c r="W62" s="338"/>
      <c r="X62" s="338"/>
    </row>
    <row r="63" spans="1:24" ht="16.5" customHeight="1">
      <c r="A63" s="330"/>
      <c r="B63" s="330"/>
      <c r="C63" s="330"/>
      <c r="D63" s="330"/>
      <c r="E63" s="330"/>
      <c r="F63" s="330"/>
      <c r="G63" s="330"/>
      <c r="H63" s="219"/>
      <c r="I63" s="338"/>
      <c r="J63" s="338"/>
      <c r="K63" s="338"/>
      <c r="L63" s="338"/>
      <c r="M63" s="332"/>
      <c r="N63" s="332"/>
      <c r="O63" s="332"/>
      <c r="P63" s="330"/>
      <c r="Q63" s="330"/>
      <c r="R63" s="338"/>
      <c r="S63" s="338"/>
      <c r="T63" s="338"/>
      <c r="U63" s="338"/>
      <c r="V63" s="338"/>
      <c r="W63" s="338"/>
      <c r="X63" s="338"/>
    </row>
    <row r="64" spans="1:24" ht="1.5" customHeight="1">
      <c r="A64" s="330" t="s">
        <v>47</v>
      </c>
      <c r="B64" s="330"/>
      <c r="C64" s="330"/>
      <c r="D64" s="330"/>
      <c r="E64" s="330"/>
      <c r="F64" s="330"/>
      <c r="G64" s="330"/>
      <c r="H64" s="219"/>
      <c r="I64" s="338">
        <v>170</v>
      </c>
      <c r="J64" s="338"/>
      <c r="K64" s="338"/>
      <c r="L64" s="338"/>
      <c r="M64" s="332" t="s">
        <v>640</v>
      </c>
      <c r="N64" s="332"/>
      <c r="O64" s="332"/>
      <c r="P64" s="330"/>
      <c r="Q64" s="330"/>
      <c r="R64" s="338">
        <v>3.5242370000000002E-2</v>
      </c>
      <c r="S64" s="338"/>
      <c r="T64" s="338"/>
      <c r="U64" s="338"/>
      <c r="V64" s="338">
        <v>5.9912039999999998</v>
      </c>
      <c r="W64" s="338"/>
      <c r="X64" s="338"/>
    </row>
    <row r="65" spans="1:24" ht="16.5" customHeight="1">
      <c r="A65" s="330"/>
      <c r="B65" s="330"/>
      <c r="C65" s="330"/>
      <c r="D65" s="330"/>
      <c r="E65" s="330"/>
      <c r="F65" s="330"/>
      <c r="G65" s="330"/>
      <c r="H65" s="219"/>
      <c r="I65" s="338"/>
      <c r="J65" s="338"/>
      <c r="K65" s="338"/>
      <c r="L65" s="338"/>
      <c r="M65" s="332"/>
      <c r="N65" s="332"/>
      <c r="O65" s="332"/>
      <c r="P65" s="330"/>
      <c r="Q65" s="330"/>
      <c r="R65" s="338"/>
      <c r="S65" s="338"/>
      <c r="T65" s="338"/>
      <c r="U65" s="338"/>
      <c r="V65" s="338"/>
      <c r="W65" s="338"/>
      <c r="X65" s="338"/>
    </row>
    <row r="66" spans="1:24" ht="1.5" customHeight="1">
      <c r="A66" s="330" t="s">
        <v>7</v>
      </c>
      <c r="B66" s="330"/>
      <c r="C66" s="330"/>
      <c r="D66" s="330"/>
      <c r="E66" s="330"/>
      <c r="F66" s="330"/>
      <c r="G66" s="330"/>
      <c r="H66" s="219"/>
      <c r="I66" s="338">
        <v>1</v>
      </c>
      <c r="J66" s="338"/>
      <c r="K66" s="338"/>
      <c r="L66" s="338"/>
      <c r="M66" s="332" t="s">
        <v>45</v>
      </c>
      <c r="N66" s="332"/>
      <c r="O66" s="332"/>
      <c r="P66" s="330"/>
      <c r="Q66" s="330"/>
      <c r="R66" s="338">
        <v>1.21</v>
      </c>
      <c r="S66" s="338"/>
      <c r="T66" s="338"/>
      <c r="U66" s="338"/>
      <c r="V66" s="338">
        <v>1.21</v>
      </c>
      <c r="W66" s="338"/>
      <c r="X66" s="338"/>
    </row>
    <row r="67" spans="1:24" ht="16.5" customHeight="1">
      <c r="A67" s="330"/>
      <c r="B67" s="330"/>
      <c r="C67" s="330"/>
      <c r="D67" s="330"/>
      <c r="E67" s="330"/>
      <c r="F67" s="330"/>
      <c r="G67" s="330"/>
      <c r="H67" s="219"/>
      <c r="I67" s="338"/>
      <c r="J67" s="338"/>
      <c r="K67" s="338"/>
      <c r="L67" s="338"/>
      <c r="M67" s="332"/>
      <c r="N67" s="332"/>
      <c r="O67" s="332"/>
      <c r="P67" s="330"/>
      <c r="Q67" s="330"/>
      <c r="R67" s="338"/>
      <c r="S67" s="338"/>
      <c r="T67" s="338"/>
      <c r="U67" s="338"/>
      <c r="V67" s="338"/>
      <c r="W67" s="338"/>
      <c r="X67" s="338"/>
    </row>
    <row r="68" spans="1:24" ht="7.5" customHeight="1"/>
    <row r="69" spans="1:24" ht="17.25" customHeight="1">
      <c r="S69" s="335" t="s">
        <v>641</v>
      </c>
      <c r="T69" s="335"/>
      <c r="U69" s="336">
        <v>94.173439999999999</v>
      </c>
      <c r="V69" s="336"/>
      <c r="W69" s="336"/>
    </row>
    <row r="70" spans="1:24" ht="15" customHeight="1"/>
    <row r="71" spans="1:24" ht="16.5" customHeight="1">
      <c r="B71" s="339" t="s">
        <v>645</v>
      </c>
      <c r="C71" s="339"/>
      <c r="D71" s="339"/>
      <c r="E71" s="339"/>
      <c r="F71" s="339"/>
      <c r="G71" s="339"/>
      <c r="H71" s="339"/>
      <c r="I71" s="339"/>
      <c r="J71" s="339"/>
      <c r="K71" s="339"/>
      <c r="L71" s="339"/>
      <c r="M71" s="339"/>
      <c r="N71" s="339"/>
      <c r="O71" s="339"/>
      <c r="P71" s="339"/>
      <c r="Q71" s="339"/>
      <c r="R71" s="339"/>
      <c r="S71" s="339"/>
      <c r="T71" s="339"/>
      <c r="U71" s="339"/>
      <c r="V71" s="339"/>
      <c r="W71" s="339"/>
      <c r="X71" s="339"/>
    </row>
    <row r="72" spans="1:24" ht="1.5" customHeight="1"/>
    <row r="73" spans="1:24" ht="18" customHeight="1">
      <c r="A73" s="340" t="s">
        <v>633</v>
      </c>
      <c r="B73" s="340"/>
      <c r="C73" s="340"/>
      <c r="D73" s="340"/>
      <c r="E73" s="340"/>
      <c r="F73" s="340"/>
      <c r="G73" s="340"/>
      <c r="H73" s="218" t="s">
        <v>634</v>
      </c>
      <c r="I73" s="341" t="s">
        <v>635</v>
      </c>
      <c r="J73" s="341"/>
      <c r="K73" s="341"/>
      <c r="L73" s="341"/>
      <c r="M73" s="341" t="s">
        <v>43</v>
      </c>
      <c r="N73" s="341"/>
      <c r="O73" s="341"/>
      <c r="P73" s="340" t="s">
        <v>636</v>
      </c>
      <c r="Q73" s="340"/>
      <c r="R73" s="341" t="s">
        <v>637</v>
      </c>
      <c r="S73" s="341"/>
      <c r="T73" s="341"/>
      <c r="U73" s="341"/>
      <c r="V73" s="341" t="s">
        <v>638</v>
      </c>
      <c r="W73" s="341"/>
      <c r="X73" s="341"/>
    </row>
    <row r="74" spans="1:24" ht="1.5" customHeight="1">
      <c r="A74" s="330" t="s">
        <v>44</v>
      </c>
      <c r="B74" s="330"/>
      <c r="C74" s="330"/>
      <c r="D74" s="330"/>
      <c r="E74" s="330"/>
      <c r="F74" s="330"/>
      <c r="G74" s="330"/>
      <c r="H74" s="219"/>
      <c r="I74" s="338">
        <v>1</v>
      </c>
      <c r="J74" s="338"/>
      <c r="K74" s="338"/>
      <c r="L74" s="338"/>
      <c r="M74" s="332" t="s">
        <v>45</v>
      </c>
      <c r="N74" s="332"/>
      <c r="O74" s="332"/>
      <c r="P74" s="330"/>
      <c r="Q74" s="330"/>
      <c r="R74" s="338">
        <v>6.2363629999999999</v>
      </c>
      <c r="S74" s="338"/>
      <c r="T74" s="338"/>
      <c r="U74" s="338"/>
      <c r="V74" s="338">
        <v>6.2363629999999999</v>
      </c>
      <c r="W74" s="338"/>
      <c r="X74" s="338"/>
    </row>
    <row r="75" spans="1:24" ht="16.5" customHeight="1">
      <c r="A75" s="330"/>
      <c r="B75" s="330"/>
      <c r="C75" s="330"/>
      <c r="D75" s="330"/>
      <c r="E75" s="330"/>
      <c r="F75" s="330"/>
      <c r="G75" s="330"/>
      <c r="H75" s="219"/>
      <c r="I75" s="338"/>
      <c r="J75" s="338"/>
      <c r="K75" s="338"/>
      <c r="L75" s="338"/>
      <c r="M75" s="332"/>
      <c r="N75" s="332"/>
      <c r="O75" s="332"/>
      <c r="P75" s="330"/>
      <c r="Q75" s="330"/>
      <c r="R75" s="338"/>
      <c r="S75" s="338"/>
      <c r="T75" s="338"/>
      <c r="U75" s="338"/>
      <c r="V75" s="338"/>
      <c r="W75" s="338"/>
      <c r="X75" s="338"/>
    </row>
    <row r="76" spans="1:24" ht="1.5" customHeight="1">
      <c r="A76" s="330" t="s">
        <v>51</v>
      </c>
      <c r="B76" s="330"/>
      <c r="C76" s="330"/>
      <c r="D76" s="330"/>
      <c r="E76" s="330"/>
      <c r="F76" s="330"/>
      <c r="G76" s="330"/>
      <c r="H76" s="219"/>
      <c r="I76" s="338">
        <v>65</v>
      </c>
      <c r="J76" s="338"/>
      <c r="K76" s="338"/>
      <c r="L76" s="338"/>
      <c r="M76" s="332" t="s">
        <v>639</v>
      </c>
      <c r="N76" s="332"/>
      <c r="O76" s="332"/>
      <c r="P76" s="330"/>
      <c r="Q76" s="330"/>
      <c r="R76" s="338">
        <v>0.15169840000000001</v>
      </c>
      <c r="S76" s="338"/>
      <c r="T76" s="338"/>
      <c r="U76" s="338"/>
      <c r="V76" s="338">
        <v>9.860398</v>
      </c>
      <c r="W76" s="338"/>
      <c r="X76" s="338"/>
    </row>
    <row r="77" spans="1:24" ht="16.5" customHeight="1">
      <c r="A77" s="330"/>
      <c r="B77" s="330"/>
      <c r="C77" s="330"/>
      <c r="D77" s="330"/>
      <c r="E77" s="330"/>
      <c r="F77" s="330"/>
      <c r="G77" s="330"/>
      <c r="H77" s="219"/>
      <c r="I77" s="338"/>
      <c r="J77" s="338"/>
      <c r="K77" s="338"/>
      <c r="L77" s="338"/>
      <c r="M77" s="332"/>
      <c r="N77" s="332"/>
      <c r="O77" s="332"/>
      <c r="P77" s="330"/>
      <c r="Q77" s="330"/>
      <c r="R77" s="338"/>
      <c r="S77" s="338"/>
      <c r="T77" s="338"/>
      <c r="U77" s="338"/>
      <c r="V77" s="338"/>
      <c r="W77" s="338"/>
      <c r="X77" s="338"/>
    </row>
    <row r="78" spans="1:24" ht="1.5" customHeight="1">
      <c r="A78" s="330" t="s">
        <v>47</v>
      </c>
      <c r="B78" s="330"/>
      <c r="C78" s="330"/>
      <c r="D78" s="330"/>
      <c r="E78" s="330"/>
      <c r="F78" s="330"/>
      <c r="G78" s="330"/>
      <c r="H78" s="219"/>
      <c r="I78" s="338">
        <v>170</v>
      </c>
      <c r="J78" s="338"/>
      <c r="K78" s="338"/>
      <c r="L78" s="338"/>
      <c r="M78" s="332" t="s">
        <v>640</v>
      </c>
      <c r="N78" s="332"/>
      <c r="O78" s="332"/>
      <c r="P78" s="330"/>
      <c r="Q78" s="330"/>
      <c r="R78" s="338">
        <v>3.5242370000000002E-2</v>
      </c>
      <c r="S78" s="338"/>
      <c r="T78" s="338"/>
      <c r="U78" s="338"/>
      <c r="V78" s="338">
        <v>5.9912039999999998</v>
      </c>
      <c r="W78" s="338"/>
      <c r="X78" s="338"/>
    </row>
    <row r="79" spans="1:24" ht="16.5" customHeight="1">
      <c r="A79" s="330"/>
      <c r="B79" s="330"/>
      <c r="C79" s="330"/>
      <c r="D79" s="330"/>
      <c r="E79" s="330"/>
      <c r="F79" s="330"/>
      <c r="G79" s="330"/>
      <c r="H79" s="219"/>
      <c r="I79" s="338"/>
      <c r="J79" s="338"/>
      <c r="K79" s="338"/>
      <c r="L79" s="338"/>
      <c r="M79" s="332"/>
      <c r="N79" s="332"/>
      <c r="O79" s="332"/>
      <c r="P79" s="330"/>
      <c r="Q79" s="330"/>
      <c r="R79" s="338"/>
      <c r="S79" s="338"/>
      <c r="T79" s="338"/>
      <c r="U79" s="338"/>
      <c r="V79" s="338"/>
      <c r="W79" s="338"/>
      <c r="X79" s="338"/>
    </row>
    <row r="80" spans="1:24" ht="1.5" customHeight="1">
      <c r="A80" s="330" t="s">
        <v>6</v>
      </c>
      <c r="B80" s="330"/>
      <c r="C80" s="330"/>
      <c r="D80" s="330"/>
      <c r="E80" s="330"/>
      <c r="F80" s="330"/>
      <c r="G80" s="330"/>
      <c r="H80" s="219"/>
      <c r="I80" s="338">
        <v>1</v>
      </c>
      <c r="J80" s="338"/>
      <c r="K80" s="338"/>
      <c r="L80" s="338"/>
      <c r="M80" s="332" t="s">
        <v>45</v>
      </c>
      <c r="N80" s="332"/>
      <c r="O80" s="332"/>
      <c r="P80" s="330"/>
      <c r="Q80" s="330"/>
      <c r="R80" s="338">
        <v>1.3061130000000001</v>
      </c>
      <c r="S80" s="338"/>
      <c r="T80" s="338"/>
      <c r="U80" s="338"/>
      <c r="V80" s="338">
        <v>1.3061130000000001</v>
      </c>
      <c r="W80" s="338"/>
      <c r="X80" s="338"/>
    </row>
    <row r="81" spans="1:24" ht="16.5" customHeight="1">
      <c r="A81" s="330"/>
      <c r="B81" s="330"/>
      <c r="C81" s="330"/>
      <c r="D81" s="330"/>
      <c r="E81" s="330"/>
      <c r="F81" s="330"/>
      <c r="G81" s="330"/>
      <c r="H81" s="219"/>
      <c r="I81" s="338"/>
      <c r="J81" s="338"/>
      <c r="K81" s="338"/>
      <c r="L81" s="338"/>
      <c r="M81" s="332"/>
      <c r="N81" s="332"/>
      <c r="O81" s="332"/>
      <c r="P81" s="330"/>
      <c r="Q81" s="330"/>
      <c r="R81" s="338"/>
      <c r="S81" s="338"/>
      <c r="T81" s="338"/>
      <c r="U81" s="338"/>
      <c r="V81" s="338"/>
      <c r="W81" s="338"/>
      <c r="X81" s="338"/>
    </row>
    <row r="82" spans="1:24" ht="7.5" customHeight="1"/>
    <row r="83" spans="1:24" ht="16.5" customHeight="1">
      <c r="S83" s="335" t="s">
        <v>641</v>
      </c>
      <c r="T83" s="335"/>
      <c r="U83" s="336">
        <v>23.394079999999999</v>
      </c>
      <c r="V83" s="336"/>
      <c r="W83" s="336"/>
    </row>
    <row r="84" spans="1:24" ht="15" customHeight="1"/>
    <row r="85" spans="1:24" ht="16.5" customHeight="1">
      <c r="B85" s="339" t="s">
        <v>52</v>
      </c>
      <c r="C85" s="339"/>
      <c r="D85" s="339"/>
      <c r="E85" s="339"/>
      <c r="F85" s="339"/>
      <c r="G85" s="339"/>
      <c r="H85" s="339"/>
      <c r="I85" s="339"/>
      <c r="J85" s="339"/>
      <c r="K85" s="339"/>
      <c r="L85" s="339"/>
      <c r="M85" s="339"/>
      <c r="N85" s="339"/>
      <c r="O85" s="339"/>
      <c r="P85" s="339"/>
      <c r="Q85" s="339"/>
      <c r="R85" s="339"/>
      <c r="S85" s="339"/>
      <c r="T85" s="339"/>
      <c r="U85" s="339"/>
      <c r="V85" s="339"/>
      <c r="W85" s="339"/>
      <c r="X85" s="339"/>
    </row>
    <row r="86" spans="1:24" ht="1.5" customHeight="1"/>
    <row r="87" spans="1:24" ht="18" customHeight="1">
      <c r="A87" s="340" t="s">
        <v>633</v>
      </c>
      <c r="B87" s="340"/>
      <c r="C87" s="340"/>
      <c r="D87" s="340"/>
      <c r="E87" s="340"/>
      <c r="F87" s="340"/>
      <c r="G87" s="340"/>
      <c r="H87" s="218" t="s">
        <v>634</v>
      </c>
      <c r="I87" s="341" t="s">
        <v>635</v>
      </c>
      <c r="J87" s="341"/>
      <c r="K87" s="341"/>
      <c r="L87" s="341"/>
      <c r="M87" s="341" t="s">
        <v>43</v>
      </c>
      <c r="N87" s="341"/>
      <c r="O87" s="341"/>
      <c r="P87" s="340" t="s">
        <v>636</v>
      </c>
      <c r="Q87" s="340"/>
      <c r="R87" s="341" t="s">
        <v>637</v>
      </c>
      <c r="S87" s="341"/>
      <c r="T87" s="341"/>
      <c r="U87" s="341"/>
      <c r="V87" s="341" t="s">
        <v>638</v>
      </c>
      <c r="W87" s="341"/>
      <c r="X87" s="341"/>
    </row>
    <row r="88" spans="1:24" ht="1.5" customHeight="1">
      <c r="A88" s="330" t="s">
        <v>11</v>
      </c>
      <c r="B88" s="330"/>
      <c r="C88" s="330"/>
      <c r="D88" s="330"/>
      <c r="E88" s="330"/>
      <c r="F88" s="330"/>
      <c r="G88" s="330"/>
      <c r="H88" s="219"/>
      <c r="I88" s="338">
        <v>200</v>
      </c>
      <c r="J88" s="338"/>
      <c r="K88" s="338"/>
      <c r="L88" s="338"/>
      <c r="M88" s="332" t="s">
        <v>640</v>
      </c>
      <c r="N88" s="332"/>
      <c r="O88" s="332"/>
      <c r="P88" s="330"/>
      <c r="Q88" s="330"/>
      <c r="R88" s="338">
        <v>3.52856E-2</v>
      </c>
      <c r="S88" s="338"/>
      <c r="T88" s="338"/>
      <c r="U88" s="338"/>
      <c r="V88" s="338">
        <v>7.0571190000000001</v>
      </c>
      <c r="W88" s="338"/>
      <c r="X88" s="338"/>
    </row>
    <row r="89" spans="1:24" ht="16.5" customHeight="1">
      <c r="A89" s="330"/>
      <c r="B89" s="330"/>
      <c r="C89" s="330"/>
      <c r="D89" s="330"/>
      <c r="E89" s="330"/>
      <c r="F89" s="330"/>
      <c r="G89" s="330"/>
      <c r="H89" s="219"/>
      <c r="I89" s="338"/>
      <c r="J89" s="338"/>
      <c r="K89" s="338"/>
      <c r="L89" s="338"/>
      <c r="M89" s="332"/>
      <c r="N89" s="332"/>
      <c r="O89" s="332"/>
      <c r="P89" s="330"/>
      <c r="Q89" s="330"/>
      <c r="R89" s="338"/>
      <c r="S89" s="338"/>
      <c r="T89" s="338"/>
      <c r="U89" s="338"/>
      <c r="V89" s="338"/>
      <c r="W89" s="338"/>
      <c r="X89" s="338"/>
    </row>
    <row r="90" spans="1:24" ht="1.5" customHeight="1">
      <c r="A90" s="330" t="s">
        <v>53</v>
      </c>
      <c r="B90" s="330"/>
      <c r="C90" s="330"/>
      <c r="D90" s="330"/>
      <c r="E90" s="330"/>
      <c r="F90" s="330"/>
      <c r="G90" s="330"/>
      <c r="H90" s="219"/>
      <c r="I90" s="338">
        <v>0.33</v>
      </c>
      <c r="J90" s="338"/>
      <c r="K90" s="338"/>
      <c r="L90" s="338"/>
      <c r="M90" s="332" t="s">
        <v>45</v>
      </c>
      <c r="N90" s="332"/>
      <c r="O90" s="332"/>
      <c r="P90" s="330"/>
      <c r="Q90" s="330"/>
      <c r="R90" s="338">
        <v>1.5994079999999999</v>
      </c>
      <c r="S90" s="338"/>
      <c r="T90" s="338"/>
      <c r="U90" s="338"/>
      <c r="V90" s="338">
        <v>0.52780459999999996</v>
      </c>
      <c r="W90" s="338"/>
      <c r="X90" s="338"/>
    </row>
    <row r="91" spans="1:24" ht="16.5" customHeight="1">
      <c r="A91" s="330"/>
      <c r="B91" s="330"/>
      <c r="C91" s="330"/>
      <c r="D91" s="330"/>
      <c r="E91" s="330"/>
      <c r="F91" s="330"/>
      <c r="G91" s="330"/>
      <c r="H91" s="219"/>
      <c r="I91" s="338"/>
      <c r="J91" s="338"/>
      <c r="K91" s="338"/>
      <c r="L91" s="338"/>
      <c r="M91" s="332"/>
      <c r="N91" s="332"/>
      <c r="O91" s="332"/>
      <c r="P91" s="330"/>
      <c r="Q91" s="330"/>
      <c r="R91" s="338"/>
      <c r="S91" s="338"/>
      <c r="T91" s="338"/>
      <c r="U91" s="338"/>
      <c r="V91" s="338"/>
      <c r="W91" s="338"/>
      <c r="X91" s="338"/>
    </row>
    <row r="92" spans="1:24" ht="1.5" customHeight="1">
      <c r="A92" s="330" t="s">
        <v>48</v>
      </c>
      <c r="B92" s="330"/>
      <c r="C92" s="330"/>
      <c r="D92" s="330"/>
      <c r="E92" s="330"/>
      <c r="F92" s="330"/>
      <c r="G92" s="330"/>
      <c r="H92" s="219"/>
      <c r="I92" s="338">
        <v>60</v>
      </c>
      <c r="J92" s="338"/>
      <c r="K92" s="338"/>
      <c r="L92" s="338"/>
      <c r="M92" s="332" t="s">
        <v>639</v>
      </c>
      <c r="N92" s="332"/>
      <c r="O92" s="332"/>
      <c r="P92" s="330"/>
      <c r="Q92" s="330"/>
      <c r="R92" s="338">
        <v>0.1</v>
      </c>
      <c r="S92" s="338"/>
      <c r="T92" s="338"/>
      <c r="U92" s="338"/>
      <c r="V92" s="338">
        <v>6</v>
      </c>
      <c r="W92" s="338"/>
      <c r="X92" s="338"/>
    </row>
    <row r="93" spans="1:24" ht="16.5" customHeight="1">
      <c r="A93" s="330"/>
      <c r="B93" s="330"/>
      <c r="C93" s="330"/>
      <c r="D93" s="330"/>
      <c r="E93" s="330"/>
      <c r="F93" s="330"/>
      <c r="G93" s="330"/>
      <c r="H93" s="219"/>
      <c r="I93" s="338"/>
      <c r="J93" s="338"/>
      <c r="K93" s="338"/>
      <c r="L93" s="338"/>
      <c r="M93" s="332"/>
      <c r="N93" s="332"/>
      <c r="O93" s="332"/>
      <c r="P93" s="330"/>
      <c r="Q93" s="330"/>
      <c r="R93" s="338"/>
      <c r="S93" s="338"/>
      <c r="T93" s="338"/>
      <c r="U93" s="338"/>
      <c r="V93" s="338"/>
      <c r="W93" s="338"/>
      <c r="X93" s="338"/>
    </row>
    <row r="94" spans="1:24" ht="1.5" customHeight="1">
      <c r="A94" s="330" t="s">
        <v>54</v>
      </c>
      <c r="B94" s="330"/>
      <c r="C94" s="330"/>
      <c r="D94" s="330"/>
      <c r="E94" s="330"/>
      <c r="F94" s="330"/>
      <c r="G94" s="330"/>
      <c r="H94" s="219"/>
      <c r="I94" s="338">
        <v>50</v>
      </c>
      <c r="J94" s="338"/>
      <c r="K94" s="338"/>
      <c r="L94" s="338"/>
      <c r="M94" s="332" t="s">
        <v>639</v>
      </c>
      <c r="N94" s="332"/>
      <c r="O94" s="332"/>
      <c r="P94" s="330"/>
      <c r="Q94" s="330"/>
      <c r="R94" s="338">
        <v>0.1</v>
      </c>
      <c r="S94" s="338"/>
      <c r="T94" s="338"/>
      <c r="U94" s="338"/>
      <c r="V94" s="338">
        <v>5</v>
      </c>
      <c r="W94" s="338"/>
      <c r="X94" s="338"/>
    </row>
    <row r="95" spans="1:24" ht="16.5" customHeight="1">
      <c r="A95" s="330"/>
      <c r="B95" s="330"/>
      <c r="C95" s="330"/>
      <c r="D95" s="330"/>
      <c r="E95" s="330"/>
      <c r="F95" s="330"/>
      <c r="G95" s="330"/>
      <c r="H95" s="219"/>
      <c r="I95" s="338"/>
      <c r="J95" s="338"/>
      <c r="K95" s="338"/>
      <c r="L95" s="338"/>
      <c r="M95" s="332"/>
      <c r="N95" s="332"/>
      <c r="O95" s="332"/>
      <c r="P95" s="330"/>
      <c r="Q95" s="330"/>
      <c r="R95" s="338"/>
      <c r="S95" s="338"/>
      <c r="T95" s="338"/>
      <c r="U95" s="338"/>
      <c r="V95" s="338"/>
      <c r="W95" s="338"/>
      <c r="X95" s="338"/>
    </row>
    <row r="96" spans="1:24" ht="1.5" customHeight="1">
      <c r="A96" s="330" t="s">
        <v>7</v>
      </c>
      <c r="B96" s="330"/>
      <c r="C96" s="330"/>
      <c r="D96" s="330"/>
      <c r="E96" s="330"/>
      <c r="F96" s="330"/>
      <c r="G96" s="330"/>
      <c r="H96" s="219"/>
      <c r="I96" s="338">
        <v>1</v>
      </c>
      <c r="J96" s="338"/>
      <c r="K96" s="338"/>
      <c r="L96" s="338"/>
      <c r="M96" s="332" t="s">
        <v>45</v>
      </c>
      <c r="N96" s="332"/>
      <c r="O96" s="332"/>
      <c r="P96" s="330"/>
      <c r="Q96" s="330"/>
      <c r="R96" s="338">
        <v>1.21</v>
      </c>
      <c r="S96" s="338"/>
      <c r="T96" s="338"/>
      <c r="U96" s="338"/>
      <c r="V96" s="338">
        <v>1.21</v>
      </c>
      <c r="W96" s="338"/>
      <c r="X96" s="338"/>
    </row>
    <row r="97" spans="1:24" ht="16.5" customHeight="1">
      <c r="A97" s="330"/>
      <c r="B97" s="330"/>
      <c r="C97" s="330"/>
      <c r="D97" s="330"/>
      <c r="E97" s="330"/>
      <c r="F97" s="330"/>
      <c r="G97" s="330"/>
      <c r="H97" s="219"/>
      <c r="I97" s="338"/>
      <c r="J97" s="338"/>
      <c r="K97" s="338"/>
      <c r="L97" s="338"/>
      <c r="M97" s="332"/>
      <c r="N97" s="332"/>
      <c r="O97" s="332"/>
      <c r="P97" s="330"/>
      <c r="Q97" s="330"/>
      <c r="R97" s="338"/>
      <c r="S97" s="338"/>
      <c r="T97" s="338"/>
      <c r="U97" s="338"/>
      <c r="V97" s="338"/>
      <c r="W97" s="338"/>
      <c r="X97" s="338"/>
    </row>
    <row r="98" spans="1:24" ht="1.5" customHeight="1">
      <c r="A98" s="330" t="s">
        <v>8</v>
      </c>
      <c r="B98" s="330"/>
      <c r="C98" s="330"/>
      <c r="D98" s="330"/>
      <c r="E98" s="330"/>
      <c r="F98" s="330"/>
      <c r="G98" s="330"/>
      <c r="H98" s="219"/>
      <c r="I98" s="338">
        <v>1</v>
      </c>
      <c r="J98" s="338"/>
      <c r="K98" s="338"/>
      <c r="L98" s="338"/>
      <c r="M98" s="332" t="s">
        <v>45</v>
      </c>
      <c r="N98" s="332"/>
      <c r="O98" s="332"/>
      <c r="P98" s="330"/>
      <c r="Q98" s="330"/>
      <c r="R98" s="338">
        <v>0.23260339999999999</v>
      </c>
      <c r="S98" s="338"/>
      <c r="T98" s="338"/>
      <c r="U98" s="338"/>
      <c r="V98" s="338">
        <v>0.23260339999999999</v>
      </c>
      <c r="W98" s="338"/>
      <c r="X98" s="338"/>
    </row>
    <row r="99" spans="1:24" ht="16.5" customHeight="1">
      <c r="A99" s="330"/>
      <c r="B99" s="330"/>
      <c r="C99" s="330"/>
      <c r="D99" s="330"/>
      <c r="E99" s="330"/>
      <c r="F99" s="330"/>
      <c r="G99" s="330"/>
      <c r="H99" s="219"/>
      <c r="I99" s="338"/>
      <c r="J99" s="338"/>
      <c r="K99" s="338"/>
      <c r="L99" s="338"/>
      <c r="M99" s="332"/>
      <c r="N99" s="332"/>
      <c r="O99" s="332"/>
      <c r="P99" s="330"/>
      <c r="Q99" s="330"/>
      <c r="R99" s="338"/>
      <c r="S99" s="338"/>
      <c r="T99" s="338"/>
      <c r="U99" s="338"/>
      <c r="V99" s="338"/>
      <c r="W99" s="338"/>
      <c r="X99" s="338"/>
    </row>
    <row r="100" spans="1:24" ht="7.5" customHeight="1"/>
    <row r="101" spans="1:24" ht="16.5" customHeight="1">
      <c r="S101" s="335" t="s">
        <v>641</v>
      </c>
      <c r="T101" s="335"/>
      <c r="U101" s="336">
        <v>20.027529999999999</v>
      </c>
      <c r="V101" s="336"/>
      <c r="W101" s="336"/>
    </row>
    <row r="102" spans="1:24" ht="15.75" customHeight="1"/>
    <row r="103" spans="1:24" ht="16.5" customHeight="1">
      <c r="B103" s="339" t="s">
        <v>55</v>
      </c>
      <c r="C103" s="339"/>
      <c r="D103" s="339"/>
      <c r="E103" s="339"/>
      <c r="F103" s="339"/>
      <c r="G103" s="339"/>
      <c r="H103" s="339"/>
      <c r="I103" s="339"/>
      <c r="J103" s="339"/>
      <c r="K103" s="339"/>
      <c r="L103" s="339"/>
      <c r="M103" s="339"/>
      <c r="N103" s="339"/>
      <c r="O103" s="339"/>
      <c r="P103" s="339"/>
      <c r="Q103" s="339"/>
      <c r="R103" s="339"/>
      <c r="S103" s="339"/>
      <c r="T103" s="339"/>
      <c r="U103" s="339"/>
      <c r="V103" s="339"/>
      <c r="W103" s="339"/>
      <c r="X103" s="339"/>
    </row>
    <row r="104" spans="1:24" ht="0.75" customHeight="1"/>
    <row r="105" spans="1:24" ht="18" customHeight="1">
      <c r="A105" s="340" t="s">
        <v>633</v>
      </c>
      <c r="B105" s="340"/>
      <c r="C105" s="340"/>
      <c r="D105" s="340"/>
      <c r="E105" s="340"/>
      <c r="F105" s="340"/>
      <c r="G105" s="340"/>
      <c r="H105" s="218" t="s">
        <v>634</v>
      </c>
      <c r="I105" s="341" t="s">
        <v>635</v>
      </c>
      <c r="J105" s="341"/>
      <c r="K105" s="341"/>
      <c r="L105" s="341"/>
      <c r="M105" s="341" t="s">
        <v>43</v>
      </c>
      <c r="N105" s="341"/>
      <c r="O105" s="341"/>
      <c r="P105" s="340" t="s">
        <v>636</v>
      </c>
      <c r="Q105" s="340"/>
      <c r="R105" s="341" t="s">
        <v>637</v>
      </c>
      <c r="S105" s="341"/>
      <c r="T105" s="341"/>
      <c r="U105" s="341"/>
      <c r="V105" s="341" t="s">
        <v>638</v>
      </c>
      <c r="W105" s="341"/>
      <c r="X105" s="341"/>
    </row>
    <row r="106" spans="1:24" ht="1.5" customHeight="1">
      <c r="A106" s="330" t="s">
        <v>56</v>
      </c>
      <c r="B106" s="330"/>
      <c r="C106" s="330"/>
      <c r="D106" s="330"/>
      <c r="E106" s="330"/>
      <c r="F106" s="330"/>
      <c r="G106" s="330"/>
      <c r="H106" s="219"/>
      <c r="I106" s="338">
        <v>1</v>
      </c>
      <c r="J106" s="338"/>
      <c r="K106" s="338"/>
      <c r="L106" s="338"/>
      <c r="M106" s="332" t="s">
        <v>45</v>
      </c>
      <c r="N106" s="332"/>
      <c r="O106" s="332"/>
      <c r="P106" s="330"/>
      <c r="Q106" s="330"/>
      <c r="R106" s="338">
        <v>7.9665860000000004</v>
      </c>
      <c r="S106" s="338"/>
      <c r="T106" s="338"/>
      <c r="U106" s="338"/>
      <c r="V106" s="338">
        <v>7.9665860000000004</v>
      </c>
      <c r="W106" s="338"/>
      <c r="X106" s="338"/>
    </row>
    <row r="107" spans="1:24" ht="16.5" customHeight="1">
      <c r="A107" s="330"/>
      <c r="B107" s="330"/>
      <c r="C107" s="330"/>
      <c r="D107" s="330"/>
      <c r="E107" s="330"/>
      <c r="F107" s="330"/>
      <c r="G107" s="330"/>
      <c r="H107" s="219"/>
      <c r="I107" s="338"/>
      <c r="J107" s="338"/>
      <c r="K107" s="338"/>
      <c r="L107" s="338"/>
      <c r="M107" s="332"/>
      <c r="N107" s="332"/>
      <c r="O107" s="332"/>
      <c r="P107" s="330"/>
      <c r="Q107" s="330"/>
      <c r="R107" s="338"/>
      <c r="S107" s="338"/>
      <c r="T107" s="338"/>
      <c r="U107" s="338"/>
      <c r="V107" s="338"/>
      <c r="W107" s="338"/>
      <c r="X107" s="338"/>
    </row>
    <row r="108" spans="1:24" ht="1.5" customHeight="1">
      <c r="A108" s="330" t="s">
        <v>57</v>
      </c>
      <c r="B108" s="330"/>
      <c r="C108" s="330"/>
      <c r="D108" s="330"/>
      <c r="E108" s="330"/>
      <c r="F108" s="330"/>
      <c r="G108" s="330"/>
      <c r="H108" s="219"/>
      <c r="I108" s="338">
        <v>30</v>
      </c>
      <c r="J108" s="338"/>
      <c r="K108" s="338"/>
      <c r="L108" s="338"/>
      <c r="M108" s="332" t="s">
        <v>640</v>
      </c>
      <c r="N108" s="332"/>
      <c r="O108" s="332"/>
      <c r="P108" s="330"/>
      <c r="Q108" s="330"/>
      <c r="R108" s="338">
        <v>0.3</v>
      </c>
      <c r="S108" s="338"/>
      <c r="T108" s="338"/>
      <c r="U108" s="338"/>
      <c r="V108" s="338">
        <v>9</v>
      </c>
      <c r="W108" s="338"/>
      <c r="X108" s="338"/>
    </row>
    <row r="109" spans="1:24" ht="16.5" customHeight="1">
      <c r="A109" s="330"/>
      <c r="B109" s="330"/>
      <c r="C109" s="330"/>
      <c r="D109" s="330"/>
      <c r="E109" s="330"/>
      <c r="F109" s="330"/>
      <c r="G109" s="330"/>
      <c r="H109" s="219"/>
      <c r="I109" s="338"/>
      <c r="J109" s="338"/>
      <c r="K109" s="338"/>
      <c r="L109" s="338"/>
      <c r="M109" s="332"/>
      <c r="N109" s="332"/>
      <c r="O109" s="332"/>
      <c r="P109" s="330"/>
      <c r="Q109" s="330"/>
      <c r="R109" s="338"/>
      <c r="S109" s="338"/>
      <c r="T109" s="338"/>
      <c r="U109" s="338"/>
      <c r="V109" s="338"/>
      <c r="W109" s="338"/>
      <c r="X109" s="338"/>
    </row>
    <row r="110" spans="1:24" ht="1.5" customHeight="1">
      <c r="A110" s="330" t="s">
        <v>7</v>
      </c>
      <c r="B110" s="330"/>
      <c r="C110" s="330"/>
      <c r="D110" s="330"/>
      <c r="E110" s="330"/>
      <c r="F110" s="330"/>
      <c r="G110" s="330"/>
      <c r="H110" s="219"/>
      <c r="I110" s="338">
        <v>1</v>
      </c>
      <c r="J110" s="338"/>
      <c r="K110" s="338"/>
      <c r="L110" s="338"/>
      <c r="M110" s="332" t="s">
        <v>45</v>
      </c>
      <c r="N110" s="332"/>
      <c r="O110" s="332"/>
      <c r="P110" s="330"/>
      <c r="Q110" s="330"/>
      <c r="R110" s="338">
        <v>1.21</v>
      </c>
      <c r="S110" s="338"/>
      <c r="T110" s="338"/>
      <c r="U110" s="338"/>
      <c r="V110" s="338">
        <v>1.21</v>
      </c>
      <c r="W110" s="338"/>
      <c r="X110" s="338"/>
    </row>
    <row r="111" spans="1:24" ht="16.5" customHeight="1">
      <c r="A111" s="330"/>
      <c r="B111" s="330"/>
      <c r="C111" s="330"/>
      <c r="D111" s="330"/>
      <c r="E111" s="330"/>
      <c r="F111" s="330"/>
      <c r="G111" s="330"/>
      <c r="H111" s="219"/>
      <c r="I111" s="338"/>
      <c r="J111" s="338"/>
      <c r="K111" s="338"/>
      <c r="L111" s="338"/>
      <c r="M111" s="332"/>
      <c r="N111" s="332"/>
      <c r="O111" s="332"/>
      <c r="P111" s="330"/>
      <c r="Q111" s="330"/>
      <c r="R111" s="338"/>
      <c r="S111" s="338"/>
      <c r="T111" s="338"/>
      <c r="U111" s="338"/>
      <c r="V111" s="338"/>
      <c r="W111" s="338"/>
      <c r="X111" s="338"/>
    </row>
    <row r="112" spans="1:24" ht="1.5" customHeight="1">
      <c r="A112" s="330" t="s">
        <v>8</v>
      </c>
      <c r="B112" s="330"/>
      <c r="C112" s="330"/>
      <c r="D112" s="330"/>
      <c r="E112" s="330"/>
      <c r="F112" s="330"/>
      <c r="G112" s="330"/>
      <c r="H112" s="219"/>
      <c r="I112" s="338">
        <v>1</v>
      </c>
      <c r="J112" s="338"/>
      <c r="K112" s="338"/>
      <c r="L112" s="338"/>
      <c r="M112" s="332" t="s">
        <v>45</v>
      </c>
      <c r="N112" s="332"/>
      <c r="O112" s="332"/>
      <c r="P112" s="330"/>
      <c r="Q112" s="330"/>
      <c r="R112" s="338">
        <v>0.23260339999999999</v>
      </c>
      <c r="S112" s="338"/>
      <c r="T112" s="338"/>
      <c r="U112" s="338"/>
      <c r="V112" s="338">
        <v>0.23260339999999999</v>
      </c>
      <c r="W112" s="338"/>
      <c r="X112" s="338"/>
    </row>
    <row r="113" spans="1:24" ht="16.5" customHeight="1">
      <c r="A113" s="330"/>
      <c r="B113" s="330"/>
      <c r="C113" s="330"/>
      <c r="D113" s="330"/>
      <c r="E113" s="330"/>
      <c r="F113" s="330"/>
      <c r="G113" s="330"/>
      <c r="H113" s="219"/>
      <c r="I113" s="338"/>
      <c r="J113" s="338"/>
      <c r="K113" s="338"/>
      <c r="L113" s="338"/>
      <c r="M113" s="332"/>
      <c r="N113" s="332"/>
      <c r="O113" s="332"/>
      <c r="P113" s="330"/>
      <c r="Q113" s="330"/>
      <c r="R113" s="338"/>
      <c r="S113" s="338"/>
      <c r="T113" s="338"/>
      <c r="U113" s="338"/>
      <c r="V113" s="338"/>
      <c r="W113" s="338"/>
      <c r="X113" s="338"/>
    </row>
    <row r="114" spans="1:24" ht="7.5" customHeight="1"/>
    <row r="115" spans="1:24" ht="16.5" customHeight="1">
      <c r="S115" s="335" t="s">
        <v>641</v>
      </c>
      <c r="T115" s="335"/>
      <c r="U115" s="336">
        <v>18.409189999999999</v>
      </c>
      <c r="V115" s="336"/>
      <c r="W115" s="336"/>
    </row>
    <row r="116" spans="1:24" ht="15.75" customHeight="1"/>
    <row r="117" spans="1:24" ht="16.5" customHeight="1">
      <c r="B117" s="339" t="s">
        <v>646</v>
      </c>
      <c r="C117" s="339"/>
      <c r="D117" s="339"/>
      <c r="E117" s="339"/>
      <c r="F117" s="339"/>
      <c r="G117" s="339"/>
      <c r="H117" s="339"/>
      <c r="I117" s="339"/>
      <c r="J117" s="339"/>
      <c r="K117" s="339"/>
      <c r="L117" s="339"/>
      <c r="M117" s="339"/>
      <c r="N117" s="339"/>
      <c r="O117" s="339"/>
      <c r="P117" s="339"/>
      <c r="Q117" s="339"/>
      <c r="R117" s="339"/>
      <c r="S117" s="339"/>
      <c r="T117" s="339"/>
      <c r="U117" s="339"/>
      <c r="V117" s="339"/>
      <c r="W117" s="339"/>
      <c r="X117" s="339"/>
    </row>
    <row r="118" spans="1:24" ht="0.75" customHeight="1"/>
    <row r="119" spans="1:24" ht="18" customHeight="1">
      <c r="A119" s="340" t="s">
        <v>633</v>
      </c>
      <c r="B119" s="340"/>
      <c r="C119" s="340"/>
      <c r="D119" s="340"/>
      <c r="E119" s="340"/>
      <c r="F119" s="340"/>
      <c r="G119" s="340"/>
      <c r="H119" s="218" t="s">
        <v>634</v>
      </c>
      <c r="I119" s="341" t="s">
        <v>635</v>
      </c>
      <c r="J119" s="341"/>
      <c r="K119" s="341"/>
      <c r="L119" s="341"/>
      <c r="M119" s="341" t="s">
        <v>43</v>
      </c>
      <c r="N119" s="341"/>
      <c r="O119" s="341"/>
      <c r="P119" s="340" t="s">
        <v>636</v>
      </c>
      <c r="Q119" s="340"/>
      <c r="R119" s="341" t="s">
        <v>637</v>
      </c>
      <c r="S119" s="341"/>
      <c r="T119" s="341"/>
      <c r="U119" s="341"/>
      <c r="V119" s="341" t="s">
        <v>638</v>
      </c>
      <c r="W119" s="341"/>
      <c r="X119" s="341"/>
    </row>
    <row r="120" spans="1:24" ht="1.5" customHeight="1">
      <c r="A120" s="330" t="s">
        <v>58</v>
      </c>
      <c r="B120" s="330"/>
      <c r="C120" s="330"/>
      <c r="D120" s="330"/>
      <c r="E120" s="330"/>
      <c r="F120" s="330"/>
      <c r="G120" s="330"/>
      <c r="H120" s="219"/>
      <c r="I120" s="338">
        <v>2</v>
      </c>
      <c r="J120" s="338"/>
      <c r="K120" s="338"/>
      <c r="L120" s="338"/>
      <c r="M120" s="332" t="s">
        <v>45</v>
      </c>
      <c r="N120" s="332"/>
      <c r="O120" s="332"/>
      <c r="P120" s="330"/>
      <c r="Q120" s="330"/>
      <c r="R120" s="338">
        <v>2.1429999999999998</v>
      </c>
      <c r="S120" s="338"/>
      <c r="T120" s="338"/>
      <c r="U120" s="338"/>
      <c r="V120" s="338">
        <v>4.2859999999999996</v>
      </c>
      <c r="W120" s="338"/>
      <c r="X120" s="338"/>
    </row>
    <row r="121" spans="1:24" ht="16.5" customHeight="1">
      <c r="A121" s="330"/>
      <c r="B121" s="330"/>
      <c r="C121" s="330"/>
      <c r="D121" s="330"/>
      <c r="E121" s="330"/>
      <c r="F121" s="330"/>
      <c r="G121" s="330"/>
      <c r="H121" s="219"/>
      <c r="I121" s="338"/>
      <c r="J121" s="338"/>
      <c r="K121" s="338"/>
      <c r="L121" s="338"/>
      <c r="M121" s="332"/>
      <c r="N121" s="332"/>
      <c r="O121" s="332"/>
      <c r="P121" s="330"/>
      <c r="Q121" s="330"/>
      <c r="R121" s="338"/>
      <c r="S121" s="338"/>
      <c r="T121" s="338"/>
      <c r="U121" s="338"/>
      <c r="V121" s="338"/>
      <c r="W121" s="338"/>
      <c r="X121" s="338"/>
    </row>
    <row r="122" spans="1:24" ht="1.5" customHeight="1">
      <c r="A122" s="330" t="s">
        <v>10</v>
      </c>
      <c r="B122" s="330"/>
      <c r="C122" s="330"/>
      <c r="D122" s="330"/>
      <c r="E122" s="330"/>
      <c r="F122" s="330"/>
      <c r="G122" s="330"/>
      <c r="H122" s="219"/>
      <c r="I122" s="338">
        <v>70</v>
      </c>
      <c r="J122" s="338"/>
      <c r="K122" s="338"/>
      <c r="L122" s="338"/>
      <c r="M122" s="332" t="s">
        <v>639</v>
      </c>
      <c r="N122" s="332"/>
      <c r="O122" s="332"/>
      <c r="P122" s="330"/>
      <c r="Q122" s="330"/>
      <c r="R122" s="338">
        <v>9.0999999999999998E-2</v>
      </c>
      <c r="S122" s="338"/>
      <c r="T122" s="338"/>
      <c r="U122" s="338"/>
      <c r="V122" s="338">
        <v>6.37</v>
      </c>
      <c r="W122" s="338"/>
      <c r="X122" s="338"/>
    </row>
    <row r="123" spans="1:24" ht="16.5" customHeight="1">
      <c r="A123" s="330"/>
      <c r="B123" s="330"/>
      <c r="C123" s="330"/>
      <c r="D123" s="330"/>
      <c r="E123" s="330"/>
      <c r="F123" s="330"/>
      <c r="G123" s="330"/>
      <c r="H123" s="219"/>
      <c r="I123" s="338"/>
      <c r="J123" s="338"/>
      <c r="K123" s="338"/>
      <c r="L123" s="338"/>
      <c r="M123" s="332"/>
      <c r="N123" s="332"/>
      <c r="O123" s="332"/>
      <c r="P123" s="330"/>
      <c r="Q123" s="330"/>
      <c r="R123" s="338"/>
      <c r="S123" s="338"/>
      <c r="T123" s="338"/>
      <c r="U123" s="338"/>
      <c r="V123" s="338"/>
      <c r="W123" s="338"/>
      <c r="X123" s="338"/>
    </row>
    <row r="124" spans="1:24" ht="7.5" customHeight="1"/>
    <row r="125" spans="1:24" ht="16.5" customHeight="1">
      <c r="S125" s="335" t="s">
        <v>641</v>
      </c>
      <c r="T125" s="335"/>
      <c r="U125" s="336">
        <v>10.656000000000001</v>
      </c>
      <c r="V125" s="336"/>
      <c r="W125" s="336"/>
    </row>
    <row r="126" spans="1:24" ht="15.75" customHeight="1"/>
    <row r="127" spans="1:24" ht="16.5" customHeight="1">
      <c r="B127" s="339" t="s">
        <v>647</v>
      </c>
      <c r="C127" s="339"/>
      <c r="D127" s="339"/>
      <c r="E127" s="339"/>
      <c r="F127" s="339"/>
      <c r="G127" s="339"/>
      <c r="H127" s="339"/>
      <c r="I127" s="339"/>
      <c r="J127" s="339"/>
      <c r="K127" s="339"/>
      <c r="L127" s="339"/>
      <c r="M127" s="339"/>
      <c r="N127" s="339"/>
      <c r="O127" s="339"/>
      <c r="P127" s="339"/>
      <c r="Q127" s="339"/>
      <c r="R127" s="339"/>
      <c r="S127" s="339"/>
      <c r="T127" s="339"/>
      <c r="U127" s="339"/>
      <c r="V127" s="339"/>
      <c r="W127" s="339"/>
      <c r="X127" s="339"/>
    </row>
    <row r="128" spans="1:24" ht="0.75" customHeight="1"/>
    <row r="129" spans="1:24" ht="18" customHeight="1">
      <c r="A129" s="340" t="s">
        <v>633</v>
      </c>
      <c r="B129" s="340"/>
      <c r="C129" s="340"/>
      <c r="D129" s="340"/>
      <c r="E129" s="340"/>
      <c r="F129" s="340"/>
      <c r="G129" s="340"/>
      <c r="H129" s="218" t="s">
        <v>634</v>
      </c>
      <c r="I129" s="341" t="s">
        <v>635</v>
      </c>
      <c r="J129" s="341"/>
      <c r="K129" s="341"/>
      <c r="L129" s="341"/>
      <c r="M129" s="341" t="s">
        <v>43</v>
      </c>
      <c r="N129" s="341"/>
      <c r="O129" s="341"/>
      <c r="P129" s="340" t="s">
        <v>636</v>
      </c>
      <c r="Q129" s="340"/>
      <c r="R129" s="341" t="s">
        <v>637</v>
      </c>
      <c r="S129" s="341"/>
      <c r="T129" s="341"/>
      <c r="U129" s="341"/>
      <c r="V129" s="341" t="s">
        <v>638</v>
      </c>
      <c r="W129" s="341"/>
      <c r="X129" s="341"/>
    </row>
    <row r="130" spans="1:24" ht="1.5" customHeight="1">
      <c r="A130" s="330" t="s">
        <v>58</v>
      </c>
      <c r="B130" s="330"/>
      <c r="C130" s="330"/>
      <c r="D130" s="330"/>
      <c r="E130" s="330"/>
      <c r="F130" s="330"/>
      <c r="G130" s="330"/>
      <c r="H130" s="219"/>
      <c r="I130" s="338">
        <v>1</v>
      </c>
      <c r="J130" s="338"/>
      <c r="K130" s="338"/>
      <c r="L130" s="338"/>
      <c r="M130" s="332" t="s">
        <v>45</v>
      </c>
      <c r="N130" s="332"/>
      <c r="O130" s="332"/>
      <c r="P130" s="330"/>
      <c r="Q130" s="330"/>
      <c r="R130" s="338">
        <v>2.1429999999999998</v>
      </c>
      <c r="S130" s="338"/>
      <c r="T130" s="338"/>
      <c r="U130" s="338"/>
      <c r="V130" s="338">
        <v>2.1429999999999998</v>
      </c>
      <c r="W130" s="338"/>
      <c r="X130" s="338"/>
    </row>
    <row r="131" spans="1:24" ht="16.5" customHeight="1">
      <c r="A131" s="330"/>
      <c r="B131" s="330"/>
      <c r="C131" s="330"/>
      <c r="D131" s="330"/>
      <c r="E131" s="330"/>
      <c r="F131" s="330"/>
      <c r="G131" s="330"/>
      <c r="H131" s="219"/>
      <c r="I131" s="338"/>
      <c r="J131" s="338"/>
      <c r="K131" s="338"/>
      <c r="L131" s="338"/>
      <c r="M131" s="332"/>
      <c r="N131" s="332"/>
      <c r="O131" s="332"/>
      <c r="P131" s="330"/>
      <c r="Q131" s="330"/>
      <c r="R131" s="338"/>
      <c r="S131" s="338"/>
      <c r="T131" s="338"/>
      <c r="U131" s="338"/>
      <c r="V131" s="338"/>
      <c r="W131" s="338"/>
      <c r="X131" s="338"/>
    </row>
    <row r="132" spans="1:24" ht="1.5" customHeight="1">
      <c r="A132" s="330" t="s">
        <v>10</v>
      </c>
      <c r="B132" s="330"/>
      <c r="C132" s="330"/>
      <c r="D132" s="330"/>
      <c r="E132" s="330"/>
      <c r="F132" s="330"/>
      <c r="G132" s="330"/>
      <c r="H132" s="219"/>
      <c r="I132" s="338">
        <v>50</v>
      </c>
      <c r="J132" s="338"/>
      <c r="K132" s="338"/>
      <c r="L132" s="338"/>
      <c r="M132" s="332" t="s">
        <v>639</v>
      </c>
      <c r="N132" s="332"/>
      <c r="O132" s="332"/>
      <c r="P132" s="330"/>
      <c r="Q132" s="330"/>
      <c r="R132" s="338">
        <v>9.0999999999999998E-2</v>
      </c>
      <c r="S132" s="338"/>
      <c r="T132" s="338"/>
      <c r="U132" s="338"/>
      <c r="V132" s="338">
        <v>4.55</v>
      </c>
      <c r="W132" s="338"/>
      <c r="X132" s="338"/>
    </row>
    <row r="133" spans="1:24" ht="16.5" customHeight="1">
      <c r="A133" s="330"/>
      <c r="B133" s="330"/>
      <c r="C133" s="330"/>
      <c r="D133" s="330"/>
      <c r="E133" s="330"/>
      <c r="F133" s="330"/>
      <c r="G133" s="330"/>
      <c r="H133" s="219"/>
      <c r="I133" s="338"/>
      <c r="J133" s="338"/>
      <c r="K133" s="338"/>
      <c r="L133" s="338"/>
      <c r="M133" s="332"/>
      <c r="N133" s="332"/>
      <c r="O133" s="332"/>
      <c r="P133" s="330"/>
      <c r="Q133" s="330"/>
      <c r="R133" s="338"/>
      <c r="S133" s="338"/>
      <c r="T133" s="338"/>
      <c r="U133" s="338"/>
      <c r="V133" s="338"/>
      <c r="W133" s="338"/>
      <c r="X133" s="338"/>
    </row>
    <row r="134" spans="1:24" ht="7.5" customHeight="1"/>
    <row r="135" spans="1:24" ht="17.25" customHeight="1">
      <c r="S135" s="335" t="s">
        <v>641</v>
      </c>
      <c r="T135" s="335"/>
      <c r="U135" s="336">
        <v>6.6929999999999996</v>
      </c>
      <c r="V135" s="336"/>
      <c r="W135" s="336"/>
    </row>
    <row r="136" spans="1:24" ht="15" customHeight="1"/>
    <row r="137" spans="1:24" ht="16.5" customHeight="1">
      <c r="B137" s="339" t="s">
        <v>648</v>
      </c>
      <c r="C137" s="339"/>
      <c r="D137" s="339"/>
      <c r="E137" s="339"/>
      <c r="F137" s="339"/>
      <c r="G137" s="339"/>
      <c r="H137" s="339"/>
      <c r="I137" s="339"/>
      <c r="J137" s="339"/>
      <c r="K137" s="339"/>
      <c r="L137" s="339"/>
      <c r="M137" s="339"/>
      <c r="N137" s="339"/>
      <c r="O137" s="339"/>
      <c r="P137" s="339"/>
      <c r="Q137" s="339"/>
      <c r="R137" s="339"/>
      <c r="S137" s="339"/>
      <c r="T137" s="339"/>
      <c r="U137" s="339"/>
      <c r="V137" s="339"/>
      <c r="W137" s="339"/>
      <c r="X137" s="339"/>
    </row>
    <row r="138" spans="1:24" ht="1.5" customHeight="1"/>
    <row r="139" spans="1:24" ht="18" customHeight="1">
      <c r="A139" s="340" t="s">
        <v>633</v>
      </c>
      <c r="B139" s="340"/>
      <c r="C139" s="340"/>
      <c r="D139" s="340"/>
      <c r="E139" s="340"/>
      <c r="F139" s="340"/>
      <c r="G139" s="340"/>
      <c r="H139" s="218" t="s">
        <v>634</v>
      </c>
      <c r="I139" s="341" t="s">
        <v>635</v>
      </c>
      <c r="J139" s="341"/>
      <c r="K139" s="341"/>
      <c r="L139" s="341"/>
      <c r="M139" s="341" t="s">
        <v>43</v>
      </c>
      <c r="N139" s="341"/>
      <c r="O139" s="341"/>
      <c r="P139" s="340" t="s">
        <v>636</v>
      </c>
      <c r="Q139" s="340"/>
      <c r="R139" s="341" t="s">
        <v>637</v>
      </c>
      <c r="S139" s="341"/>
      <c r="T139" s="341"/>
      <c r="U139" s="341"/>
      <c r="V139" s="341" t="s">
        <v>638</v>
      </c>
      <c r="W139" s="341"/>
      <c r="X139" s="341"/>
    </row>
    <row r="140" spans="1:24" ht="1.5" customHeight="1">
      <c r="A140" s="330" t="s">
        <v>59</v>
      </c>
      <c r="B140" s="330"/>
      <c r="C140" s="330"/>
      <c r="D140" s="330"/>
      <c r="E140" s="330"/>
      <c r="F140" s="330"/>
      <c r="G140" s="330"/>
      <c r="H140" s="219"/>
      <c r="I140" s="338">
        <v>50</v>
      </c>
      <c r="J140" s="338"/>
      <c r="K140" s="338"/>
      <c r="L140" s="338"/>
      <c r="M140" s="332" t="s">
        <v>639</v>
      </c>
      <c r="N140" s="332"/>
      <c r="O140" s="332"/>
      <c r="P140" s="330"/>
      <c r="Q140" s="330"/>
      <c r="R140" s="338">
        <v>9.1999999999999998E-2</v>
      </c>
      <c r="S140" s="338"/>
      <c r="T140" s="338"/>
      <c r="U140" s="338"/>
      <c r="V140" s="338">
        <v>4.5999999999999996</v>
      </c>
      <c r="W140" s="338"/>
      <c r="X140" s="338"/>
    </row>
    <row r="141" spans="1:24" ht="16.5" customHeight="1">
      <c r="A141" s="330"/>
      <c r="B141" s="330"/>
      <c r="C141" s="330"/>
      <c r="D141" s="330"/>
      <c r="E141" s="330"/>
      <c r="F141" s="330"/>
      <c r="G141" s="330"/>
      <c r="H141" s="219"/>
      <c r="I141" s="338"/>
      <c r="J141" s="338"/>
      <c r="K141" s="338"/>
      <c r="L141" s="338"/>
      <c r="M141" s="332"/>
      <c r="N141" s="332"/>
      <c r="O141" s="332"/>
      <c r="P141" s="330"/>
      <c r="Q141" s="330"/>
      <c r="R141" s="338"/>
      <c r="S141" s="338"/>
      <c r="T141" s="338"/>
      <c r="U141" s="338"/>
      <c r="V141" s="338"/>
      <c r="W141" s="338"/>
      <c r="X141" s="338"/>
    </row>
    <row r="142" spans="1:24" ht="1.5" customHeight="1">
      <c r="A142" s="330" t="s">
        <v>47</v>
      </c>
      <c r="B142" s="330"/>
      <c r="C142" s="330"/>
      <c r="D142" s="330"/>
      <c r="E142" s="330"/>
      <c r="F142" s="330"/>
      <c r="G142" s="330"/>
      <c r="H142" s="219"/>
      <c r="I142" s="338">
        <v>170</v>
      </c>
      <c r="J142" s="338"/>
      <c r="K142" s="338"/>
      <c r="L142" s="338"/>
      <c r="M142" s="332" t="s">
        <v>640</v>
      </c>
      <c r="N142" s="332"/>
      <c r="O142" s="332"/>
      <c r="P142" s="330"/>
      <c r="Q142" s="330"/>
      <c r="R142" s="338">
        <v>3.5242370000000002E-2</v>
      </c>
      <c r="S142" s="338"/>
      <c r="T142" s="338"/>
      <c r="U142" s="338"/>
      <c r="V142" s="338">
        <v>5.9912039999999998</v>
      </c>
      <c r="W142" s="338"/>
      <c r="X142" s="338"/>
    </row>
    <row r="143" spans="1:24" ht="16.5" customHeight="1">
      <c r="A143" s="330"/>
      <c r="B143" s="330"/>
      <c r="C143" s="330"/>
      <c r="D143" s="330"/>
      <c r="E143" s="330"/>
      <c r="F143" s="330"/>
      <c r="G143" s="330"/>
      <c r="H143" s="219"/>
      <c r="I143" s="338"/>
      <c r="J143" s="338"/>
      <c r="K143" s="338"/>
      <c r="L143" s="338"/>
      <c r="M143" s="332"/>
      <c r="N143" s="332"/>
      <c r="O143" s="332"/>
      <c r="P143" s="330"/>
      <c r="Q143" s="330"/>
      <c r="R143" s="338"/>
      <c r="S143" s="338"/>
      <c r="T143" s="338"/>
      <c r="U143" s="338"/>
      <c r="V143" s="338"/>
      <c r="W143" s="338"/>
      <c r="X143" s="338"/>
    </row>
    <row r="144" spans="1:24" ht="1.5" customHeight="1">
      <c r="A144" s="330" t="s">
        <v>10</v>
      </c>
      <c r="B144" s="330"/>
      <c r="C144" s="330"/>
      <c r="D144" s="330"/>
      <c r="E144" s="330"/>
      <c r="F144" s="330"/>
      <c r="G144" s="330"/>
      <c r="H144" s="219"/>
      <c r="I144" s="338">
        <v>50</v>
      </c>
      <c r="J144" s="338"/>
      <c r="K144" s="338"/>
      <c r="L144" s="338"/>
      <c r="M144" s="332" t="s">
        <v>639</v>
      </c>
      <c r="N144" s="332"/>
      <c r="O144" s="332"/>
      <c r="P144" s="330"/>
      <c r="Q144" s="330"/>
      <c r="R144" s="338">
        <v>9.0999999999999998E-2</v>
      </c>
      <c r="S144" s="338"/>
      <c r="T144" s="338"/>
      <c r="U144" s="338"/>
      <c r="V144" s="338">
        <v>4.55</v>
      </c>
      <c r="W144" s="338"/>
      <c r="X144" s="338"/>
    </row>
    <row r="145" spans="1:24" ht="16.5" customHeight="1">
      <c r="A145" s="330"/>
      <c r="B145" s="330"/>
      <c r="C145" s="330"/>
      <c r="D145" s="330"/>
      <c r="E145" s="330"/>
      <c r="F145" s="330"/>
      <c r="G145" s="330"/>
      <c r="H145" s="219"/>
      <c r="I145" s="338"/>
      <c r="J145" s="338"/>
      <c r="K145" s="338"/>
      <c r="L145" s="338"/>
      <c r="M145" s="332"/>
      <c r="N145" s="332"/>
      <c r="O145" s="332"/>
      <c r="P145" s="330"/>
      <c r="Q145" s="330"/>
      <c r="R145" s="338"/>
      <c r="S145" s="338"/>
      <c r="T145" s="338"/>
      <c r="U145" s="338"/>
      <c r="V145" s="338"/>
      <c r="W145" s="338"/>
      <c r="X145" s="338"/>
    </row>
    <row r="146" spans="1:24" ht="1.5" customHeight="1">
      <c r="A146" s="330" t="s">
        <v>7</v>
      </c>
      <c r="B146" s="330"/>
      <c r="C146" s="330"/>
      <c r="D146" s="330"/>
      <c r="E146" s="330"/>
      <c r="F146" s="330"/>
      <c r="G146" s="330"/>
      <c r="H146" s="219"/>
      <c r="I146" s="338">
        <v>1</v>
      </c>
      <c r="J146" s="338"/>
      <c r="K146" s="338"/>
      <c r="L146" s="338"/>
      <c r="M146" s="332" t="s">
        <v>45</v>
      </c>
      <c r="N146" s="332"/>
      <c r="O146" s="332"/>
      <c r="P146" s="330"/>
      <c r="Q146" s="330"/>
      <c r="R146" s="338">
        <v>1.21</v>
      </c>
      <c r="S146" s="338"/>
      <c r="T146" s="338"/>
      <c r="U146" s="338"/>
      <c r="V146" s="338">
        <v>1.21</v>
      </c>
      <c r="W146" s="338"/>
      <c r="X146" s="338"/>
    </row>
    <row r="147" spans="1:24" ht="16.5" customHeight="1">
      <c r="A147" s="330"/>
      <c r="B147" s="330"/>
      <c r="C147" s="330"/>
      <c r="D147" s="330"/>
      <c r="E147" s="330"/>
      <c r="F147" s="330"/>
      <c r="G147" s="330"/>
      <c r="H147" s="219"/>
      <c r="I147" s="338"/>
      <c r="J147" s="338"/>
      <c r="K147" s="338"/>
      <c r="L147" s="338"/>
      <c r="M147" s="332"/>
      <c r="N147" s="332"/>
      <c r="O147" s="332"/>
      <c r="P147" s="330"/>
      <c r="Q147" s="330"/>
      <c r="R147" s="338"/>
      <c r="S147" s="338"/>
      <c r="T147" s="338"/>
      <c r="U147" s="338"/>
      <c r="V147" s="338"/>
      <c r="W147" s="338"/>
      <c r="X147" s="338"/>
    </row>
    <row r="148" spans="1:24" ht="7.5" customHeight="1"/>
    <row r="149" spans="1:24" ht="16.5" customHeight="1">
      <c r="S149" s="335" t="s">
        <v>641</v>
      </c>
      <c r="T149" s="335"/>
      <c r="U149" s="336">
        <v>16.351199999999999</v>
      </c>
      <c r="V149" s="336"/>
      <c r="W149" s="336"/>
    </row>
    <row r="150" spans="1:24" ht="15" customHeight="1"/>
    <row r="151" spans="1:24" ht="16.5" customHeight="1">
      <c r="B151" s="339" t="s">
        <v>649</v>
      </c>
      <c r="C151" s="339"/>
      <c r="D151" s="339"/>
      <c r="E151" s="339"/>
      <c r="F151" s="339"/>
      <c r="G151" s="339"/>
      <c r="H151" s="339"/>
      <c r="I151" s="339"/>
      <c r="J151" s="339"/>
      <c r="K151" s="339"/>
      <c r="L151" s="339"/>
      <c r="M151" s="339"/>
      <c r="N151" s="339"/>
      <c r="O151" s="339"/>
      <c r="P151" s="339"/>
      <c r="Q151" s="339"/>
      <c r="R151" s="339"/>
      <c r="S151" s="339"/>
      <c r="T151" s="339"/>
      <c r="U151" s="339"/>
      <c r="V151" s="339"/>
      <c r="W151" s="339"/>
      <c r="X151" s="339"/>
    </row>
    <row r="152" spans="1:24" ht="1.5" customHeight="1"/>
    <row r="153" spans="1:24" ht="18" customHeight="1">
      <c r="A153" s="340" t="s">
        <v>633</v>
      </c>
      <c r="B153" s="340"/>
      <c r="C153" s="340"/>
      <c r="D153" s="340"/>
      <c r="E153" s="340"/>
      <c r="F153" s="340"/>
      <c r="G153" s="340"/>
      <c r="H153" s="218" t="s">
        <v>634</v>
      </c>
      <c r="I153" s="341" t="s">
        <v>635</v>
      </c>
      <c r="J153" s="341"/>
      <c r="K153" s="341"/>
      <c r="L153" s="341"/>
      <c r="M153" s="341" t="s">
        <v>43</v>
      </c>
      <c r="N153" s="341"/>
      <c r="O153" s="341"/>
      <c r="P153" s="340" t="s">
        <v>636</v>
      </c>
      <c r="Q153" s="340"/>
      <c r="R153" s="341" t="s">
        <v>637</v>
      </c>
      <c r="S153" s="341"/>
      <c r="T153" s="341"/>
      <c r="U153" s="341"/>
      <c r="V153" s="341" t="s">
        <v>638</v>
      </c>
      <c r="W153" s="341"/>
      <c r="X153" s="341"/>
    </row>
    <row r="154" spans="1:24" ht="1.5" customHeight="1">
      <c r="A154" s="330" t="s">
        <v>59</v>
      </c>
      <c r="B154" s="330"/>
      <c r="C154" s="330"/>
      <c r="D154" s="330"/>
      <c r="E154" s="330"/>
      <c r="F154" s="330"/>
      <c r="G154" s="330"/>
      <c r="H154" s="219"/>
      <c r="I154" s="338">
        <v>40</v>
      </c>
      <c r="J154" s="338"/>
      <c r="K154" s="338"/>
      <c r="L154" s="338"/>
      <c r="M154" s="332" t="s">
        <v>639</v>
      </c>
      <c r="N154" s="332"/>
      <c r="O154" s="332"/>
      <c r="P154" s="330"/>
      <c r="Q154" s="330"/>
      <c r="R154" s="338">
        <v>9.1999999999999998E-2</v>
      </c>
      <c r="S154" s="338"/>
      <c r="T154" s="338"/>
      <c r="U154" s="338"/>
      <c r="V154" s="338">
        <v>3.68</v>
      </c>
      <c r="W154" s="338"/>
      <c r="X154" s="338"/>
    </row>
    <row r="155" spans="1:24" ht="16.5" customHeight="1">
      <c r="A155" s="330"/>
      <c r="B155" s="330"/>
      <c r="C155" s="330"/>
      <c r="D155" s="330"/>
      <c r="E155" s="330"/>
      <c r="F155" s="330"/>
      <c r="G155" s="330"/>
      <c r="H155" s="219"/>
      <c r="I155" s="338"/>
      <c r="J155" s="338"/>
      <c r="K155" s="338"/>
      <c r="L155" s="338"/>
      <c r="M155" s="332"/>
      <c r="N155" s="332"/>
      <c r="O155" s="332"/>
      <c r="P155" s="330"/>
      <c r="Q155" s="330"/>
      <c r="R155" s="338"/>
      <c r="S155" s="338"/>
      <c r="T155" s="338"/>
      <c r="U155" s="338"/>
      <c r="V155" s="338"/>
      <c r="W155" s="338"/>
      <c r="X155" s="338"/>
    </row>
    <row r="156" spans="1:24" ht="1.5" customHeight="1">
      <c r="A156" s="330" t="s">
        <v>47</v>
      </c>
      <c r="B156" s="330"/>
      <c r="C156" s="330"/>
      <c r="D156" s="330"/>
      <c r="E156" s="330"/>
      <c r="F156" s="330"/>
      <c r="G156" s="330"/>
      <c r="H156" s="219"/>
      <c r="I156" s="338">
        <v>120</v>
      </c>
      <c r="J156" s="338"/>
      <c r="K156" s="338"/>
      <c r="L156" s="338"/>
      <c r="M156" s="332" t="s">
        <v>640</v>
      </c>
      <c r="N156" s="332"/>
      <c r="O156" s="332"/>
      <c r="P156" s="330"/>
      <c r="Q156" s="330"/>
      <c r="R156" s="338">
        <v>3.5242370000000002E-2</v>
      </c>
      <c r="S156" s="338"/>
      <c r="T156" s="338"/>
      <c r="U156" s="338"/>
      <c r="V156" s="338">
        <v>4.2290850000000004</v>
      </c>
      <c r="W156" s="338"/>
      <c r="X156" s="338"/>
    </row>
    <row r="157" spans="1:24" ht="16.5" customHeight="1">
      <c r="A157" s="330"/>
      <c r="B157" s="330"/>
      <c r="C157" s="330"/>
      <c r="D157" s="330"/>
      <c r="E157" s="330"/>
      <c r="F157" s="330"/>
      <c r="G157" s="330"/>
      <c r="H157" s="219"/>
      <c r="I157" s="338"/>
      <c r="J157" s="338"/>
      <c r="K157" s="338"/>
      <c r="L157" s="338"/>
      <c r="M157" s="332"/>
      <c r="N157" s="332"/>
      <c r="O157" s="332"/>
      <c r="P157" s="330"/>
      <c r="Q157" s="330"/>
      <c r="R157" s="338"/>
      <c r="S157" s="338"/>
      <c r="T157" s="338"/>
      <c r="U157" s="338"/>
      <c r="V157" s="338"/>
      <c r="W157" s="338"/>
      <c r="X157" s="338"/>
    </row>
    <row r="158" spans="1:24" ht="1.5" customHeight="1">
      <c r="A158" s="330" t="s">
        <v>10</v>
      </c>
      <c r="B158" s="330"/>
      <c r="C158" s="330"/>
      <c r="D158" s="330"/>
      <c r="E158" s="330"/>
      <c r="F158" s="330"/>
      <c r="G158" s="330"/>
      <c r="H158" s="219"/>
      <c r="I158" s="338">
        <v>50</v>
      </c>
      <c r="J158" s="338"/>
      <c r="K158" s="338"/>
      <c r="L158" s="338"/>
      <c r="M158" s="332" t="s">
        <v>639</v>
      </c>
      <c r="N158" s="332"/>
      <c r="O158" s="332"/>
      <c r="P158" s="330"/>
      <c r="Q158" s="330"/>
      <c r="R158" s="338">
        <v>9.0999999999999998E-2</v>
      </c>
      <c r="S158" s="338"/>
      <c r="T158" s="338"/>
      <c r="U158" s="338"/>
      <c r="V158" s="338">
        <v>4.55</v>
      </c>
      <c r="W158" s="338"/>
      <c r="X158" s="338"/>
    </row>
    <row r="159" spans="1:24" ht="16.5" customHeight="1">
      <c r="A159" s="330"/>
      <c r="B159" s="330"/>
      <c r="C159" s="330"/>
      <c r="D159" s="330"/>
      <c r="E159" s="330"/>
      <c r="F159" s="330"/>
      <c r="G159" s="330"/>
      <c r="H159" s="219"/>
      <c r="I159" s="338"/>
      <c r="J159" s="338"/>
      <c r="K159" s="338"/>
      <c r="L159" s="338"/>
      <c r="M159" s="332"/>
      <c r="N159" s="332"/>
      <c r="O159" s="332"/>
      <c r="P159" s="330"/>
      <c r="Q159" s="330"/>
      <c r="R159" s="338"/>
      <c r="S159" s="338"/>
      <c r="T159" s="338"/>
      <c r="U159" s="338"/>
      <c r="V159" s="338"/>
      <c r="W159" s="338"/>
      <c r="X159" s="338"/>
    </row>
    <row r="160" spans="1:24" ht="1.5" customHeight="1">
      <c r="A160" s="330" t="s">
        <v>6</v>
      </c>
      <c r="B160" s="330"/>
      <c r="C160" s="330"/>
      <c r="D160" s="330"/>
      <c r="E160" s="330"/>
      <c r="F160" s="330"/>
      <c r="G160" s="330"/>
      <c r="H160" s="219"/>
      <c r="I160" s="338">
        <v>1</v>
      </c>
      <c r="J160" s="338"/>
      <c r="K160" s="338"/>
      <c r="L160" s="338"/>
      <c r="M160" s="332" t="s">
        <v>45</v>
      </c>
      <c r="N160" s="332"/>
      <c r="O160" s="332"/>
      <c r="P160" s="330"/>
      <c r="Q160" s="330"/>
      <c r="R160" s="338">
        <v>1.3061130000000001</v>
      </c>
      <c r="S160" s="338"/>
      <c r="T160" s="338"/>
      <c r="U160" s="338"/>
      <c r="V160" s="338">
        <v>1.3061130000000001</v>
      </c>
      <c r="W160" s="338"/>
      <c r="X160" s="338"/>
    </row>
    <row r="161" spans="1:24" ht="16.5" customHeight="1">
      <c r="A161" s="330"/>
      <c r="B161" s="330"/>
      <c r="C161" s="330"/>
      <c r="D161" s="330"/>
      <c r="E161" s="330"/>
      <c r="F161" s="330"/>
      <c r="G161" s="330"/>
      <c r="H161" s="219"/>
      <c r="I161" s="338"/>
      <c r="J161" s="338"/>
      <c r="K161" s="338"/>
      <c r="L161" s="338"/>
      <c r="M161" s="332"/>
      <c r="N161" s="332"/>
      <c r="O161" s="332"/>
      <c r="P161" s="330"/>
      <c r="Q161" s="330"/>
      <c r="R161" s="338"/>
      <c r="S161" s="338"/>
      <c r="T161" s="338"/>
      <c r="U161" s="338"/>
      <c r="V161" s="338"/>
      <c r="W161" s="338"/>
      <c r="X161" s="338"/>
    </row>
    <row r="162" spans="1:24" ht="7.5" customHeight="1"/>
    <row r="163" spans="1:24" ht="16.5" customHeight="1">
      <c r="S163" s="335" t="s">
        <v>641</v>
      </c>
      <c r="T163" s="335"/>
      <c r="U163" s="336">
        <v>13.7652</v>
      </c>
      <c r="V163" s="336"/>
      <c r="W163" s="336"/>
    </row>
    <row r="164" spans="1:24" ht="15.75" customHeight="1"/>
    <row r="165" spans="1:24" ht="16.5" customHeight="1">
      <c r="B165" s="339" t="s">
        <v>650</v>
      </c>
      <c r="C165" s="339"/>
      <c r="D165" s="339"/>
      <c r="E165" s="339"/>
      <c r="F165" s="339"/>
      <c r="G165" s="339"/>
      <c r="H165" s="339"/>
      <c r="I165" s="339"/>
      <c r="J165" s="339"/>
      <c r="K165" s="339"/>
      <c r="L165" s="339"/>
      <c r="M165" s="339"/>
      <c r="N165" s="339"/>
      <c r="O165" s="339"/>
      <c r="P165" s="339"/>
      <c r="Q165" s="339"/>
      <c r="R165" s="339"/>
      <c r="S165" s="339"/>
      <c r="T165" s="339"/>
      <c r="U165" s="339"/>
      <c r="V165" s="339"/>
      <c r="W165" s="339"/>
      <c r="X165" s="339"/>
    </row>
    <row r="166" spans="1:24" ht="0.75" customHeight="1"/>
    <row r="167" spans="1:24" ht="18" customHeight="1">
      <c r="A167" s="340" t="s">
        <v>633</v>
      </c>
      <c r="B167" s="340"/>
      <c r="C167" s="340"/>
      <c r="D167" s="340"/>
      <c r="E167" s="340"/>
      <c r="F167" s="340"/>
      <c r="G167" s="340"/>
      <c r="H167" s="218" t="s">
        <v>634</v>
      </c>
      <c r="I167" s="341" t="s">
        <v>635</v>
      </c>
      <c r="J167" s="341"/>
      <c r="K167" s="341"/>
      <c r="L167" s="341"/>
      <c r="M167" s="341" t="s">
        <v>43</v>
      </c>
      <c r="N167" s="341"/>
      <c r="O167" s="341"/>
      <c r="P167" s="340" t="s">
        <v>636</v>
      </c>
      <c r="Q167" s="340"/>
      <c r="R167" s="341" t="s">
        <v>637</v>
      </c>
      <c r="S167" s="341"/>
      <c r="T167" s="341"/>
      <c r="U167" s="341"/>
      <c r="V167" s="341" t="s">
        <v>638</v>
      </c>
      <c r="W167" s="341"/>
      <c r="X167" s="341"/>
    </row>
    <row r="168" spans="1:24" ht="1.5" customHeight="1">
      <c r="A168" s="330" t="s">
        <v>60</v>
      </c>
      <c r="B168" s="330"/>
      <c r="C168" s="330"/>
      <c r="D168" s="330"/>
      <c r="E168" s="330"/>
      <c r="F168" s="330"/>
      <c r="G168" s="330"/>
      <c r="H168" s="219"/>
      <c r="I168" s="338">
        <v>3</v>
      </c>
      <c r="J168" s="338"/>
      <c r="K168" s="338"/>
      <c r="L168" s="338"/>
      <c r="M168" s="332" t="s">
        <v>45</v>
      </c>
      <c r="N168" s="332"/>
      <c r="O168" s="332"/>
      <c r="P168" s="330"/>
      <c r="Q168" s="330"/>
      <c r="R168" s="338">
        <v>6.5052940000000001</v>
      </c>
      <c r="S168" s="338"/>
      <c r="T168" s="338"/>
      <c r="U168" s="338"/>
      <c r="V168" s="338">
        <v>19.515879999999999</v>
      </c>
      <c r="W168" s="338"/>
      <c r="X168" s="338"/>
    </row>
    <row r="169" spans="1:24" ht="16.5" customHeight="1">
      <c r="A169" s="330"/>
      <c r="B169" s="330"/>
      <c r="C169" s="330"/>
      <c r="D169" s="330"/>
      <c r="E169" s="330"/>
      <c r="F169" s="330"/>
      <c r="G169" s="330"/>
      <c r="H169" s="219"/>
      <c r="I169" s="338"/>
      <c r="J169" s="338"/>
      <c r="K169" s="338"/>
      <c r="L169" s="338"/>
      <c r="M169" s="332"/>
      <c r="N169" s="332"/>
      <c r="O169" s="332"/>
      <c r="P169" s="330"/>
      <c r="Q169" s="330"/>
      <c r="R169" s="338"/>
      <c r="S169" s="338"/>
      <c r="T169" s="338"/>
      <c r="U169" s="338"/>
      <c r="V169" s="338"/>
      <c r="W169" s="338"/>
      <c r="X169" s="338"/>
    </row>
    <row r="170" spans="1:24" ht="1.5" customHeight="1">
      <c r="A170" s="330" t="s">
        <v>47</v>
      </c>
      <c r="B170" s="330"/>
      <c r="C170" s="330"/>
      <c r="D170" s="330"/>
      <c r="E170" s="330"/>
      <c r="F170" s="330"/>
      <c r="G170" s="330"/>
      <c r="H170" s="219"/>
      <c r="I170" s="338">
        <v>150</v>
      </c>
      <c r="J170" s="338"/>
      <c r="K170" s="338"/>
      <c r="L170" s="338"/>
      <c r="M170" s="332" t="s">
        <v>640</v>
      </c>
      <c r="N170" s="332"/>
      <c r="O170" s="332"/>
      <c r="P170" s="330"/>
      <c r="Q170" s="330"/>
      <c r="R170" s="338">
        <v>3.5242370000000002E-2</v>
      </c>
      <c r="S170" s="338"/>
      <c r="T170" s="338"/>
      <c r="U170" s="338"/>
      <c r="V170" s="338">
        <v>5.2863559999999996</v>
      </c>
      <c r="W170" s="338"/>
      <c r="X170" s="338"/>
    </row>
    <row r="171" spans="1:24" ht="16.5" customHeight="1">
      <c r="A171" s="330"/>
      <c r="B171" s="330"/>
      <c r="C171" s="330"/>
      <c r="D171" s="330"/>
      <c r="E171" s="330"/>
      <c r="F171" s="330"/>
      <c r="G171" s="330"/>
      <c r="H171" s="219"/>
      <c r="I171" s="338"/>
      <c r="J171" s="338"/>
      <c r="K171" s="338"/>
      <c r="L171" s="338"/>
      <c r="M171" s="332"/>
      <c r="N171" s="332"/>
      <c r="O171" s="332"/>
      <c r="P171" s="330"/>
      <c r="Q171" s="330"/>
      <c r="R171" s="338"/>
      <c r="S171" s="338"/>
      <c r="T171" s="338"/>
      <c r="U171" s="338"/>
      <c r="V171" s="338"/>
      <c r="W171" s="338"/>
      <c r="X171" s="338"/>
    </row>
    <row r="172" spans="1:24" ht="1.5" customHeight="1">
      <c r="A172" s="330" t="s">
        <v>59</v>
      </c>
      <c r="B172" s="330"/>
      <c r="C172" s="330"/>
      <c r="D172" s="330"/>
      <c r="E172" s="330"/>
      <c r="F172" s="330"/>
      <c r="G172" s="330"/>
      <c r="H172" s="219"/>
      <c r="I172" s="338">
        <v>420</v>
      </c>
      <c r="J172" s="338"/>
      <c r="K172" s="338"/>
      <c r="L172" s="338"/>
      <c r="M172" s="332" t="s">
        <v>639</v>
      </c>
      <c r="N172" s="332"/>
      <c r="O172" s="332"/>
      <c r="P172" s="330"/>
      <c r="Q172" s="330"/>
      <c r="R172" s="338">
        <v>9.1999999999999998E-2</v>
      </c>
      <c r="S172" s="338"/>
      <c r="T172" s="338"/>
      <c r="U172" s="338"/>
      <c r="V172" s="338">
        <v>38.64</v>
      </c>
      <c r="W172" s="338"/>
      <c r="X172" s="338"/>
    </row>
    <row r="173" spans="1:24" ht="16.5" customHeight="1">
      <c r="A173" s="330"/>
      <c r="B173" s="330"/>
      <c r="C173" s="330"/>
      <c r="D173" s="330"/>
      <c r="E173" s="330"/>
      <c r="F173" s="330"/>
      <c r="G173" s="330"/>
      <c r="H173" s="219"/>
      <c r="I173" s="338"/>
      <c r="J173" s="338"/>
      <c r="K173" s="338"/>
      <c r="L173" s="338"/>
      <c r="M173" s="332"/>
      <c r="N173" s="332"/>
      <c r="O173" s="332"/>
      <c r="P173" s="330"/>
      <c r="Q173" s="330"/>
      <c r="R173" s="338"/>
      <c r="S173" s="338"/>
      <c r="T173" s="338"/>
      <c r="U173" s="338"/>
      <c r="V173" s="338"/>
      <c r="W173" s="338"/>
      <c r="X173" s="338"/>
    </row>
    <row r="174" spans="1:24" ht="1.5" customHeight="1">
      <c r="A174" s="330" t="s">
        <v>7</v>
      </c>
      <c r="B174" s="330"/>
      <c r="C174" s="330"/>
      <c r="D174" s="330"/>
      <c r="E174" s="330"/>
      <c r="F174" s="330"/>
      <c r="G174" s="330"/>
      <c r="H174" s="219"/>
      <c r="I174" s="338">
        <v>1</v>
      </c>
      <c r="J174" s="338"/>
      <c r="K174" s="338"/>
      <c r="L174" s="338"/>
      <c r="M174" s="332" t="s">
        <v>45</v>
      </c>
      <c r="N174" s="332"/>
      <c r="O174" s="332"/>
      <c r="P174" s="330"/>
      <c r="Q174" s="330"/>
      <c r="R174" s="338">
        <v>1.21</v>
      </c>
      <c r="S174" s="338"/>
      <c r="T174" s="338"/>
      <c r="U174" s="338"/>
      <c r="V174" s="338">
        <v>1.21</v>
      </c>
      <c r="W174" s="338"/>
      <c r="X174" s="338"/>
    </row>
    <row r="175" spans="1:24" ht="16.5" customHeight="1">
      <c r="A175" s="330"/>
      <c r="B175" s="330"/>
      <c r="C175" s="330"/>
      <c r="D175" s="330"/>
      <c r="E175" s="330"/>
      <c r="F175" s="330"/>
      <c r="G175" s="330"/>
      <c r="H175" s="219"/>
      <c r="I175" s="338"/>
      <c r="J175" s="338"/>
      <c r="K175" s="338"/>
      <c r="L175" s="338"/>
      <c r="M175" s="332"/>
      <c r="N175" s="332"/>
      <c r="O175" s="332"/>
      <c r="P175" s="330"/>
      <c r="Q175" s="330"/>
      <c r="R175" s="338"/>
      <c r="S175" s="338"/>
      <c r="T175" s="338"/>
      <c r="U175" s="338"/>
      <c r="V175" s="338"/>
      <c r="W175" s="338"/>
      <c r="X175" s="338"/>
    </row>
    <row r="176" spans="1:24" ht="7.5" customHeight="1"/>
    <row r="177" spans="1:24" ht="16.5" customHeight="1">
      <c r="S177" s="335" t="s">
        <v>641</v>
      </c>
      <c r="T177" s="335"/>
      <c r="U177" s="336">
        <v>64.652240000000006</v>
      </c>
      <c r="V177" s="336"/>
      <c r="W177" s="336"/>
    </row>
    <row r="178" spans="1:24" ht="15.75" customHeight="1"/>
    <row r="179" spans="1:24" ht="16.5" customHeight="1">
      <c r="B179" s="339" t="s">
        <v>651</v>
      </c>
      <c r="C179" s="339"/>
      <c r="D179" s="339"/>
      <c r="E179" s="339"/>
      <c r="F179" s="339"/>
      <c r="G179" s="339"/>
      <c r="H179" s="339"/>
      <c r="I179" s="339"/>
      <c r="J179" s="339"/>
      <c r="K179" s="339"/>
      <c r="L179" s="339"/>
      <c r="M179" s="339"/>
      <c r="N179" s="339"/>
      <c r="O179" s="339"/>
      <c r="P179" s="339"/>
      <c r="Q179" s="339"/>
      <c r="R179" s="339"/>
      <c r="S179" s="339"/>
      <c r="T179" s="339"/>
      <c r="U179" s="339"/>
      <c r="V179" s="339"/>
      <c r="W179" s="339"/>
      <c r="X179" s="339"/>
    </row>
    <row r="180" spans="1:24" ht="0.75" customHeight="1"/>
    <row r="181" spans="1:24" ht="18" customHeight="1">
      <c r="A181" s="340" t="s">
        <v>633</v>
      </c>
      <c r="B181" s="340"/>
      <c r="C181" s="340"/>
      <c r="D181" s="340"/>
      <c r="E181" s="340"/>
      <c r="F181" s="340"/>
      <c r="G181" s="340"/>
      <c r="H181" s="218" t="s">
        <v>634</v>
      </c>
      <c r="I181" s="341" t="s">
        <v>635</v>
      </c>
      <c r="J181" s="341"/>
      <c r="K181" s="341"/>
      <c r="L181" s="341"/>
      <c r="M181" s="341" t="s">
        <v>43</v>
      </c>
      <c r="N181" s="341"/>
      <c r="O181" s="341"/>
      <c r="P181" s="340" t="s">
        <v>636</v>
      </c>
      <c r="Q181" s="340"/>
      <c r="R181" s="341" t="s">
        <v>637</v>
      </c>
      <c r="S181" s="341"/>
      <c r="T181" s="341"/>
      <c r="U181" s="341"/>
      <c r="V181" s="341" t="s">
        <v>638</v>
      </c>
      <c r="W181" s="341"/>
      <c r="X181" s="341"/>
    </row>
    <row r="182" spans="1:24" ht="1.5" customHeight="1">
      <c r="A182" s="330" t="s">
        <v>60</v>
      </c>
      <c r="B182" s="330"/>
      <c r="C182" s="330"/>
      <c r="D182" s="330"/>
      <c r="E182" s="330"/>
      <c r="F182" s="330"/>
      <c r="G182" s="330"/>
      <c r="H182" s="219"/>
      <c r="I182" s="338">
        <v>2</v>
      </c>
      <c r="J182" s="338"/>
      <c r="K182" s="338"/>
      <c r="L182" s="338"/>
      <c r="M182" s="332" t="s">
        <v>45</v>
      </c>
      <c r="N182" s="332"/>
      <c r="O182" s="332"/>
      <c r="P182" s="330"/>
      <c r="Q182" s="330"/>
      <c r="R182" s="338">
        <v>6.5052940000000001</v>
      </c>
      <c r="S182" s="338"/>
      <c r="T182" s="338"/>
      <c r="U182" s="338"/>
      <c r="V182" s="338">
        <v>13.010590000000001</v>
      </c>
      <c r="W182" s="338"/>
      <c r="X182" s="338"/>
    </row>
    <row r="183" spans="1:24" ht="16.5" customHeight="1">
      <c r="A183" s="330"/>
      <c r="B183" s="330"/>
      <c r="C183" s="330"/>
      <c r="D183" s="330"/>
      <c r="E183" s="330"/>
      <c r="F183" s="330"/>
      <c r="G183" s="330"/>
      <c r="H183" s="219"/>
      <c r="I183" s="338"/>
      <c r="J183" s="338"/>
      <c r="K183" s="338"/>
      <c r="L183" s="338"/>
      <c r="M183" s="332"/>
      <c r="N183" s="332"/>
      <c r="O183" s="332"/>
      <c r="P183" s="330"/>
      <c r="Q183" s="330"/>
      <c r="R183" s="338"/>
      <c r="S183" s="338"/>
      <c r="T183" s="338"/>
      <c r="U183" s="338"/>
      <c r="V183" s="338"/>
      <c r="W183" s="338"/>
      <c r="X183" s="338"/>
    </row>
    <row r="184" spans="1:24" ht="1.5" customHeight="1">
      <c r="A184" s="330" t="s">
        <v>59</v>
      </c>
      <c r="B184" s="330"/>
      <c r="C184" s="330"/>
      <c r="D184" s="330"/>
      <c r="E184" s="330"/>
      <c r="F184" s="330"/>
      <c r="G184" s="330"/>
      <c r="H184" s="219"/>
      <c r="I184" s="338">
        <v>240</v>
      </c>
      <c r="J184" s="338"/>
      <c r="K184" s="338"/>
      <c r="L184" s="338"/>
      <c r="M184" s="332" t="s">
        <v>639</v>
      </c>
      <c r="N184" s="332"/>
      <c r="O184" s="332"/>
      <c r="P184" s="330"/>
      <c r="Q184" s="330"/>
      <c r="R184" s="338">
        <v>9.1999999999999998E-2</v>
      </c>
      <c r="S184" s="338"/>
      <c r="T184" s="338"/>
      <c r="U184" s="338"/>
      <c r="V184" s="338">
        <v>22.08</v>
      </c>
      <c r="W184" s="338"/>
      <c r="X184" s="338"/>
    </row>
    <row r="185" spans="1:24" ht="16.5" customHeight="1">
      <c r="A185" s="330"/>
      <c r="B185" s="330"/>
      <c r="C185" s="330"/>
      <c r="D185" s="330"/>
      <c r="E185" s="330"/>
      <c r="F185" s="330"/>
      <c r="G185" s="330"/>
      <c r="H185" s="219"/>
      <c r="I185" s="338"/>
      <c r="J185" s="338"/>
      <c r="K185" s="338"/>
      <c r="L185" s="338"/>
      <c r="M185" s="332"/>
      <c r="N185" s="332"/>
      <c r="O185" s="332"/>
      <c r="P185" s="330"/>
      <c r="Q185" s="330"/>
      <c r="R185" s="338"/>
      <c r="S185" s="338"/>
      <c r="T185" s="338"/>
      <c r="U185" s="338"/>
      <c r="V185" s="338"/>
      <c r="W185" s="338"/>
      <c r="X185" s="338"/>
    </row>
    <row r="186" spans="1:24" ht="1.5" customHeight="1">
      <c r="A186" s="330" t="s">
        <v>47</v>
      </c>
      <c r="B186" s="330"/>
      <c r="C186" s="330"/>
      <c r="D186" s="330"/>
      <c r="E186" s="330"/>
      <c r="F186" s="330"/>
      <c r="G186" s="330"/>
      <c r="H186" s="219"/>
      <c r="I186" s="338">
        <v>120</v>
      </c>
      <c r="J186" s="338"/>
      <c r="K186" s="338"/>
      <c r="L186" s="338"/>
      <c r="M186" s="332" t="s">
        <v>640</v>
      </c>
      <c r="N186" s="332"/>
      <c r="O186" s="332"/>
      <c r="P186" s="330"/>
      <c r="Q186" s="330"/>
      <c r="R186" s="338">
        <v>3.5242370000000002E-2</v>
      </c>
      <c r="S186" s="338"/>
      <c r="T186" s="338"/>
      <c r="U186" s="338"/>
      <c r="V186" s="338">
        <v>4.2290850000000004</v>
      </c>
      <c r="W186" s="338"/>
      <c r="X186" s="338"/>
    </row>
    <row r="187" spans="1:24" ht="16.5" customHeight="1">
      <c r="A187" s="330"/>
      <c r="B187" s="330"/>
      <c r="C187" s="330"/>
      <c r="D187" s="330"/>
      <c r="E187" s="330"/>
      <c r="F187" s="330"/>
      <c r="G187" s="330"/>
      <c r="H187" s="219"/>
      <c r="I187" s="338"/>
      <c r="J187" s="338"/>
      <c r="K187" s="338"/>
      <c r="L187" s="338"/>
      <c r="M187" s="332"/>
      <c r="N187" s="332"/>
      <c r="O187" s="332"/>
      <c r="P187" s="330"/>
      <c r="Q187" s="330"/>
      <c r="R187" s="338"/>
      <c r="S187" s="338"/>
      <c r="T187" s="338"/>
      <c r="U187" s="338"/>
      <c r="V187" s="338"/>
      <c r="W187" s="338"/>
      <c r="X187" s="338"/>
    </row>
    <row r="188" spans="1:24" ht="1.5" customHeight="1">
      <c r="A188" s="330" t="s">
        <v>6</v>
      </c>
      <c r="B188" s="330"/>
      <c r="C188" s="330"/>
      <c r="D188" s="330"/>
      <c r="E188" s="330"/>
      <c r="F188" s="330"/>
      <c r="G188" s="330"/>
      <c r="H188" s="219"/>
      <c r="I188" s="338">
        <v>1</v>
      </c>
      <c r="J188" s="338"/>
      <c r="K188" s="338"/>
      <c r="L188" s="338"/>
      <c r="M188" s="332" t="s">
        <v>45</v>
      </c>
      <c r="N188" s="332"/>
      <c r="O188" s="332"/>
      <c r="P188" s="330"/>
      <c r="Q188" s="330"/>
      <c r="R188" s="338">
        <v>1.3061130000000001</v>
      </c>
      <c r="S188" s="338"/>
      <c r="T188" s="338"/>
      <c r="U188" s="338"/>
      <c r="V188" s="338">
        <v>1.3061130000000001</v>
      </c>
      <c r="W188" s="338"/>
      <c r="X188" s="338"/>
    </row>
    <row r="189" spans="1:24" ht="16.5" customHeight="1">
      <c r="A189" s="330"/>
      <c r="B189" s="330"/>
      <c r="C189" s="330"/>
      <c r="D189" s="330"/>
      <c r="E189" s="330"/>
      <c r="F189" s="330"/>
      <c r="G189" s="330"/>
      <c r="H189" s="219"/>
      <c r="I189" s="338"/>
      <c r="J189" s="338"/>
      <c r="K189" s="338"/>
      <c r="L189" s="338"/>
      <c r="M189" s="332"/>
      <c r="N189" s="332"/>
      <c r="O189" s="332"/>
      <c r="P189" s="330"/>
      <c r="Q189" s="330"/>
      <c r="R189" s="338"/>
      <c r="S189" s="338"/>
      <c r="T189" s="338"/>
      <c r="U189" s="338"/>
      <c r="V189" s="338"/>
      <c r="W189" s="338"/>
      <c r="X189" s="338"/>
    </row>
    <row r="190" spans="1:24" ht="7.5" customHeight="1"/>
    <row r="191" spans="1:24" ht="16.5" customHeight="1">
      <c r="S191" s="335" t="s">
        <v>641</v>
      </c>
      <c r="T191" s="335"/>
      <c r="U191" s="336">
        <v>40.625790000000002</v>
      </c>
      <c r="V191" s="336"/>
      <c r="W191" s="336"/>
    </row>
    <row r="192" spans="1:24" ht="15.75" customHeight="1"/>
    <row r="193" spans="1:24" ht="16.5" customHeight="1">
      <c r="B193" s="339" t="s">
        <v>61</v>
      </c>
      <c r="C193" s="339"/>
      <c r="D193" s="339"/>
      <c r="E193" s="339"/>
      <c r="F193" s="339"/>
      <c r="G193" s="339"/>
      <c r="H193" s="339"/>
      <c r="I193" s="339"/>
      <c r="J193" s="339"/>
      <c r="K193" s="339"/>
      <c r="L193" s="339"/>
      <c r="M193" s="339"/>
      <c r="N193" s="339"/>
      <c r="O193" s="339"/>
      <c r="P193" s="339"/>
      <c r="Q193" s="339"/>
      <c r="R193" s="339"/>
      <c r="S193" s="339"/>
      <c r="T193" s="339"/>
      <c r="U193" s="339"/>
      <c r="V193" s="339"/>
      <c r="W193" s="339"/>
      <c r="X193" s="339"/>
    </row>
    <row r="194" spans="1:24" ht="0.75" customHeight="1"/>
    <row r="195" spans="1:24" ht="18" customHeight="1">
      <c r="A195" s="340" t="s">
        <v>633</v>
      </c>
      <c r="B195" s="340"/>
      <c r="C195" s="340"/>
      <c r="D195" s="340"/>
      <c r="E195" s="340"/>
      <c r="F195" s="340"/>
      <c r="G195" s="340"/>
      <c r="H195" s="218" t="s">
        <v>634</v>
      </c>
      <c r="I195" s="341" t="s">
        <v>635</v>
      </c>
      <c r="J195" s="341"/>
      <c r="K195" s="341"/>
      <c r="L195" s="341"/>
      <c r="M195" s="341" t="s">
        <v>43</v>
      </c>
      <c r="N195" s="341"/>
      <c r="O195" s="341"/>
      <c r="P195" s="340" t="s">
        <v>636</v>
      </c>
      <c r="Q195" s="340"/>
      <c r="R195" s="341" t="s">
        <v>637</v>
      </c>
      <c r="S195" s="341"/>
      <c r="T195" s="341"/>
      <c r="U195" s="341"/>
      <c r="V195" s="341" t="s">
        <v>638</v>
      </c>
      <c r="W195" s="341"/>
      <c r="X195" s="341"/>
    </row>
    <row r="196" spans="1:24" ht="1.5" customHeight="1">
      <c r="A196" s="330" t="s">
        <v>7</v>
      </c>
      <c r="B196" s="330"/>
      <c r="C196" s="330"/>
      <c r="D196" s="330"/>
      <c r="E196" s="330"/>
      <c r="F196" s="330"/>
      <c r="G196" s="330"/>
      <c r="H196" s="219"/>
      <c r="I196" s="338">
        <v>1</v>
      </c>
      <c r="J196" s="338"/>
      <c r="K196" s="338"/>
      <c r="L196" s="338"/>
      <c r="M196" s="332" t="s">
        <v>45</v>
      </c>
      <c r="N196" s="332"/>
      <c r="O196" s="332"/>
      <c r="P196" s="330"/>
      <c r="Q196" s="330"/>
      <c r="R196" s="338">
        <v>1.21</v>
      </c>
      <c r="S196" s="338"/>
      <c r="T196" s="338"/>
      <c r="U196" s="338"/>
      <c r="V196" s="338">
        <v>1.21</v>
      </c>
      <c r="W196" s="338"/>
      <c r="X196" s="338"/>
    </row>
    <row r="197" spans="1:24" ht="16.5" customHeight="1">
      <c r="A197" s="330"/>
      <c r="B197" s="330"/>
      <c r="C197" s="330"/>
      <c r="D197" s="330"/>
      <c r="E197" s="330"/>
      <c r="F197" s="330"/>
      <c r="G197" s="330"/>
      <c r="H197" s="219"/>
      <c r="I197" s="338"/>
      <c r="J197" s="338"/>
      <c r="K197" s="338"/>
      <c r="L197" s="338"/>
      <c r="M197" s="332"/>
      <c r="N197" s="332"/>
      <c r="O197" s="332"/>
      <c r="P197" s="330"/>
      <c r="Q197" s="330"/>
      <c r="R197" s="338"/>
      <c r="S197" s="338"/>
      <c r="T197" s="338"/>
      <c r="U197" s="338"/>
      <c r="V197" s="338"/>
      <c r="W197" s="338"/>
      <c r="X197" s="338"/>
    </row>
    <row r="198" spans="1:24" ht="1.5" customHeight="1">
      <c r="A198" s="330" t="s">
        <v>62</v>
      </c>
      <c r="B198" s="330"/>
      <c r="C198" s="330"/>
      <c r="D198" s="330"/>
      <c r="E198" s="330"/>
      <c r="F198" s="330"/>
      <c r="G198" s="330"/>
      <c r="H198" s="219"/>
      <c r="I198" s="338">
        <v>1</v>
      </c>
      <c r="J198" s="338"/>
      <c r="K198" s="338"/>
      <c r="L198" s="338"/>
      <c r="M198" s="332" t="s">
        <v>45</v>
      </c>
      <c r="N198" s="332"/>
      <c r="O198" s="332"/>
      <c r="P198" s="330"/>
      <c r="Q198" s="330"/>
      <c r="R198" s="338">
        <v>7</v>
      </c>
      <c r="S198" s="338"/>
      <c r="T198" s="338"/>
      <c r="U198" s="338"/>
      <c r="V198" s="338">
        <v>7</v>
      </c>
      <c r="W198" s="338"/>
      <c r="X198" s="338"/>
    </row>
    <row r="199" spans="1:24" ht="16.5" customHeight="1">
      <c r="A199" s="330"/>
      <c r="B199" s="330"/>
      <c r="C199" s="330"/>
      <c r="D199" s="330"/>
      <c r="E199" s="330"/>
      <c r="F199" s="330"/>
      <c r="G199" s="330"/>
      <c r="H199" s="219"/>
      <c r="I199" s="338"/>
      <c r="J199" s="338"/>
      <c r="K199" s="338"/>
      <c r="L199" s="338"/>
      <c r="M199" s="332"/>
      <c r="N199" s="332"/>
      <c r="O199" s="332"/>
      <c r="P199" s="330"/>
      <c r="Q199" s="330"/>
      <c r="R199" s="338"/>
      <c r="S199" s="338"/>
      <c r="T199" s="338"/>
      <c r="U199" s="338"/>
      <c r="V199" s="338"/>
      <c r="W199" s="338"/>
      <c r="X199" s="338"/>
    </row>
    <row r="200" spans="1:24" ht="1.5" customHeight="1">
      <c r="A200" s="330" t="s">
        <v>63</v>
      </c>
      <c r="B200" s="330"/>
      <c r="C200" s="330"/>
      <c r="D200" s="330"/>
      <c r="E200" s="330"/>
      <c r="F200" s="330"/>
      <c r="G200" s="330"/>
      <c r="H200" s="219"/>
      <c r="I200" s="338">
        <v>150</v>
      </c>
      <c r="J200" s="338"/>
      <c r="K200" s="338"/>
      <c r="L200" s="338"/>
      <c r="M200" s="332" t="s">
        <v>640</v>
      </c>
      <c r="N200" s="332"/>
      <c r="O200" s="332"/>
      <c r="P200" s="330"/>
      <c r="Q200" s="330"/>
      <c r="R200" s="338">
        <v>1.7000000000000001E-2</v>
      </c>
      <c r="S200" s="338"/>
      <c r="T200" s="338"/>
      <c r="U200" s="338"/>
      <c r="V200" s="338">
        <v>2.5499999999999998</v>
      </c>
      <c r="W200" s="338"/>
      <c r="X200" s="338"/>
    </row>
    <row r="201" spans="1:24" ht="16.5" customHeight="1">
      <c r="A201" s="330"/>
      <c r="B201" s="330"/>
      <c r="C201" s="330"/>
      <c r="D201" s="330"/>
      <c r="E201" s="330"/>
      <c r="F201" s="330"/>
      <c r="G201" s="330"/>
      <c r="H201" s="219"/>
      <c r="I201" s="338"/>
      <c r="J201" s="338"/>
      <c r="K201" s="338"/>
      <c r="L201" s="338"/>
      <c r="M201" s="332"/>
      <c r="N201" s="332"/>
      <c r="O201" s="332"/>
      <c r="P201" s="330"/>
      <c r="Q201" s="330"/>
      <c r="R201" s="338"/>
      <c r="S201" s="338"/>
      <c r="T201" s="338"/>
      <c r="U201" s="338"/>
      <c r="V201" s="338"/>
      <c r="W201" s="338"/>
      <c r="X201" s="338"/>
    </row>
    <row r="202" spans="1:24" ht="1.5" customHeight="1">
      <c r="A202" s="330" t="s">
        <v>64</v>
      </c>
      <c r="B202" s="330"/>
      <c r="C202" s="330"/>
      <c r="D202" s="330"/>
      <c r="E202" s="330"/>
      <c r="F202" s="330"/>
      <c r="G202" s="330"/>
      <c r="H202" s="219"/>
      <c r="I202" s="338">
        <v>1</v>
      </c>
      <c r="J202" s="338"/>
      <c r="K202" s="338"/>
      <c r="L202" s="338"/>
      <c r="M202" s="332" t="s">
        <v>45</v>
      </c>
      <c r="N202" s="332"/>
      <c r="O202" s="332"/>
      <c r="P202" s="330"/>
      <c r="Q202" s="330"/>
      <c r="R202" s="338">
        <v>6.2659570000000002</v>
      </c>
      <c r="S202" s="338"/>
      <c r="T202" s="338"/>
      <c r="U202" s="338"/>
      <c r="V202" s="338">
        <v>6.2659570000000002</v>
      </c>
      <c r="W202" s="338"/>
      <c r="X202" s="338"/>
    </row>
    <row r="203" spans="1:24" ht="16.5" customHeight="1">
      <c r="A203" s="330"/>
      <c r="B203" s="330"/>
      <c r="C203" s="330"/>
      <c r="D203" s="330"/>
      <c r="E203" s="330"/>
      <c r="F203" s="330"/>
      <c r="G203" s="330"/>
      <c r="H203" s="219"/>
      <c r="I203" s="338"/>
      <c r="J203" s="338"/>
      <c r="K203" s="338"/>
      <c r="L203" s="338"/>
      <c r="M203" s="332"/>
      <c r="N203" s="332"/>
      <c r="O203" s="332"/>
      <c r="P203" s="330"/>
      <c r="Q203" s="330"/>
      <c r="R203" s="338"/>
      <c r="S203" s="338"/>
      <c r="T203" s="338"/>
      <c r="U203" s="338"/>
      <c r="V203" s="338"/>
      <c r="W203" s="338"/>
      <c r="X203" s="338"/>
    </row>
    <row r="204" spans="1:24" ht="1.5" customHeight="1">
      <c r="A204" s="330" t="s">
        <v>8</v>
      </c>
      <c r="B204" s="330"/>
      <c r="C204" s="330"/>
      <c r="D204" s="330"/>
      <c r="E204" s="330"/>
      <c r="F204" s="330"/>
      <c r="G204" s="330"/>
      <c r="H204" s="219"/>
      <c r="I204" s="338">
        <v>1</v>
      </c>
      <c r="J204" s="338"/>
      <c r="K204" s="338"/>
      <c r="L204" s="338"/>
      <c r="M204" s="332" t="s">
        <v>45</v>
      </c>
      <c r="N204" s="332"/>
      <c r="O204" s="332"/>
      <c r="P204" s="330"/>
      <c r="Q204" s="330"/>
      <c r="R204" s="338">
        <v>0.23260339999999999</v>
      </c>
      <c r="S204" s="338"/>
      <c r="T204" s="338"/>
      <c r="U204" s="338"/>
      <c r="V204" s="338">
        <v>0.23260339999999999</v>
      </c>
      <c r="W204" s="338"/>
      <c r="X204" s="338"/>
    </row>
    <row r="205" spans="1:24" ht="16.5" customHeight="1">
      <c r="A205" s="330"/>
      <c r="B205" s="330"/>
      <c r="C205" s="330"/>
      <c r="D205" s="330"/>
      <c r="E205" s="330"/>
      <c r="F205" s="330"/>
      <c r="G205" s="330"/>
      <c r="H205" s="219"/>
      <c r="I205" s="338"/>
      <c r="J205" s="338"/>
      <c r="K205" s="338"/>
      <c r="L205" s="338"/>
      <c r="M205" s="332"/>
      <c r="N205" s="332"/>
      <c r="O205" s="332"/>
      <c r="P205" s="330"/>
      <c r="Q205" s="330"/>
      <c r="R205" s="338"/>
      <c r="S205" s="338"/>
      <c r="T205" s="338"/>
      <c r="U205" s="338"/>
      <c r="V205" s="338"/>
      <c r="W205" s="338"/>
      <c r="X205" s="338"/>
    </row>
    <row r="206" spans="1:24" ht="7.5" customHeight="1"/>
    <row r="207" spans="1:24" ht="17.25" customHeight="1">
      <c r="S207" s="335" t="s">
        <v>641</v>
      </c>
      <c r="T207" s="335"/>
      <c r="U207" s="336">
        <v>17.258559999999999</v>
      </c>
      <c r="V207" s="336"/>
      <c r="W207" s="336"/>
    </row>
    <row r="208" spans="1:24" ht="15" customHeight="1"/>
    <row r="209" spans="1:24" ht="16.5" customHeight="1">
      <c r="B209" s="339" t="s">
        <v>65</v>
      </c>
      <c r="C209" s="339"/>
      <c r="D209" s="339"/>
      <c r="E209" s="339"/>
      <c r="F209" s="339"/>
      <c r="G209" s="339"/>
      <c r="H209" s="339"/>
      <c r="I209" s="339"/>
      <c r="J209" s="339"/>
      <c r="K209" s="339"/>
      <c r="L209" s="339"/>
      <c r="M209" s="339"/>
      <c r="N209" s="339"/>
      <c r="O209" s="339"/>
      <c r="P209" s="339"/>
      <c r="Q209" s="339"/>
      <c r="R209" s="339"/>
      <c r="S209" s="339"/>
      <c r="T209" s="339"/>
      <c r="U209" s="339"/>
      <c r="V209" s="339"/>
      <c r="W209" s="339"/>
      <c r="X209" s="339"/>
    </row>
    <row r="210" spans="1:24" ht="1.5" customHeight="1"/>
    <row r="211" spans="1:24" ht="18" customHeight="1">
      <c r="A211" s="340" t="s">
        <v>633</v>
      </c>
      <c r="B211" s="340"/>
      <c r="C211" s="340"/>
      <c r="D211" s="340"/>
      <c r="E211" s="340"/>
      <c r="F211" s="340"/>
      <c r="G211" s="340"/>
      <c r="H211" s="218" t="s">
        <v>634</v>
      </c>
      <c r="I211" s="341" t="s">
        <v>635</v>
      </c>
      <c r="J211" s="341"/>
      <c r="K211" s="341"/>
      <c r="L211" s="341"/>
      <c r="M211" s="341" t="s">
        <v>43</v>
      </c>
      <c r="N211" s="341"/>
      <c r="O211" s="341"/>
      <c r="P211" s="340" t="s">
        <v>636</v>
      </c>
      <c r="Q211" s="340"/>
      <c r="R211" s="341" t="s">
        <v>637</v>
      </c>
      <c r="S211" s="341"/>
      <c r="T211" s="341"/>
      <c r="U211" s="341"/>
      <c r="V211" s="341" t="s">
        <v>638</v>
      </c>
      <c r="W211" s="341"/>
      <c r="X211" s="341"/>
    </row>
    <row r="212" spans="1:24" ht="1.5" customHeight="1">
      <c r="A212" s="330" t="s">
        <v>11</v>
      </c>
      <c r="B212" s="330"/>
      <c r="C212" s="330"/>
      <c r="D212" s="330"/>
      <c r="E212" s="330"/>
      <c r="F212" s="330"/>
      <c r="G212" s="330"/>
      <c r="H212" s="219"/>
      <c r="I212" s="338">
        <v>200</v>
      </c>
      <c r="J212" s="338"/>
      <c r="K212" s="338"/>
      <c r="L212" s="338"/>
      <c r="M212" s="332" t="s">
        <v>640</v>
      </c>
      <c r="N212" s="332"/>
      <c r="O212" s="332"/>
      <c r="P212" s="330"/>
      <c r="Q212" s="330"/>
      <c r="R212" s="338">
        <v>3.52856E-2</v>
      </c>
      <c r="S212" s="338"/>
      <c r="T212" s="338"/>
      <c r="U212" s="338"/>
      <c r="V212" s="338">
        <v>7.0571190000000001</v>
      </c>
      <c r="W212" s="338"/>
      <c r="X212" s="338"/>
    </row>
    <row r="213" spans="1:24" ht="16.5" customHeight="1">
      <c r="A213" s="330"/>
      <c r="B213" s="330"/>
      <c r="C213" s="330"/>
      <c r="D213" s="330"/>
      <c r="E213" s="330"/>
      <c r="F213" s="330"/>
      <c r="G213" s="330"/>
      <c r="H213" s="219"/>
      <c r="I213" s="338"/>
      <c r="J213" s="338"/>
      <c r="K213" s="338"/>
      <c r="L213" s="338"/>
      <c r="M213" s="332"/>
      <c r="N213" s="332"/>
      <c r="O213" s="332"/>
      <c r="P213" s="330"/>
      <c r="Q213" s="330"/>
      <c r="R213" s="338"/>
      <c r="S213" s="338"/>
      <c r="T213" s="338"/>
      <c r="U213" s="338"/>
      <c r="V213" s="338"/>
      <c r="W213" s="338"/>
      <c r="X213" s="338"/>
    </row>
    <row r="214" spans="1:24" ht="1.5" customHeight="1">
      <c r="A214" s="330" t="s">
        <v>7</v>
      </c>
      <c r="B214" s="330"/>
      <c r="C214" s="330"/>
      <c r="D214" s="330"/>
      <c r="E214" s="330"/>
      <c r="F214" s="330"/>
      <c r="G214" s="330"/>
      <c r="H214" s="219"/>
      <c r="I214" s="338">
        <v>1</v>
      </c>
      <c r="J214" s="338"/>
      <c r="K214" s="338"/>
      <c r="L214" s="338"/>
      <c r="M214" s="332" t="s">
        <v>45</v>
      </c>
      <c r="N214" s="332"/>
      <c r="O214" s="332"/>
      <c r="P214" s="330"/>
      <c r="Q214" s="330"/>
      <c r="R214" s="338">
        <v>1.21</v>
      </c>
      <c r="S214" s="338"/>
      <c r="T214" s="338"/>
      <c r="U214" s="338"/>
      <c r="V214" s="338">
        <v>1.21</v>
      </c>
      <c r="W214" s="338"/>
      <c r="X214" s="338"/>
    </row>
    <row r="215" spans="1:24" ht="16.5" customHeight="1">
      <c r="A215" s="330"/>
      <c r="B215" s="330"/>
      <c r="C215" s="330"/>
      <c r="D215" s="330"/>
      <c r="E215" s="330"/>
      <c r="F215" s="330"/>
      <c r="G215" s="330"/>
      <c r="H215" s="219"/>
      <c r="I215" s="338"/>
      <c r="J215" s="338"/>
      <c r="K215" s="338"/>
      <c r="L215" s="338"/>
      <c r="M215" s="332"/>
      <c r="N215" s="332"/>
      <c r="O215" s="332"/>
      <c r="P215" s="330"/>
      <c r="Q215" s="330"/>
      <c r="R215" s="338"/>
      <c r="S215" s="338"/>
      <c r="T215" s="338"/>
      <c r="U215" s="338"/>
      <c r="V215" s="338"/>
      <c r="W215" s="338"/>
      <c r="X215" s="338"/>
    </row>
    <row r="216" spans="1:24" ht="1.5" customHeight="1">
      <c r="A216" s="330" t="s">
        <v>46</v>
      </c>
      <c r="B216" s="330"/>
      <c r="C216" s="330"/>
      <c r="D216" s="330"/>
      <c r="E216" s="330"/>
      <c r="F216" s="330"/>
      <c r="G216" s="330"/>
      <c r="H216" s="219"/>
      <c r="I216" s="338">
        <v>45</v>
      </c>
      <c r="J216" s="338"/>
      <c r="K216" s="338"/>
      <c r="L216" s="338"/>
      <c r="M216" s="332" t="s">
        <v>639</v>
      </c>
      <c r="N216" s="332"/>
      <c r="O216" s="332"/>
      <c r="P216" s="330"/>
      <c r="Q216" s="330"/>
      <c r="R216" s="338">
        <v>0.1234531</v>
      </c>
      <c r="S216" s="338"/>
      <c r="T216" s="338"/>
      <c r="U216" s="338"/>
      <c r="V216" s="338">
        <v>5.5553910000000002</v>
      </c>
      <c r="W216" s="338"/>
      <c r="X216" s="338"/>
    </row>
    <row r="217" spans="1:24" ht="16.5" customHeight="1">
      <c r="A217" s="330"/>
      <c r="B217" s="330"/>
      <c r="C217" s="330"/>
      <c r="D217" s="330"/>
      <c r="E217" s="330"/>
      <c r="F217" s="330"/>
      <c r="G217" s="330"/>
      <c r="H217" s="219"/>
      <c r="I217" s="338"/>
      <c r="J217" s="338"/>
      <c r="K217" s="338"/>
      <c r="L217" s="338"/>
      <c r="M217" s="332"/>
      <c r="N217" s="332"/>
      <c r="O217" s="332"/>
      <c r="P217" s="330"/>
      <c r="Q217" s="330"/>
      <c r="R217" s="338"/>
      <c r="S217" s="338"/>
      <c r="T217" s="338"/>
      <c r="U217" s="338"/>
      <c r="V217" s="338"/>
      <c r="W217" s="338"/>
      <c r="X217" s="338"/>
    </row>
    <row r="218" spans="1:24" ht="1.5" customHeight="1">
      <c r="A218" s="330" t="s">
        <v>8</v>
      </c>
      <c r="B218" s="330"/>
      <c r="C218" s="330"/>
      <c r="D218" s="330"/>
      <c r="E218" s="330"/>
      <c r="F218" s="330"/>
      <c r="G218" s="330"/>
      <c r="H218" s="219"/>
      <c r="I218" s="338">
        <v>1</v>
      </c>
      <c r="J218" s="338"/>
      <c r="K218" s="338"/>
      <c r="L218" s="338"/>
      <c r="M218" s="332" t="s">
        <v>45</v>
      </c>
      <c r="N218" s="332"/>
      <c r="O218" s="332"/>
      <c r="P218" s="330"/>
      <c r="Q218" s="330"/>
      <c r="R218" s="338">
        <v>0.23260339999999999</v>
      </c>
      <c r="S218" s="338"/>
      <c r="T218" s="338"/>
      <c r="U218" s="338"/>
      <c r="V218" s="338">
        <v>0.23260339999999999</v>
      </c>
      <c r="W218" s="338"/>
      <c r="X218" s="338"/>
    </row>
    <row r="219" spans="1:24" ht="16.5" customHeight="1">
      <c r="A219" s="330"/>
      <c r="B219" s="330"/>
      <c r="C219" s="330"/>
      <c r="D219" s="330"/>
      <c r="E219" s="330"/>
      <c r="F219" s="330"/>
      <c r="G219" s="330"/>
      <c r="H219" s="219"/>
      <c r="I219" s="338"/>
      <c r="J219" s="338"/>
      <c r="K219" s="338"/>
      <c r="L219" s="338"/>
      <c r="M219" s="332"/>
      <c r="N219" s="332"/>
      <c r="O219" s="332"/>
      <c r="P219" s="330"/>
      <c r="Q219" s="330"/>
      <c r="R219" s="338"/>
      <c r="S219" s="338"/>
      <c r="T219" s="338"/>
      <c r="U219" s="338"/>
      <c r="V219" s="338"/>
      <c r="W219" s="338"/>
      <c r="X219" s="338"/>
    </row>
    <row r="220" spans="1:24" ht="7.5" customHeight="1"/>
    <row r="221" spans="1:24" ht="16.5" customHeight="1">
      <c r="S221" s="335" t="s">
        <v>641</v>
      </c>
      <c r="T221" s="335"/>
      <c r="U221" s="336">
        <v>14.055110000000001</v>
      </c>
      <c r="V221" s="336"/>
      <c r="W221" s="336"/>
    </row>
    <row r="222" spans="1:24" ht="15" customHeight="1"/>
    <row r="223" spans="1:24" ht="16.5" customHeight="1">
      <c r="B223" s="339" t="s">
        <v>66</v>
      </c>
      <c r="C223" s="339"/>
      <c r="D223" s="339"/>
      <c r="E223" s="339"/>
      <c r="F223" s="339"/>
      <c r="G223" s="339"/>
      <c r="H223" s="339"/>
      <c r="I223" s="339"/>
      <c r="J223" s="339"/>
      <c r="K223" s="339"/>
      <c r="L223" s="339"/>
      <c r="M223" s="339"/>
      <c r="N223" s="339"/>
      <c r="O223" s="339"/>
      <c r="P223" s="339"/>
      <c r="Q223" s="339"/>
      <c r="R223" s="339"/>
      <c r="S223" s="339"/>
      <c r="T223" s="339"/>
      <c r="U223" s="339"/>
      <c r="V223" s="339"/>
      <c r="W223" s="339"/>
      <c r="X223" s="339"/>
    </row>
    <row r="224" spans="1:24" ht="1.5" customHeight="1"/>
    <row r="225" spans="1:24" ht="18" customHeight="1">
      <c r="A225" s="340" t="s">
        <v>633</v>
      </c>
      <c r="B225" s="340"/>
      <c r="C225" s="340"/>
      <c r="D225" s="340"/>
      <c r="E225" s="340"/>
      <c r="F225" s="340"/>
      <c r="G225" s="340"/>
      <c r="H225" s="218" t="s">
        <v>634</v>
      </c>
      <c r="I225" s="341" t="s">
        <v>635</v>
      </c>
      <c r="J225" s="341"/>
      <c r="K225" s="341"/>
      <c r="L225" s="341"/>
      <c r="M225" s="341" t="s">
        <v>43</v>
      </c>
      <c r="N225" s="341"/>
      <c r="O225" s="341"/>
      <c r="P225" s="340" t="s">
        <v>636</v>
      </c>
      <c r="Q225" s="340"/>
      <c r="R225" s="341" t="s">
        <v>637</v>
      </c>
      <c r="S225" s="341"/>
      <c r="T225" s="341"/>
      <c r="U225" s="341"/>
      <c r="V225" s="341" t="s">
        <v>638</v>
      </c>
      <c r="W225" s="341"/>
      <c r="X225" s="341"/>
    </row>
    <row r="226" spans="1:24" ht="1.5" customHeight="1">
      <c r="A226" s="330" t="s">
        <v>62</v>
      </c>
      <c r="B226" s="330"/>
      <c r="C226" s="330"/>
      <c r="D226" s="330"/>
      <c r="E226" s="330"/>
      <c r="F226" s="330"/>
      <c r="G226" s="330"/>
      <c r="H226" s="219"/>
      <c r="I226" s="338">
        <v>1</v>
      </c>
      <c r="J226" s="338"/>
      <c r="K226" s="338"/>
      <c r="L226" s="338"/>
      <c r="M226" s="332" t="s">
        <v>45</v>
      </c>
      <c r="N226" s="332"/>
      <c r="O226" s="332"/>
      <c r="P226" s="330"/>
      <c r="Q226" s="330"/>
      <c r="R226" s="338">
        <v>7</v>
      </c>
      <c r="S226" s="338"/>
      <c r="T226" s="338"/>
      <c r="U226" s="338"/>
      <c r="V226" s="338">
        <v>7</v>
      </c>
      <c r="W226" s="338"/>
      <c r="X226" s="338"/>
    </row>
    <row r="227" spans="1:24" ht="16.5" customHeight="1">
      <c r="A227" s="330"/>
      <c r="B227" s="330"/>
      <c r="C227" s="330"/>
      <c r="D227" s="330"/>
      <c r="E227" s="330"/>
      <c r="F227" s="330"/>
      <c r="G227" s="330"/>
      <c r="H227" s="219"/>
      <c r="I227" s="338"/>
      <c r="J227" s="338"/>
      <c r="K227" s="338"/>
      <c r="L227" s="338"/>
      <c r="M227" s="332"/>
      <c r="N227" s="332"/>
      <c r="O227" s="332"/>
      <c r="P227" s="330"/>
      <c r="Q227" s="330"/>
      <c r="R227" s="338"/>
      <c r="S227" s="338"/>
      <c r="T227" s="338"/>
      <c r="U227" s="338"/>
      <c r="V227" s="338"/>
      <c r="W227" s="338"/>
      <c r="X227" s="338"/>
    </row>
    <row r="228" spans="1:24" ht="1.5" customHeight="1">
      <c r="A228" s="330" t="s">
        <v>11</v>
      </c>
      <c r="B228" s="330"/>
      <c r="C228" s="330"/>
      <c r="D228" s="330"/>
      <c r="E228" s="330"/>
      <c r="F228" s="330"/>
      <c r="G228" s="330"/>
      <c r="H228" s="219"/>
      <c r="I228" s="338">
        <v>100</v>
      </c>
      <c r="J228" s="338"/>
      <c r="K228" s="338"/>
      <c r="L228" s="338"/>
      <c r="M228" s="332" t="s">
        <v>640</v>
      </c>
      <c r="N228" s="332"/>
      <c r="O228" s="332"/>
      <c r="P228" s="330"/>
      <c r="Q228" s="330"/>
      <c r="R228" s="338">
        <v>3.52856E-2</v>
      </c>
      <c r="S228" s="338"/>
      <c r="T228" s="338"/>
      <c r="U228" s="338"/>
      <c r="V228" s="338">
        <v>3.5285600000000001</v>
      </c>
      <c r="W228" s="338"/>
      <c r="X228" s="338"/>
    </row>
    <row r="229" spans="1:24" ht="16.5" customHeight="1">
      <c r="A229" s="330"/>
      <c r="B229" s="330"/>
      <c r="C229" s="330"/>
      <c r="D229" s="330"/>
      <c r="E229" s="330"/>
      <c r="F229" s="330"/>
      <c r="G229" s="330"/>
      <c r="H229" s="219"/>
      <c r="I229" s="338"/>
      <c r="J229" s="338"/>
      <c r="K229" s="338"/>
      <c r="L229" s="338"/>
      <c r="M229" s="332"/>
      <c r="N229" s="332"/>
      <c r="O229" s="332"/>
      <c r="P229" s="330"/>
      <c r="Q229" s="330"/>
      <c r="R229" s="338"/>
      <c r="S229" s="338"/>
      <c r="T229" s="338"/>
      <c r="U229" s="338"/>
      <c r="V229" s="338"/>
      <c r="W229" s="338"/>
      <c r="X229" s="338"/>
    </row>
    <row r="230" spans="1:24" ht="1.5" customHeight="1">
      <c r="A230" s="330" t="s">
        <v>7</v>
      </c>
      <c r="B230" s="330"/>
      <c r="C230" s="330"/>
      <c r="D230" s="330"/>
      <c r="E230" s="330"/>
      <c r="F230" s="330"/>
      <c r="G230" s="330"/>
      <c r="H230" s="219"/>
      <c r="I230" s="338">
        <v>1</v>
      </c>
      <c r="J230" s="338"/>
      <c r="K230" s="338"/>
      <c r="L230" s="338"/>
      <c r="M230" s="332" t="s">
        <v>45</v>
      </c>
      <c r="N230" s="332"/>
      <c r="O230" s="332"/>
      <c r="P230" s="330"/>
      <c r="Q230" s="330"/>
      <c r="R230" s="338">
        <v>1.21</v>
      </c>
      <c r="S230" s="338"/>
      <c r="T230" s="338"/>
      <c r="U230" s="338"/>
      <c r="V230" s="338">
        <v>1.21</v>
      </c>
      <c r="W230" s="338"/>
      <c r="X230" s="338"/>
    </row>
    <row r="231" spans="1:24" ht="16.5" customHeight="1">
      <c r="A231" s="330"/>
      <c r="B231" s="330"/>
      <c r="C231" s="330"/>
      <c r="D231" s="330"/>
      <c r="E231" s="330"/>
      <c r="F231" s="330"/>
      <c r="G231" s="330"/>
      <c r="H231" s="219"/>
      <c r="I231" s="338"/>
      <c r="J231" s="338"/>
      <c r="K231" s="338"/>
      <c r="L231" s="338"/>
      <c r="M231" s="332"/>
      <c r="N231" s="332"/>
      <c r="O231" s="332"/>
      <c r="P231" s="330"/>
      <c r="Q231" s="330"/>
      <c r="R231" s="338"/>
      <c r="S231" s="338"/>
      <c r="T231" s="338"/>
      <c r="U231" s="338"/>
      <c r="V231" s="338"/>
      <c r="W231" s="338"/>
      <c r="X231" s="338"/>
    </row>
    <row r="232" spans="1:24" ht="1.5" customHeight="1">
      <c r="A232" s="330" t="s">
        <v>8</v>
      </c>
      <c r="B232" s="330"/>
      <c r="C232" s="330"/>
      <c r="D232" s="330"/>
      <c r="E232" s="330"/>
      <c r="F232" s="330"/>
      <c r="G232" s="330"/>
      <c r="H232" s="219"/>
      <c r="I232" s="338">
        <v>1</v>
      </c>
      <c r="J232" s="338"/>
      <c r="K232" s="338"/>
      <c r="L232" s="338"/>
      <c r="M232" s="332" t="s">
        <v>45</v>
      </c>
      <c r="N232" s="332"/>
      <c r="O232" s="332"/>
      <c r="P232" s="330"/>
      <c r="Q232" s="330"/>
      <c r="R232" s="338">
        <v>0.23260339999999999</v>
      </c>
      <c r="S232" s="338"/>
      <c r="T232" s="338"/>
      <c r="U232" s="338"/>
      <c r="V232" s="338">
        <v>0.23260339999999999</v>
      </c>
      <c r="W232" s="338"/>
      <c r="X232" s="338"/>
    </row>
    <row r="233" spans="1:24" ht="16.5" customHeight="1">
      <c r="A233" s="330"/>
      <c r="B233" s="330"/>
      <c r="C233" s="330"/>
      <c r="D233" s="330"/>
      <c r="E233" s="330"/>
      <c r="F233" s="330"/>
      <c r="G233" s="330"/>
      <c r="H233" s="219"/>
      <c r="I233" s="338"/>
      <c r="J233" s="338"/>
      <c r="K233" s="338"/>
      <c r="L233" s="338"/>
      <c r="M233" s="332"/>
      <c r="N233" s="332"/>
      <c r="O233" s="332"/>
      <c r="P233" s="330"/>
      <c r="Q233" s="330"/>
      <c r="R233" s="338"/>
      <c r="S233" s="338"/>
      <c r="T233" s="338"/>
      <c r="U233" s="338"/>
      <c r="V233" s="338"/>
      <c r="W233" s="338"/>
      <c r="X233" s="338"/>
    </row>
    <row r="234" spans="1:24" ht="7.5" customHeight="1"/>
    <row r="235" spans="1:24" ht="16.5" customHeight="1">
      <c r="S235" s="335" t="s">
        <v>641</v>
      </c>
      <c r="T235" s="335"/>
      <c r="U235" s="336">
        <v>11.971159999999999</v>
      </c>
      <c r="V235" s="336"/>
      <c r="W235" s="336"/>
    </row>
    <row r="236" spans="1:24" ht="15.75" customHeight="1"/>
    <row r="237" spans="1:24" ht="16.5" customHeight="1">
      <c r="B237" s="339" t="s">
        <v>67</v>
      </c>
      <c r="C237" s="339"/>
      <c r="D237" s="339"/>
      <c r="E237" s="339"/>
      <c r="F237" s="339"/>
      <c r="G237" s="339"/>
      <c r="H237" s="339"/>
      <c r="I237" s="339"/>
      <c r="J237" s="339"/>
      <c r="K237" s="339"/>
      <c r="L237" s="339"/>
      <c r="M237" s="339"/>
      <c r="N237" s="339"/>
      <c r="O237" s="339"/>
      <c r="P237" s="339"/>
      <c r="Q237" s="339"/>
      <c r="R237" s="339"/>
      <c r="S237" s="339"/>
      <c r="T237" s="339"/>
      <c r="U237" s="339"/>
      <c r="V237" s="339"/>
      <c r="W237" s="339"/>
      <c r="X237" s="339"/>
    </row>
    <row r="238" spans="1:24" ht="0.75" customHeight="1"/>
    <row r="239" spans="1:24" ht="18" customHeight="1">
      <c r="A239" s="340" t="s">
        <v>633</v>
      </c>
      <c r="B239" s="340"/>
      <c r="C239" s="340"/>
      <c r="D239" s="340"/>
      <c r="E239" s="340"/>
      <c r="F239" s="340"/>
      <c r="G239" s="340"/>
      <c r="H239" s="218" t="s">
        <v>634</v>
      </c>
      <c r="I239" s="341" t="s">
        <v>635</v>
      </c>
      <c r="J239" s="341"/>
      <c r="K239" s="341"/>
      <c r="L239" s="341"/>
      <c r="M239" s="341" t="s">
        <v>43</v>
      </c>
      <c r="N239" s="341"/>
      <c r="O239" s="341"/>
      <c r="P239" s="340" t="s">
        <v>636</v>
      </c>
      <c r="Q239" s="340"/>
      <c r="R239" s="341" t="s">
        <v>637</v>
      </c>
      <c r="S239" s="341"/>
      <c r="T239" s="341"/>
      <c r="U239" s="341"/>
      <c r="V239" s="341" t="s">
        <v>638</v>
      </c>
      <c r="W239" s="341"/>
      <c r="X239" s="341"/>
    </row>
    <row r="240" spans="1:24" ht="1.5" customHeight="1">
      <c r="A240" s="330" t="s">
        <v>11</v>
      </c>
      <c r="B240" s="330"/>
      <c r="C240" s="330"/>
      <c r="D240" s="330"/>
      <c r="E240" s="330"/>
      <c r="F240" s="330"/>
      <c r="G240" s="330"/>
      <c r="H240" s="219"/>
      <c r="I240" s="338">
        <v>250</v>
      </c>
      <c r="J240" s="338"/>
      <c r="K240" s="338"/>
      <c r="L240" s="338"/>
      <c r="M240" s="332" t="s">
        <v>640</v>
      </c>
      <c r="N240" s="332"/>
      <c r="O240" s="332"/>
      <c r="P240" s="330"/>
      <c r="Q240" s="330"/>
      <c r="R240" s="338">
        <v>3.52856E-2</v>
      </c>
      <c r="S240" s="338"/>
      <c r="T240" s="338"/>
      <c r="U240" s="338"/>
      <c r="V240" s="338">
        <v>8.8214000000000006</v>
      </c>
      <c r="W240" s="338"/>
      <c r="X240" s="338"/>
    </row>
    <row r="241" spans="1:24" ht="16.5" customHeight="1">
      <c r="A241" s="330"/>
      <c r="B241" s="330"/>
      <c r="C241" s="330"/>
      <c r="D241" s="330"/>
      <c r="E241" s="330"/>
      <c r="F241" s="330"/>
      <c r="G241" s="330"/>
      <c r="H241" s="219"/>
      <c r="I241" s="338"/>
      <c r="J241" s="338"/>
      <c r="K241" s="338"/>
      <c r="L241" s="338"/>
      <c r="M241" s="332"/>
      <c r="N241" s="332"/>
      <c r="O241" s="332"/>
      <c r="P241" s="330"/>
      <c r="Q241" s="330"/>
      <c r="R241" s="338"/>
      <c r="S241" s="338"/>
      <c r="T241" s="338"/>
      <c r="U241" s="338"/>
      <c r="V241" s="338"/>
      <c r="W241" s="338"/>
      <c r="X241" s="338"/>
    </row>
    <row r="242" spans="1:24" ht="1.5" customHeight="1">
      <c r="A242" s="330" t="s">
        <v>7</v>
      </c>
      <c r="B242" s="330"/>
      <c r="C242" s="330"/>
      <c r="D242" s="330"/>
      <c r="E242" s="330"/>
      <c r="F242" s="330"/>
      <c r="G242" s="330"/>
      <c r="H242" s="219"/>
      <c r="I242" s="338">
        <v>1</v>
      </c>
      <c r="J242" s="338"/>
      <c r="K242" s="338"/>
      <c r="L242" s="338"/>
      <c r="M242" s="332" t="s">
        <v>45</v>
      </c>
      <c r="N242" s="332"/>
      <c r="O242" s="332"/>
      <c r="P242" s="330"/>
      <c r="Q242" s="330"/>
      <c r="R242" s="338">
        <v>1.21</v>
      </c>
      <c r="S242" s="338"/>
      <c r="T242" s="338"/>
      <c r="U242" s="338"/>
      <c r="V242" s="338">
        <v>1.21</v>
      </c>
      <c r="W242" s="338"/>
      <c r="X242" s="338"/>
    </row>
    <row r="243" spans="1:24" ht="16.5" customHeight="1">
      <c r="A243" s="330"/>
      <c r="B243" s="330"/>
      <c r="C243" s="330"/>
      <c r="D243" s="330"/>
      <c r="E243" s="330"/>
      <c r="F243" s="330"/>
      <c r="G243" s="330"/>
      <c r="H243" s="219"/>
      <c r="I243" s="338"/>
      <c r="J243" s="338"/>
      <c r="K243" s="338"/>
      <c r="L243" s="338"/>
      <c r="M243" s="332"/>
      <c r="N243" s="332"/>
      <c r="O243" s="332"/>
      <c r="P243" s="330"/>
      <c r="Q243" s="330"/>
      <c r="R243" s="338"/>
      <c r="S243" s="338"/>
      <c r="T243" s="338"/>
      <c r="U243" s="338"/>
      <c r="V243" s="338"/>
      <c r="W243" s="338"/>
      <c r="X243" s="338"/>
    </row>
    <row r="244" spans="1:24" ht="1.5" customHeight="1">
      <c r="A244" s="330" t="s">
        <v>8</v>
      </c>
      <c r="B244" s="330"/>
      <c r="C244" s="330"/>
      <c r="D244" s="330"/>
      <c r="E244" s="330"/>
      <c r="F244" s="330"/>
      <c r="G244" s="330"/>
      <c r="H244" s="219"/>
      <c r="I244" s="338">
        <v>1</v>
      </c>
      <c r="J244" s="338"/>
      <c r="K244" s="338"/>
      <c r="L244" s="338"/>
      <c r="M244" s="332" t="s">
        <v>45</v>
      </c>
      <c r="N244" s="332"/>
      <c r="O244" s="332"/>
      <c r="P244" s="330"/>
      <c r="Q244" s="330"/>
      <c r="R244" s="338">
        <v>0.23260339999999999</v>
      </c>
      <c r="S244" s="338"/>
      <c r="T244" s="338"/>
      <c r="U244" s="338"/>
      <c r="V244" s="338">
        <v>0.23260339999999999</v>
      </c>
      <c r="W244" s="338"/>
      <c r="X244" s="338"/>
    </row>
    <row r="245" spans="1:24" ht="16.5" customHeight="1">
      <c r="A245" s="330"/>
      <c r="B245" s="330"/>
      <c r="C245" s="330"/>
      <c r="D245" s="330"/>
      <c r="E245" s="330"/>
      <c r="F245" s="330"/>
      <c r="G245" s="330"/>
      <c r="H245" s="219"/>
      <c r="I245" s="338"/>
      <c r="J245" s="338"/>
      <c r="K245" s="338"/>
      <c r="L245" s="338"/>
      <c r="M245" s="332"/>
      <c r="N245" s="332"/>
      <c r="O245" s="332"/>
      <c r="P245" s="330"/>
      <c r="Q245" s="330"/>
      <c r="R245" s="338"/>
      <c r="S245" s="338"/>
      <c r="T245" s="338"/>
      <c r="U245" s="338"/>
      <c r="V245" s="338"/>
      <c r="W245" s="338"/>
      <c r="X245" s="338"/>
    </row>
    <row r="246" spans="1:24" ht="7.5" customHeight="1"/>
    <row r="247" spans="1:24" ht="16.5" customHeight="1">
      <c r="S247" s="335" t="s">
        <v>641</v>
      </c>
      <c r="T247" s="335"/>
      <c r="U247" s="336">
        <v>10.263999999999999</v>
      </c>
      <c r="V247" s="336"/>
      <c r="W247" s="336"/>
    </row>
    <row r="248" spans="1:24" ht="15.75" customHeight="1"/>
    <row r="249" spans="1:24" ht="16.5" customHeight="1">
      <c r="B249" s="339" t="s">
        <v>68</v>
      </c>
      <c r="C249" s="339"/>
      <c r="D249" s="339"/>
      <c r="E249" s="339"/>
      <c r="F249" s="339"/>
      <c r="G249" s="339"/>
      <c r="H249" s="339"/>
      <c r="I249" s="339"/>
      <c r="J249" s="339"/>
      <c r="K249" s="339"/>
      <c r="L249" s="339"/>
      <c r="M249" s="339"/>
      <c r="N249" s="339"/>
      <c r="O249" s="339"/>
      <c r="P249" s="339"/>
      <c r="Q249" s="339"/>
      <c r="R249" s="339"/>
      <c r="S249" s="339"/>
      <c r="T249" s="339"/>
      <c r="U249" s="339"/>
      <c r="V249" s="339"/>
      <c r="W249" s="339"/>
      <c r="X249" s="339"/>
    </row>
    <row r="250" spans="1:24" ht="0.75" customHeight="1"/>
    <row r="251" spans="1:24" ht="18" customHeight="1">
      <c r="A251" s="340" t="s">
        <v>633</v>
      </c>
      <c r="B251" s="340"/>
      <c r="C251" s="340"/>
      <c r="D251" s="340"/>
      <c r="E251" s="340"/>
      <c r="F251" s="340"/>
      <c r="G251" s="340"/>
      <c r="H251" s="218" t="s">
        <v>634</v>
      </c>
      <c r="I251" s="341" t="s">
        <v>635</v>
      </c>
      <c r="J251" s="341"/>
      <c r="K251" s="341"/>
      <c r="L251" s="341"/>
      <c r="M251" s="341" t="s">
        <v>43</v>
      </c>
      <c r="N251" s="341"/>
      <c r="O251" s="341"/>
      <c r="P251" s="340" t="s">
        <v>636</v>
      </c>
      <c r="Q251" s="340"/>
      <c r="R251" s="341" t="s">
        <v>637</v>
      </c>
      <c r="S251" s="341"/>
      <c r="T251" s="341"/>
      <c r="U251" s="341"/>
      <c r="V251" s="341" t="s">
        <v>638</v>
      </c>
      <c r="W251" s="341"/>
      <c r="X251" s="341"/>
    </row>
    <row r="252" spans="1:24" ht="1.5" customHeight="1">
      <c r="A252" s="330" t="s">
        <v>56</v>
      </c>
      <c r="B252" s="330"/>
      <c r="C252" s="330"/>
      <c r="D252" s="330"/>
      <c r="E252" s="330"/>
      <c r="F252" s="330"/>
      <c r="G252" s="330"/>
      <c r="H252" s="219"/>
      <c r="I252" s="338">
        <v>1</v>
      </c>
      <c r="J252" s="338"/>
      <c r="K252" s="338"/>
      <c r="L252" s="338"/>
      <c r="M252" s="332" t="s">
        <v>45</v>
      </c>
      <c r="N252" s="332"/>
      <c r="O252" s="332"/>
      <c r="P252" s="330"/>
      <c r="Q252" s="330"/>
      <c r="R252" s="338">
        <v>7.9665860000000004</v>
      </c>
      <c r="S252" s="338"/>
      <c r="T252" s="338"/>
      <c r="U252" s="338"/>
      <c r="V252" s="338">
        <v>7.9665860000000004</v>
      </c>
      <c r="W252" s="338"/>
      <c r="X252" s="338"/>
    </row>
    <row r="253" spans="1:24" ht="16.5" customHeight="1">
      <c r="A253" s="330"/>
      <c r="B253" s="330"/>
      <c r="C253" s="330"/>
      <c r="D253" s="330"/>
      <c r="E253" s="330"/>
      <c r="F253" s="330"/>
      <c r="G253" s="330"/>
      <c r="H253" s="219"/>
      <c r="I253" s="338"/>
      <c r="J253" s="338"/>
      <c r="K253" s="338"/>
      <c r="L253" s="338"/>
      <c r="M253" s="332"/>
      <c r="N253" s="332"/>
      <c r="O253" s="332"/>
      <c r="P253" s="330"/>
      <c r="Q253" s="330"/>
      <c r="R253" s="338"/>
      <c r="S253" s="338"/>
      <c r="T253" s="338"/>
      <c r="U253" s="338"/>
      <c r="V253" s="338"/>
      <c r="W253" s="338"/>
      <c r="X253" s="338"/>
    </row>
    <row r="254" spans="1:24" ht="1.5" customHeight="1">
      <c r="A254" s="330" t="s">
        <v>7</v>
      </c>
      <c r="B254" s="330"/>
      <c r="C254" s="330"/>
      <c r="D254" s="330"/>
      <c r="E254" s="330"/>
      <c r="F254" s="330"/>
      <c r="G254" s="330"/>
      <c r="H254" s="219"/>
      <c r="I254" s="338">
        <v>1</v>
      </c>
      <c r="J254" s="338"/>
      <c r="K254" s="338"/>
      <c r="L254" s="338"/>
      <c r="M254" s="332" t="s">
        <v>45</v>
      </c>
      <c r="N254" s="332"/>
      <c r="O254" s="332"/>
      <c r="P254" s="330"/>
      <c r="Q254" s="330"/>
      <c r="R254" s="338">
        <v>1.21</v>
      </c>
      <c r="S254" s="338"/>
      <c r="T254" s="338"/>
      <c r="U254" s="338"/>
      <c r="V254" s="338">
        <v>1.21</v>
      </c>
      <c r="W254" s="338"/>
      <c r="X254" s="338"/>
    </row>
    <row r="255" spans="1:24" ht="16.5" customHeight="1">
      <c r="A255" s="330"/>
      <c r="B255" s="330"/>
      <c r="C255" s="330"/>
      <c r="D255" s="330"/>
      <c r="E255" s="330"/>
      <c r="F255" s="330"/>
      <c r="G255" s="330"/>
      <c r="H255" s="219"/>
      <c r="I255" s="338"/>
      <c r="J255" s="338"/>
      <c r="K255" s="338"/>
      <c r="L255" s="338"/>
      <c r="M255" s="332"/>
      <c r="N255" s="332"/>
      <c r="O255" s="332"/>
      <c r="P255" s="330"/>
      <c r="Q255" s="330"/>
      <c r="R255" s="338"/>
      <c r="S255" s="338"/>
      <c r="T255" s="338"/>
      <c r="U255" s="338"/>
      <c r="V255" s="338"/>
      <c r="W255" s="338"/>
      <c r="X255" s="338"/>
    </row>
    <row r="256" spans="1:24" ht="1.5" customHeight="1">
      <c r="A256" s="330" t="s">
        <v>69</v>
      </c>
      <c r="B256" s="330"/>
      <c r="C256" s="330"/>
      <c r="D256" s="330"/>
      <c r="E256" s="330"/>
      <c r="F256" s="330"/>
      <c r="G256" s="330"/>
      <c r="H256" s="219"/>
      <c r="I256" s="338">
        <v>20</v>
      </c>
      <c r="J256" s="338"/>
      <c r="K256" s="338"/>
      <c r="L256" s="338"/>
      <c r="M256" s="332" t="s">
        <v>640</v>
      </c>
      <c r="N256" s="332"/>
      <c r="O256" s="332"/>
      <c r="P256" s="330"/>
      <c r="Q256" s="330"/>
      <c r="R256" s="338">
        <v>0</v>
      </c>
      <c r="S256" s="338"/>
      <c r="T256" s="338"/>
      <c r="U256" s="338"/>
      <c r="V256" s="338">
        <v>0</v>
      </c>
      <c r="W256" s="338"/>
      <c r="X256" s="338"/>
    </row>
    <row r="257" spans="1:24" ht="16.5" customHeight="1">
      <c r="A257" s="330"/>
      <c r="B257" s="330"/>
      <c r="C257" s="330"/>
      <c r="D257" s="330"/>
      <c r="E257" s="330"/>
      <c r="F257" s="330"/>
      <c r="G257" s="330"/>
      <c r="H257" s="219"/>
      <c r="I257" s="338"/>
      <c r="J257" s="338"/>
      <c r="K257" s="338"/>
      <c r="L257" s="338"/>
      <c r="M257" s="332"/>
      <c r="N257" s="332"/>
      <c r="O257" s="332"/>
      <c r="P257" s="330"/>
      <c r="Q257" s="330"/>
      <c r="R257" s="338"/>
      <c r="S257" s="338"/>
      <c r="T257" s="338"/>
      <c r="U257" s="338"/>
      <c r="V257" s="338"/>
      <c r="W257" s="338"/>
      <c r="X257" s="338"/>
    </row>
    <row r="258" spans="1:24" ht="1.5" customHeight="1">
      <c r="A258" s="330" t="s">
        <v>8</v>
      </c>
      <c r="B258" s="330"/>
      <c r="C258" s="330"/>
      <c r="D258" s="330"/>
      <c r="E258" s="330"/>
      <c r="F258" s="330"/>
      <c r="G258" s="330"/>
      <c r="H258" s="219"/>
      <c r="I258" s="338">
        <v>1</v>
      </c>
      <c r="J258" s="338"/>
      <c r="K258" s="338"/>
      <c r="L258" s="338"/>
      <c r="M258" s="332" t="s">
        <v>45</v>
      </c>
      <c r="N258" s="332"/>
      <c r="O258" s="332"/>
      <c r="P258" s="330"/>
      <c r="Q258" s="330"/>
      <c r="R258" s="338">
        <v>0.23260339999999999</v>
      </c>
      <c r="S258" s="338"/>
      <c r="T258" s="338"/>
      <c r="U258" s="338"/>
      <c r="V258" s="338">
        <v>0.23260339999999999</v>
      </c>
      <c r="W258" s="338"/>
      <c r="X258" s="338"/>
    </row>
    <row r="259" spans="1:24" ht="16.5" customHeight="1">
      <c r="A259" s="330"/>
      <c r="B259" s="330"/>
      <c r="C259" s="330"/>
      <c r="D259" s="330"/>
      <c r="E259" s="330"/>
      <c r="F259" s="330"/>
      <c r="G259" s="330"/>
      <c r="H259" s="219"/>
      <c r="I259" s="338"/>
      <c r="J259" s="338"/>
      <c r="K259" s="338"/>
      <c r="L259" s="338"/>
      <c r="M259" s="332"/>
      <c r="N259" s="332"/>
      <c r="O259" s="332"/>
      <c r="P259" s="330"/>
      <c r="Q259" s="330"/>
      <c r="R259" s="338"/>
      <c r="S259" s="338"/>
      <c r="T259" s="338"/>
      <c r="U259" s="338"/>
      <c r="V259" s="338"/>
      <c r="W259" s="338"/>
      <c r="X259" s="338"/>
    </row>
    <row r="260" spans="1:24" ht="1.5" customHeight="1">
      <c r="A260" s="330" t="s">
        <v>53</v>
      </c>
      <c r="B260" s="330"/>
      <c r="C260" s="330"/>
      <c r="D260" s="330"/>
      <c r="E260" s="330"/>
      <c r="F260" s="330"/>
      <c r="G260" s="330"/>
      <c r="H260" s="219"/>
      <c r="I260" s="338">
        <v>0.5</v>
      </c>
      <c r="J260" s="338"/>
      <c r="K260" s="338"/>
      <c r="L260" s="338"/>
      <c r="M260" s="332" t="s">
        <v>45</v>
      </c>
      <c r="N260" s="332"/>
      <c r="O260" s="332"/>
      <c r="P260" s="330"/>
      <c r="Q260" s="330"/>
      <c r="R260" s="338">
        <v>1.5994079999999999</v>
      </c>
      <c r="S260" s="338"/>
      <c r="T260" s="338"/>
      <c r="U260" s="338"/>
      <c r="V260" s="338">
        <v>0.79970399999999997</v>
      </c>
      <c r="W260" s="338"/>
      <c r="X260" s="338"/>
    </row>
    <row r="261" spans="1:24" ht="16.5" customHeight="1">
      <c r="A261" s="330"/>
      <c r="B261" s="330"/>
      <c r="C261" s="330"/>
      <c r="D261" s="330"/>
      <c r="E261" s="330"/>
      <c r="F261" s="330"/>
      <c r="G261" s="330"/>
      <c r="H261" s="219"/>
      <c r="I261" s="338"/>
      <c r="J261" s="338"/>
      <c r="K261" s="338"/>
      <c r="L261" s="338"/>
      <c r="M261" s="332"/>
      <c r="N261" s="332"/>
      <c r="O261" s="332"/>
      <c r="P261" s="330"/>
      <c r="Q261" s="330"/>
      <c r="R261" s="338"/>
      <c r="S261" s="338"/>
      <c r="T261" s="338"/>
      <c r="U261" s="338"/>
      <c r="V261" s="338"/>
      <c r="W261" s="338"/>
      <c r="X261" s="338"/>
    </row>
    <row r="262" spans="1:24" ht="7.5" customHeight="1"/>
    <row r="263" spans="1:24" ht="16.5" customHeight="1">
      <c r="S263" s="335" t="s">
        <v>641</v>
      </c>
      <c r="T263" s="335"/>
      <c r="U263" s="336">
        <v>10.20889</v>
      </c>
      <c r="V263" s="336"/>
      <c r="W263" s="336"/>
    </row>
    <row r="264" spans="1:24" ht="15.75" customHeight="1"/>
    <row r="265" spans="1:24" ht="16.5" customHeight="1">
      <c r="B265" s="339" t="s">
        <v>70</v>
      </c>
      <c r="C265" s="339"/>
      <c r="D265" s="339"/>
      <c r="E265" s="339"/>
      <c r="F265" s="339"/>
      <c r="G265" s="339"/>
      <c r="H265" s="339"/>
      <c r="I265" s="339"/>
      <c r="J265" s="339"/>
      <c r="K265" s="339"/>
      <c r="L265" s="339"/>
      <c r="M265" s="339"/>
      <c r="N265" s="339"/>
      <c r="O265" s="339"/>
      <c r="P265" s="339"/>
      <c r="Q265" s="339"/>
      <c r="R265" s="339"/>
      <c r="S265" s="339"/>
      <c r="T265" s="339"/>
      <c r="U265" s="339"/>
      <c r="V265" s="339"/>
      <c r="W265" s="339"/>
      <c r="X265" s="339"/>
    </row>
    <row r="266" spans="1:24" ht="0.75" customHeight="1"/>
    <row r="267" spans="1:24" ht="18" customHeight="1">
      <c r="A267" s="340" t="s">
        <v>633</v>
      </c>
      <c r="B267" s="340"/>
      <c r="C267" s="340"/>
      <c r="D267" s="340"/>
      <c r="E267" s="340"/>
      <c r="F267" s="340"/>
      <c r="G267" s="340"/>
      <c r="H267" s="218" t="s">
        <v>634</v>
      </c>
      <c r="I267" s="341" t="s">
        <v>635</v>
      </c>
      <c r="J267" s="341"/>
      <c r="K267" s="341"/>
      <c r="L267" s="341"/>
      <c r="M267" s="341" t="s">
        <v>43</v>
      </c>
      <c r="N267" s="341"/>
      <c r="O267" s="341"/>
      <c r="P267" s="340" t="s">
        <v>636</v>
      </c>
      <c r="Q267" s="340"/>
      <c r="R267" s="341" t="s">
        <v>637</v>
      </c>
      <c r="S267" s="341"/>
      <c r="T267" s="341"/>
      <c r="U267" s="341"/>
      <c r="V267" s="341" t="s">
        <v>638</v>
      </c>
      <c r="W267" s="341"/>
      <c r="X267" s="341"/>
    </row>
    <row r="268" spans="1:24" ht="1.5" customHeight="1">
      <c r="A268" s="330" t="s">
        <v>56</v>
      </c>
      <c r="B268" s="330"/>
      <c r="C268" s="330"/>
      <c r="D268" s="330"/>
      <c r="E268" s="330"/>
      <c r="F268" s="330"/>
      <c r="G268" s="330"/>
      <c r="H268" s="219"/>
      <c r="I268" s="338">
        <v>1</v>
      </c>
      <c r="J268" s="338"/>
      <c r="K268" s="338"/>
      <c r="L268" s="338"/>
      <c r="M268" s="332" t="s">
        <v>45</v>
      </c>
      <c r="N268" s="332"/>
      <c r="O268" s="332"/>
      <c r="P268" s="330"/>
      <c r="Q268" s="330"/>
      <c r="R268" s="338">
        <v>7.9665860000000004</v>
      </c>
      <c r="S268" s="338"/>
      <c r="T268" s="338"/>
      <c r="U268" s="338"/>
      <c r="V268" s="338">
        <v>7.9665860000000004</v>
      </c>
      <c r="W268" s="338"/>
      <c r="X268" s="338"/>
    </row>
    <row r="269" spans="1:24" ht="16.5" customHeight="1">
      <c r="A269" s="330"/>
      <c r="B269" s="330"/>
      <c r="C269" s="330"/>
      <c r="D269" s="330"/>
      <c r="E269" s="330"/>
      <c r="F269" s="330"/>
      <c r="G269" s="330"/>
      <c r="H269" s="219"/>
      <c r="I269" s="338"/>
      <c r="J269" s="338"/>
      <c r="K269" s="338"/>
      <c r="L269" s="338"/>
      <c r="M269" s="332"/>
      <c r="N269" s="332"/>
      <c r="O269" s="332"/>
      <c r="P269" s="330"/>
      <c r="Q269" s="330"/>
      <c r="R269" s="338"/>
      <c r="S269" s="338"/>
      <c r="T269" s="338"/>
      <c r="U269" s="338"/>
      <c r="V269" s="338"/>
      <c r="W269" s="338"/>
      <c r="X269" s="338"/>
    </row>
    <row r="270" spans="1:24" ht="1.5" customHeight="1">
      <c r="A270" s="330" t="s">
        <v>53</v>
      </c>
      <c r="B270" s="330"/>
      <c r="C270" s="330"/>
      <c r="D270" s="330"/>
      <c r="E270" s="330"/>
      <c r="F270" s="330"/>
      <c r="G270" s="330"/>
      <c r="H270" s="219"/>
      <c r="I270" s="338">
        <v>0.5</v>
      </c>
      <c r="J270" s="338"/>
      <c r="K270" s="338"/>
      <c r="L270" s="338"/>
      <c r="M270" s="332" t="s">
        <v>45</v>
      </c>
      <c r="N270" s="332"/>
      <c r="O270" s="332"/>
      <c r="P270" s="330"/>
      <c r="Q270" s="330"/>
      <c r="R270" s="338">
        <v>1.5994079999999999</v>
      </c>
      <c r="S270" s="338"/>
      <c r="T270" s="338"/>
      <c r="U270" s="338"/>
      <c r="V270" s="338">
        <v>0.79970399999999997</v>
      </c>
      <c r="W270" s="338"/>
      <c r="X270" s="338"/>
    </row>
    <row r="271" spans="1:24" ht="16.5" customHeight="1">
      <c r="A271" s="330"/>
      <c r="B271" s="330"/>
      <c r="C271" s="330"/>
      <c r="D271" s="330"/>
      <c r="E271" s="330"/>
      <c r="F271" s="330"/>
      <c r="G271" s="330"/>
      <c r="H271" s="219"/>
      <c r="I271" s="338"/>
      <c r="J271" s="338"/>
      <c r="K271" s="338"/>
      <c r="L271" s="338"/>
      <c r="M271" s="332"/>
      <c r="N271" s="332"/>
      <c r="O271" s="332"/>
      <c r="P271" s="330"/>
      <c r="Q271" s="330"/>
      <c r="R271" s="338"/>
      <c r="S271" s="338"/>
      <c r="T271" s="338"/>
      <c r="U271" s="338"/>
      <c r="V271" s="338"/>
      <c r="W271" s="338"/>
      <c r="X271" s="338"/>
    </row>
    <row r="272" spans="1:24" ht="1.5" customHeight="1">
      <c r="A272" s="330" t="s">
        <v>71</v>
      </c>
      <c r="B272" s="330"/>
      <c r="C272" s="330"/>
      <c r="D272" s="330"/>
      <c r="E272" s="330"/>
      <c r="F272" s="330"/>
      <c r="G272" s="330"/>
      <c r="H272" s="219"/>
      <c r="I272" s="338">
        <v>30</v>
      </c>
      <c r="J272" s="338"/>
      <c r="K272" s="338"/>
      <c r="L272" s="338"/>
      <c r="M272" s="332" t="s">
        <v>640</v>
      </c>
      <c r="N272" s="332"/>
      <c r="O272" s="332"/>
      <c r="P272" s="330"/>
      <c r="Q272" s="330"/>
      <c r="R272" s="338">
        <v>0</v>
      </c>
      <c r="S272" s="338"/>
      <c r="T272" s="338"/>
      <c r="U272" s="338"/>
      <c r="V272" s="338">
        <v>0</v>
      </c>
      <c r="W272" s="338"/>
      <c r="X272" s="338"/>
    </row>
    <row r="273" spans="1:24" ht="16.5" customHeight="1">
      <c r="A273" s="330"/>
      <c r="B273" s="330"/>
      <c r="C273" s="330"/>
      <c r="D273" s="330"/>
      <c r="E273" s="330"/>
      <c r="F273" s="330"/>
      <c r="G273" s="330"/>
      <c r="H273" s="219"/>
      <c r="I273" s="338"/>
      <c r="J273" s="338"/>
      <c r="K273" s="338"/>
      <c r="L273" s="338"/>
      <c r="M273" s="332"/>
      <c r="N273" s="332"/>
      <c r="O273" s="332"/>
      <c r="P273" s="330"/>
      <c r="Q273" s="330"/>
      <c r="R273" s="338"/>
      <c r="S273" s="338"/>
      <c r="T273" s="338"/>
      <c r="U273" s="338"/>
      <c r="V273" s="338"/>
      <c r="W273" s="338"/>
      <c r="X273" s="338"/>
    </row>
    <row r="274" spans="1:24" ht="1.5" customHeight="1">
      <c r="A274" s="330" t="s">
        <v>7</v>
      </c>
      <c r="B274" s="330"/>
      <c r="C274" s="330"/>
      <c r="D274" s="330"/>
      <c r="E274" s="330"/>
      <c r="F274" s="330"/>
      <c r="G274" s="330"/>
      <c r="H274" s="219"/>
      <c r="I274" s="338">
        <v>1</v>
      </c>
      <c r="J274" s="338"/>
      <c r="K274" s="338"/>
      <c r="L274" s="338"/>
      <c r="M274" s="332" t="s">
        <v>45</v>
      </c>
      <c r="N274" s="332"/>
      <c r="O274" s="332"/>
      <c r="P274" s="330"/>
      <c r="Q274" s="330"/>
      <c r="R274" s="338">
        <v>1.21</v>
      </c>
      <c r="S274" s="338"/>
      <c r="T274" s="338"/>
      <c r="U274" s="338"/>
      <c r="V274" s="338">
        <v>1.21</v>
      </c>
      <c r="W274" s="338"/>
      <c r="X274" s="338"/>
    </row>
    <row r="275" spans="1:24" ht="16.5" customHeight="1">
      <c r="A275" s="330"/>
      <c r="B275" s="330"/>
      <c r="C275" s="330"/>
      <c r="D275" s="330"/>
      <c r="E275" s="330"/>
      <c r="F275" s="330"/>
      <c r="G275" s="330"/>
      <c r="H275" s="219"/>
      <c r="I275" s="338"/>
      <c r="J275" s="338"/>
      <c r="K275" s="338"/>
      <c r="L275" s="338"/>
      <c r="M275" s="332"/>
      <c r="N275" s="332"/>
      <c r="O275" s="332"/>
      <c r="P275" s="330"/>
      <c r="Q275" s="330"/>
      <c r="R275" s="338"/>
      <c r="S275" s="338"/>
      <c r="T275" s="338"/>
      <c r="U275" s="338"/>
      <c r="V275" s="338"/>
      <c r="W275" s="338"/>
      <c r="X275" s="338"/>
    </row>
    <row r="276" spans="1:24" ht="1.5" customHeight="1">
      <c r="A276" s="330" t="s">
        <v>8</v>
      </c>
      <c r="B276" s="330"/>
      <c r="C276" s="330"/>
      <c r="D276" s="330"/>
      <c r="E276" s="330"/>
      <c r="F276" s="330"/>
      <c r="G276" s="330"/>
      <c r="H276" s="219"/>
      <c r="I276" s="338">
        <v>1</v>
      </c>
      <c r="J276" s="338"/>
      <c r="K276" s="338"/>
      <c r="L276" s="338"/>
      <c r="M276" s="332" t="s">
        <v>45</v>
      </c>
      <c r="N276" s="332"/>
      <c r="O276" s="332"/>
      <c r="P276" s="330"/>
      <c r="Q276" s="330"/>
      <c r="R276" s="338">
        <v>0.23260339999999999</v>
      </c>
      <c r="S276" s="338"/>
      <c r="T276" s="338"/>
      <c r="U276" s="338"/>
      <c r="V276" s="338">
        <v>0.23260339999999999</v>
      </c>
      <c r="W276" s="338"/>
      <c r="X276" s="338"/>
    </row>
    <row r="277" spans="1:24" ht="16.5" customHeight="1">
      <c r="A277" s="330"/>
      <c r="B277" s="330"/>
      <c r="C277" s="330"/>
      <c r="D277" s="330"/>
      <c r="E277" s="330"/>
      <c r="F277" s="330"/>
      <c r="G277" s="330"/>
      <c r="H277" s="219"/>
      <c r="I277" s="338"/>
      <c r="J277" s="338"/>
      <c r="K277" s="338"/>
      <c r="L277" s="338"/>
      <c r="M277" s="332"/>
      <c r="N277" s="332"/>
      <c r="O277" s="332"/>
      <c r="P277" s="330"/>
      <c r="Q277" s="330"/>
      <c r="R277" s="338"/>
      <c r="S277" s="338"/>
      <c r="T277" s="338"/>
      <c r="U277" s="338"/>
      <c r="V277" s="338"/>
      <c r="W277" s="338"/>
      <c r="X277" s="338"/>
    </row>
    <row r="278" spans="1:24" ht="7.5" customHeight="1"/>
    <row r="279" spans="1:24" ht="17.25" customHeight="1">
      <c r="S279" s="335" t="s">
        <v>641</v>
      </c>
      <c r="T279" s="335"/>
      <c r="U279" s="336">
        <v>10.20889</v>
      </c>
      <c r="V279" s="336"/>
      <c r="W279" s="336"/>
    </row>
    <row r="280" spans="1:24" ht="15" customHeight="1"/>
    <row r="281" spans="1:24" ht="16.5" customHeight="1">
      <c r="B281" s="339" t="s">
        <v>72</v>
      </c>
      <c r="C281" s="339"/>
      <c r="D281" s="339"/>
      <c r="E281" s="339"/>
      <c r="F281" s="339"/>
      <c r="G281" s="339"/>
      <c r="H281" s="339"/>
      <c r="I281" s="339"/>
      <c r="J281" s="339"/>
      <c r="K281" s="339"/>
      <c r="L281" s="339"/>
      <c r="M281" s="339"/>
      <c r="N281" s="339"/>
      <c r="O281" s="339"/>
      <c r="P281" s="339"/>
      <c r="Q281" s="339"/>
      <c r="R281" s="339"/>
      <c r="S281" s="339"/>
      <c r="T281" s="339"/>
      <c r="U281" s="339"/>
      <c r="V281" s="339"/>
      <c r="W281" s="339"/>
      <c r="X281" s="339"/>
    </row>
    <row r="282" spans="1:24" ht="1.5" customHeight="1"/>
    <row r="283" spans="1:24" ht="18" customHeight="1">
      <c r="A283" s="340" t="s">
        <v>633</v>
      </c>
      <c r="B283" s="340"/>
      <c r="C283" s="340"/>
      <c r="D283" s="340"/>
      <c r="E283" s="340"/>
      <c r="F283" s="340"/>
      <c r="G283" s="340"/>
      <c r="H283" s="218" t="s">
        <v>634</v>
      </c>
      <c r="I283" s="341" t="s">
        <v>635</v>
      </c>
      <c r="J283" s="341"/>
      <c r="K283" s="341"/>
      <c r="L283" s="341"/>
      <c r="M283" s="341" t="s">
        <v>43</v>
      </c>
      <c r="N283" s="341"/>
      <c r="O283" s="341"/>
      <c r="P283" s="340" t="s">
        <v>636</v>
      </c>
      <c r="Q283" s="340"/>
      <c r="R283" s="341" t="s">
        <v>637</v>
      </c>
      <c r="S283" s="341"/>
      <c r="T283" s="341"/>
      <c r="U283" s="341"/>
      <c r="V283" s="341" t="s">
        <v>638</v>
      </c>
      <c r="W283" s="341"/>
      <c r="X283" s="341"/>
    </row>
    <row r="284" spans="1:24" ht="1.5" customHeight="1">
      <c r="A284" s="330" t="s">
        <v>56</v>
      </c>
      <c r="B284" s="330"/>
      <c r="C284" s="330"/>
      <c r="D284" s="330"/>
      <c r="E284" s="330"/>
      <c r="F284" s="330"/>
      <c r="G284" s="330"/>
      <c r="H284" s="219"/>
      <c r="I284" s="338">
        <v>1</v>
      </c>
      <c r="J284" s="338"/>
      <c r="K284" s="338"/>
      <c r="L284" s="338"/>
      <c r="M284" s="332" t="s">
        <v>45</v>
      </c>
      <c r="N284" s="332"/>
      <c r="O284" s="332"/>
      <c r="P284" s="330"/>
      <c r="Q284" s="330"/>
      <c r="R284" s="338">
        <v>7.9665860000000004</v>
      </c>
      <c r="S284" s="338"/>
      <c r="T284" s="338"/>
      <c r="U284" s="338"/>
      <c r="V284" s="338">
        <v>7.9665860000000004</v>
      </c>
      <c r="W284" s="338"/>
      <c r="X284" s="338"/>
    </row>
    <row r="285" spans="1:24" ht="16.5" customHeight="1">
      <c r="A285" s="330"/>
      <c r="B285" s="330"/>
      <c r="C285" s="330"/>
      <c r="D285" s="330"/>
      <c r="E285" s="330"/>
      <c r="F285" s="330"/>
      <c r="G285" s="330"/>
      <c r="H285" s="219"/>
      <c r="I285" s="338"/>
      <c r="J285" s="338"/>
      <c r="K285" s="338"/>
      <c r="L285" s="338"/>
      <c r="M285" s="332"/>
      <c r="N285" s="332"/>
      <c r="O285" s="332"/>
      <c r="P285" s="330"/>
      <c r="Q285" s="330"/>
      <c r="R285" s="338"/>
      <c r="S285" s="338"/>
      <c r="T285" s="338"/>
      <c r="U285" s="338"/>
      <c r="V285" s="338"/>
      <c r="W285" s="338"/>
      <c r="X285" s="338"/>
    </row>
    <row r="286" spans="1:24" ht="1.5" customHeight="1">
      <c r="A286" s="330" t="s">
        <v>53</v>
      </c>
      <c r="B286" s="330"/>
      <c r="C286" s="330"/>
      <c r="D286" s="330"/>
      <c r="E286" s="330"/>
      <c r="F286" s="330"/>
      <c r="G286" s="330"/>
      <c r="H286" s="219"/>
      <c r="I286" s="338">
        <v>0.5</v>
      </c>
      <c r="J286" s="338"/>
      <c r="K286" s="338"/>
      <c r="L286" s="338"/>
      <c r="M286" s="332" t="s">
        <v>45</v>
      </c>
      <c r="N286" s="332"/>
      <c r="O286" s="332"/>
      <c r="P286" s="330"/>
      <c r="Q286" s="330"/>
      <c r="R286" s="338">
        <v>1.5994079999999999</v>
      </c>
      <c r="S286" s="338"/>
      <c r="T286" s="338"/>
      <c r="U286" s="338"/>
      <c r="V286" s="338">
        <v>0.79970399999999997</v>
      </c>
      <c r="W286" s="338"/>
      <c r="X286" s="338"/>
    </row>
    <row r="287" spans="1:24" ht="16.5" customHeight="1">
      <c r="A287" s="330"/>
      <c r="B287" s="330"/>
      <c r="C287" s="330"/>
      <c r="D287" s="330"/>
      <c r="E287" s="330"/>
      <c r="F287" s="330"/>
      <c r="G287" s="330"/>
      <c r="H287" s="219"/>
      <c r="I287" s="338"/>
      <c r="J287" s="338"/>
      <c r="K287" s="338"/>
      <c r="L287" s="338"/>
      <c r="M287" s="332"/>
      <c r="N287" s="332"/>
      <c r="O287" s="332"/>
      <c r="P287" s="330"/>
      <c r="Q287" s="330"/>
      <c r="R287" s="338"/>
      <c r="S287" s="338"/>
      <c r="T287" s="338"/>
      <c r="U287" s="338"/>
      <c r="V287" s="338"/>
      <c r="W287" s="338"/>
      <c r="X287" s="338"/>
    </row>
    <row r="288" spans="1:24" ht="1.5" customHeight="1">
      <c r="A288" s="330" t="s">
        <v>57</v>
      </c>
      <c r="B288" s="330"/>
      <c r="C288" s="330"/>
      <c r="D288" s="330"/>
      <c r="E288" s="330"/>
      <c r="F288" s="330"/>
      <c r="G288" s="330"/>
      <c r="H288" s="219"/>
      <c r="I288" s="338">
        <v>30</v>
      </c>
      <c r="J288" s="338"/>
      <c r="K288" s="338"/>
      <c r="L288" s="338"/>
      <c r="M288" s="332" t="s">
        <v>640</v>
      </c>
      <c r="N288" s="332"/>
      <c r="O288" s="332"/>
      <c r="P288" s="330"/>
      <c r="Q288" s="330"/>
      <c r="R288" s="338">
        <v>0.3</v>
      </c>
      <c r="S288" s="338"/>
      <c r="T288" s="338"/>
      <c r="U288" s="338"/>
      <c r="V288" s="338">
        <v>9</v>
      </c>
      <c r="W288" s="338"/>
      <c r="X288" s="338"/>
    </row>
    <row r="289" spans="1:24" ht="16.5" customHeight="1">
      <c r="A289" s="330"/>
      <c r="B289" s="330"/>
      <c r="C289" s="330"/>
      <c r="D289" s="330"/>
      <c r="E289" s="330"/>
      <c r="F289" s="330"/>
      <c r="G289" s="330"/>
      <c r="H289" s="219"/>
      <c r="I289" s="338"/>
      <c r="J289" s="338"/>
      <c r="K289" s="338"/>
      <c r="L289" s="338"/>
      <c r="M289" s="332"/>
      <c r="N289" s="332"/>
      <c r="O289" s="332"/>
      <c r="P289" s="330"/>
      <c r="Q289" s="330"/>
      <c r="R289" s="338"/>
      <c r="S289" s="338"/>
      <c r="T289" s="338"/>
      <c r="U289" s="338"/>
      <c r="V289" s="338"/>
      <c r="W289" s="338"/>
      <c r="X289" s="338"/>
    </row>
    <row r="290" spans="1:24" ht="1.5" customHeight="1">
      <c r="A290" s="330" t="s">
        <v>7</v>
      </c>
      <c r="B290" s="330"/>
      <c r="C290" s="330"/>
      <c r="D290" s="330"/>
      <c r="E290" s="330"/>
      <c r="F290" s="330"/>
      <c r="G290" s="330"/>
      <c r="H290" s="219"/>
      <c r="I290" s="338">
        <v>1</v>
      </c>
      <c r="J290" s="338"/>
      <c r="K290" s="338"/>
      <c r="L290" s="338"/>
      <c r="M290" s="332" t="s">
        <v>45</v>
      </c>
      <c r="N290" s="332"/>
      <c r="O290" s="332"/>
      <c r="P290" s="330"/>
      <c r="Q290" s="330"/>
      <c r="R290" s="338">
        <v>1.21</v>
      </c>
      <c r="S290" s="338"/>
      <c r="T290" s="338"/>
      <c r="U290" s="338"/>
      <c r="V290" s="338">
        <v>1.21</v>
      </c>
      <c r="W290" s="338"/>
      <c r="X290" s="338"/>
    </row>
    <row r="291" spans="1:24" ht="16.5" customHeight="1">
      <c r="A291" s="330"/>
      <c r="B291" s="330"/>
      <c r="C291" s="330"/>
      <c r="D291" s="330"/>
      <c r="E291" s="330"/>
      <c r="F291" s="330"/>
      <c r="G291" s="330"/>
      <c r="H291" s="219"/>
      <c r="I291" s="338"/>
      <c r="J291" s="338"/>
      <c r="K291" s="338"/>
      <c r="L291" s="338"/>
      <c r="M291" s="332"/>
      <c r="N291" s="332"/>
      <c r="O291" s="332"/>
      <c r="P291" s="330"/>
      <c r="Q291" s="330"/>
      <c r="R291" s="338"/>
      <c r="S291" s="338"/>
      <c r="T291" s="338"/>
      <c r="U291" s="338"/>
      <c r="V291" s="338"/>
      <c r="W291" s="338"/>
      <c r="X291" s="338"/>
    </row>
    <row r="292" spans="1:24" ht="1.5" customHeight="1">
      <c r="A292" s="330" t="s">
        <v>8</v>
      </c>
      <c r="B292" s="330"/>
      <c r="C292" s="330"/>
      <c r="D292" s="330"/>
      <c r="E292" s="330"/>
      <c r="F292" s="330"/>
      <c r="G292" s="330"/>
      <c r="H292" s="219"/>
      <c r="I292" s="338">
        <v>1</v>
      </c>
      <c r="J292" s="338"/>
      <c r="K292" s="338"/>
      <c r="L292" s="338"/>
      <c r="M292" s="332" t="s">
        <v>45</v>
      </c>
      <c r="N292" s="332"/>
      <c r="O292" s="332"/>
      <c r="P292" s="330"/>
      <c r="Q292" s="330"/>
      <c r="R292" s="338">
        <v>0.23260339999999999</v>
      </c>
      <c r="S292" s="338"/>
      <c r="T292" s="338"/>
      <c r="U292" s="338"/>
      <c r="V292" s="338">
        <v>0.23260339999999999</v>
      </c>
      <c r="W292" s="338"/>
      <c r="X292" s="338"/>
    </row>
    <row r="293" spans="1:24" ht="16.5" customHeight="1">
      <c r="A293" s="330"/>
      <c r="B293" s="330"/>
      <c r="C293" s="330"/>
      <c r="D293" s="330"/>
      <c r="E293" s="330"/>
      <c r="F293" s="330"/>
      <c r="G293" s="330"/>
      <c r="H293" s="219"/>
      <c r="I293" s="338"/>
      <c r="J293" s="338"/>
      <c r="K293" s="338"/>
      <c r="L293" s="338"/>
      <c r="M293" s="332"/>
      <c r="N293" s="332"/>
      <c r="O293" s="332"/>
      <c r="P293" s="330"/>
      <c r="Q293" s="330"/>
      <c r="R293" s="338"/>
      <c r="S293" s="338"/>
      <c r="T293" s="338"/>
      <c r="U293" s="338"/>
      <c r="V293" s="338"/>
      <c r="W293" s="338"/>
      <c r="X293" s="338"/>
    </row>
    <row r="294" spans="1:24" ht="7.5" customHeight="1"/>
    <row r="295" spans="1:24" ht="16.5" customHeight="1">
      <c r="S295" s="335" t="s">
        <v>641</v>
      </c>
      <c r="T295" s="335"/>
      <c r="U295" s="336">
        <v>19.20889</v>
      </c>
      <c r="V295" s="336"/>
      <c r="W295" s="336"/>
    </row>
    <row r="296" spans="1:24" ht="15" customHeight="1"/>
    <row r="297" spans="1:24" ht="16.5" customHeight="1">
      <c r="B297" s="339" t="s">
        <v>73</v>
      </c>
      <c r="C297" s="339"/>
      <c r="D297" s="339"/>
      <c r="E297" s="339"/>
      <c r="F297" s="339"/>
      <c r="G297" s="339"/>
      <c r="H297" s="339"/>
      <c r="I297" s="339"/>
      <c r="J297" s="339"/>
      <c r="K297" s="339"/>
      <c r="L297" s="339"/>
      <c r="M297" s="339"/>
      <c r="N297" s="339"/>
      <c r="O297" s="339"/>
      <c r="P297" s="339"/>
      <c r="Q297" s="339"/>
      <c r="R297" s="339"/>
      <c r="S297" s="339"/>
      <c r="T297" s="339"/>
      <c r="U297" s="339"/>
      <c r="V297" s="339"/>
      <c r="W297" s="339"/>
      <c r="X297" s="339"/>
    </row>
    <row r="298" spans="1:24" ht="1.5" customHeight="1"/>
    <row r="299" spans="1:24" ht="18" customHeight="1">
      <c r="A299" s="340" t="s">
        <v>633</v>
      </c>
      <c r="B299" s="340"/>
      <c r="C299" s="340"/>
      <c r="D299" s="340"/>
      <c r="E299" s="340"/>
      <c r="F299" s="340"/>
      <c r="G299" s="340"/>
      <c r="H299" s="218" t="s">
        <v>634</v>
      </c>
      <c r="I299" s="341" t="s">
        <v>635</v>
      </c>
      <c r="J299" s="341"/>
      <c r="K299" s="341"/>
      <c r="L299" s="341"/>
      <c r="M299" s="341" t="s">
        <v>43</v>
      </c>
      <c r="N299" s="341"/>
      <c r="O299" s="341"/>
      <c r="P299" s="340" t="s">
        <v>636</v>
      </c>
      <c r="Q299" s="340"/>
      <c r="R299" s="341" t="s">
        <v>637</v>
      </c>
      <c r="S299" s="341"/>
      <c r="T299" s="341"/>
      <c r="U299" s="341"/>
      <c r="V299" s="341" t="s">
        <v>638</v>
      </c>
      <c r="W299" s="341"/>
      <c r="X299" s="341"/>
    </row>
    <row r="300" spans="1:24" ht="1.5" customHeight="1">
      <c r="A300" s="330" t="s">
        <v>56</v>
      </c>
      <c r="B300" s="330"/>
      <c r="C300" s="330"/>
      <c r="D300" s="330"/>
      <c r="E300" s="330"/>
      <c r="F300" s="330"/>
      <c r="G300" s="330"/>
      <c r="H300" s="219"/>
      <c r="I300" s="338">
        <v>1</v>
      </c>
      <c r="J300" s="338"/>
      <c r="K300" s="338"/>
      <c r="L300" s="338"/>
      <c r="M300" s="332" t="s">
        <v>45</v>
      </c>
      <c r="N300" s="332"/>
      <c r="O300" s="332"/>
      <c r="P300" s="330"/>
      <c r="Q300" s="330"/>
      <c r="R300" s="338">
        <v>7.9665860000000004</v>
      </c>
      <c r="S300" s="338"/>
      <c r="T300" s="338"/>
      <c r="U300" s="338"/>
      <c r="V300" s="338">
        <v>7.9665860000000004</v>
      </c>
      <c r="W300" s="338"/>
      <c r="X300" s="338"/>
    </row>
    <row r="301" spans="1:24" ht="16.5" customHeight="1">
      <c r="A301" s="330"/>
      <c r="B301" s="330"/>
      <c r="C301" s="330"/>
      <c r="D301" s="330"/>
      <c r="E301" s="330"/>
      <c r="F301" s="330"/>
      <c r="G301" s="330"/>
      <c r="H301" s="219"/>
      <c r="I301" s="338"/>
      <c r="J301" s="338"/>
      <c r="K301" s="338"/>
      <c r="L301" s="338"/>
      <c r="M301" s="332"/>
      <c r="N301" s="332"/>
      <c r="O301" s="332"/>
      <c r="P301" s="330"/>
      <c r="Q301" s="330"/>
      <c r="R301" s="338"/>
      <c r="S301" s="338"/>
      <c r="T301" s="338"/>
      <c r="U301" s="338"/>
      <c r="V301" s="338"/>
      <c r="W301" s="338"/>
      <c r="X301" s="338"/>
    </row>
    <row r="302" spans="1:24" ht="1.5" customHeight="1">
      <c r="A302" s="330" t="s">
        <v>53</v>
      </c>
      <c r="B302" s="330"/>
      <c r="C302" s="330"/>
      <c r="D302" s="330"/>
      <c r="E302" s="330"/>
      <c r="F302" s="330"/>
      <c r="G302" s="330"/>
      <c r="H302" s="219"/>
      <c r="I302" s="338">
        <v>0.5</v>
      </c>
      <c r="J302" s="338"/>
      <c r="K302" s="338"/>
      <c r="L302" s="338"/>
      <c r="M302" s="332" t="s">
        <v>45</v>
      </c>
      <c r="N302" s="332"/>
      <c r="O302" s="332"/>
      <c r="P302" s="330"/>
      <c r="Q302" s="330"/>
      <c r="R302" s="338">
        <v>1.5994079999999999</v>
      </c>
      <c r="S302" s="338"/>
      <c r="T302" s="338"/>
      <c r="U302" s="338"/>
      <c r="V302" s="338">
        <v>0.79970399999999997</v>
      </c>
      <c r="W302" s="338"/>
      <c r="X302" s="338"/>
    </row>
    <row r="303" spans="1:24" ht="16.5" customHeight="1">
      <c r="A303" s="330"/>
      <c r="B303" s="330"/>
      <c r="C303" s="330"/>
      <c r="D303" s="330"/>
      <c r="E303" s="330"/>
      <c r="F303" s="330"/>
      <c r="G303" s="330"/>
      <c r="H303" s="219"/>
      <c r="I303" s="338"/>
      <c r="J303" s="338"/>
      <c r="K303" s="338"/>
      <c r="L303" s="338"/>
      <c r="M303" s="332"/>
      <c r="N303" s="332"/>
      <c r="O303" s="332"/>
      <c r="P303" s="330"/>
      <c r="Q303" s="330"/>
      <c r="R303" s="338"/>
      <c r="S303" s="338"/>
      <c r="T303" s="338"/>
      <c r="U303" s="338"/>
      <c r="V303" s="338"/>
      <c r="W303" s="338"/>
      <c r="X303" s="338"/>
    </row>
    <row r="304" spans="1:24" ht="1.5" customHeight="1">
      <c r="A304" s="330" t="s">
        <v>7</v>
      </c>
      <c r="B304" s="330"/>
      <c r="C304" s="330"/>
      <c r="D304" s="330"/>
      <c r="E304" s="330"/>
      <c r="F304" s="330"/>
      <c r="G304" s="330"/>
      <c r="H304" s="219"/>
      <c r="I304" s="338">
        <v>1</v>
      </c>
      <c r="J304" s="338"/>
      <c r="K304" s="338"/>
      <c r="L304" s="338"/>
      <c r="M304" s="332" t="s">
        <v>45</v>
      </c>
      <c r="N304" s="332"/>
      <c r="O304" s="332"/>
      <c r="P304" s="330"/>
      <c r="Q304" s="330"/>
      <c r="R304" s="338">
        <v>1.21</v>
      </c>
      <c r="S304" s="338"/>
      <c r="T304" s="338"/>
      <c r="U304" s="338"/>
      <c r="V304" s="338">
        <v>1.21</v>
      </c>
      <c r="W304" s="338"/>
      <c r="X304" s="338"/>
    </row>
    <row r="305" spans="1:24" ht="16.5" customHeight="1">
      <c r="A305" s="330"/>
      <c r="B305" s="330"/>
      <c r="C305" s="330"/>
      <c r="D305" s="330"/>
      <c r="E305" s="330"/>
      <c r="F305" s="330"/>
      <c r="G305" s="330"/>
      <c r="H305" s="219"/>
      <c r="I305" s="338"/>
      <c r="J305" s="338"/>
      <c r="K305" s="338"/>
      <c r="L305" s="338"/>
      <c r="M305" s="332"/>
      <c r="N305" s="332"/>
      <c r="O305" s="332"/>
      <c r="P305" s="330"/>
      <c r="Q305" s="330"/>
      <c r="R305" s="338"/>
      <c r="S305" s="338"/>
      <c r="T305" s="338"/>
      <c r="U305" s="338"/>
      <c r="V305" s="338"/>
      <c r="W305" s="338"/>
      <c r="X305" s="338"/>
    </row>
    <row r="306" spans="1:24" ht="1.5" customHeight="1">
      <c r="A306" s="330" t="s">
        <v>74</v>
      </c>
      <c r="B306" s="330"/>
      <c r="C306" s="330"/>
      <c r="D306" s="330"/>
      <c r="E306" s="330"/>
      <c r="F306" s="330"/>
      <c r="G306" s="330"/>
      <c r="H306" s="219"/>
      <c r="I306" s="338">
        <v>30</v>
      </c>
      <c r="J306" s="338"/>
      <c r="K306" s="338"/>
      <c r="L306" s="338"/>
      <c r="M306" s="332" t="s">
        <v>640</v>
      </c>
      <c r="N306" s="332"/>
      <c r="O306" s="332"/>
      <c r="P306" s="330"/>
      <c r="Q306" s="330"/>
      <c r="R306" s="338">
        <v>0.3</v>
      </c>
      <c r="S306" s="338"/>
      <c r="T306" s="338"/>
      <c r="U306" s="338"/>
      <c r="V306" s="338">
        <v>9</v>
      </c>
      <c r="W306" s="338"/>
      <c r="X306" s="338"/>
    </row>
    <row r="307" spans="1:24" ht="16.5" customHeight="1">
      <c r="A307" s="330"/>
      <c r="B307" s="330"/>
      <c r="C307" s="330"/>
      <c r="D307" s="330"/>
      <c r="E307" s="330"/>
      <c r="F307" s="330"/>
      <c r="G307" s="330"/>
      <c r="H307" s="219"/>
      <c r="I307" s="338"/>
      <c r="J307" s="338"/>
      <c r="K307" s="338"/>
      <c r="L307" s="338"/>
      <c r="M307" s="332"/>
      <c r="N307" s="332"/>
      <c r="O307" s="332"/>
      <c r="P307" s="330"/>
      <c r="Q307" s="330"/>
      <c r="R307" s="338"/>
      <c r="S307" s="338"/>
      <c r="T307" s="338"/>
      <c r="U307" s="338"/>
      <c r="V307" s="338"/>
      <c r="W307" s="338"/>
      <c r="X307" s="338"/>
    </row>
    <row r="308" spans="1:24" ht="1.5" customHeight="1">
      <c r="A308" s="330" t="s">
        <v>69</v>
      </c>
      <c r="B308" s="330"/>
      <c r="C308" s="330"/>
      <c r="D308" s="330"/>
      <c r="E308" s="330"/>
      <c r="F308" s="330"/>
      <c r="G308" s="330"/>
      <c r="H308" s="219"/>
      <c r="I308" s="338">
        <v>30</v>
      </c>
      <c r="J308" s="338"/>
      <c r="K308" s="338"/>
      <c r="L308" s="338"/>
      <c r="M308" s="332" t="s">
        <v>640</v>
      </c>
      <c r="N308" s="332"/>
      <c r="O308" s="332"/>
      <c r="P308" s="330"/>
      <c r="Q308" s="330"/>
      <c r="R308" s="338">
        <v>0</v>
      </c>
      <c r="S308" s="338"/>
      <c r="T308" s="338"/>
      <c r="U308" s="338"/>
      <c r="V308" s="338">
        <v>0</v>
      </c>
      <c r="W308" s="338"/>
      <c r="X308" s="338"/>
    </row>
    <row r="309" spans="1:24" ht="16.5" customHeight="1">
      <c r="A309" s="330"/>
      <c r="B309" s="330"/>
      <c r="C309" s="330"/>
      <c r="D309" s="330"/>
      <c r="E309" s="330"/>
      <c r="F309" s="330"/>
      <c r="G309" s="330"/>
      <c r="H309" s="219"/>
      <c r="I309" s="338"/>
      <c r="J309" s="338"/>
      <c r="K309" s="338"/>
      <c r="L309" s="338"/>
      <c r="M309" s="332"/>
      <c r="N309" s="332"/>
      <c r="O309" s="332"/>
      <c r="P309" s="330"/>
      <c r="Q309" s="330"/>
      <c r="R309" s="338"/>
      <c r="S309" s="338"/>
      <c r="T309" s="338"/>
      <c r="U309" s="338"/>
      <c r="V309" s="338"/>
      <c r="W309" s="338"/>
      <c r="X309" s="338"/>
    </row>
    <row r="310" spans="1:24" ht="1.5" customHeight="1">
      <c r="A310" s="330" t="s">
        <v>8</v>
      </c>
      <c r="B310" s="330"/>
      <c r="C310" s="330"/>
      <c r="D310" s="330"/>
      <c r="E310" s="330"/>
      <c r="F310" s="330"/>
      <c r="G310" s="330"/>
      <c r="H310" s="219"/>
      <c r="I310" s="338">
        <v>1</v>
      </c>
      <c r="J310" s="338"/>
      <c r="K310" s="338"/>
      <c r="L310" s="338"/>
      <c r="M310" s="332" t="s">
        <v>45</v>
      </c>
      <c r="N310" s="332"/>
      <c r="O310" s="332"/>
      <c r="P310" s="330"/>
      <c r="Q310" s="330"/>
      <c r="R310" s="338">
        <v>0.23260339999999999</v>
      </c>
      <c r="S310" s="338"/>
      <c r="T310" s="338"/>
      <c r="U310" s="338"/>
      <c r="V310" s="338">
        <v>0.23260339999999999</v>
      </c>
      <c r="W310" s="338"/>
      <c r="X310" s="338"/>
    </row>
    <row r="311" spans="1:24" ht="16.5" customHeight="1">
      <c r="A311" s="330"/>
      <c r="B311" s="330"/>
      <c r="C311" s="330"/>
      <c r="D311" s="330"/>
      <c r="E311" s="330"/>
      <c r="F311" s="330"/>
      <c r="G311" s="330"/>
      <c r="H311" s="219"/>
      <c r="I311" s="338"/>
      <c r="J311" s="338"/>
      <c r="K311" s="338"/>
      <c r="L311" s="338"/>
      <c r="M311" s="332"/>
      <c r="N311" s="332"/>
      <c r="O311" s="332"/>
      <c r="P311" s="330"/>
      <c r="Q311" s="330"/>
      <c r="R311" s="338"/>
      <c r="S311" s="338"/>
      <c r="T311" s="338"/>
      <c r="U311" s="338"/>
      <c r="V311" s="338"/>
      <c r="W311" s="338"/>
      <c r="X311" s="338"/>
    </row>
    <row r="312" spans="1:24" ht="7.5" customHeight="1"/>
    <row r="313" spans="1:24" ht="16.5" customHeight="1">
      <c r="S313" s="335" t="s">
        <v>641</v>
      </c>
      <c r="T313" s="335"/>
      <c r="U313" s="336">
        <v>19.20889</v>
      </c>
      <c r="V313" s="336"/>
      <c r="W313" s="336"/>
    </row>
    <row r="314" spans="1:24" ht="15.75" customHeight="1"/>
    <row r="315" spans="1:24" ht="16.5" customHeight="1">
      <c r="B315" s="339" t="s">
        <v>652</v>
      </c>
      <c r="C315" s="339"/>
      <c r="D315" s="339"/>
      <c r="E315" s="339"/>
      <c r="F315" s="339"/>
      <c r="G315" s="339"/>
      <c r="H315" s="339"/>
      <c r="I315" s="339"/>
      <c r="J315" s="339"/>
      <c r="K315" s="339"/>
      <c r="L315" s="339"/>
      <c r="M315" s="339"/>
      <c r="N315" s="339"/>
      <c r="O315" s="339"/>
      <c r="P315" s="339"/>
      <c r="Q315" s="339"/>
      <c r="R315" s="339"/>
      <c r="S315" s="339"/>
      <c r="T315" s="339"/>
      <c r="U315" s="339"/>
      <c r="V315" s="339"/>
      <c r="W315" s="339"/>
      <c r="X315" s="339"/>
    </row>
    <row r="316" spans="1:24" ht="0.75" customHeight="1"/>
    <row r="317" spans="1:24" ht="18" customHeight="1">
      <c r="A317" s="340" t="s">
        <v>633</v>
      </c>
      <c r="B317" s="340"/>
      <c r="C317" s="340"/>
      <c r="D317" s="340"/>
      <c r="E317" s="340"/>
      <c r="F317" s="340"/>
      <c r="G317" s="340"/>
      <c r="H317" s="218" t="s">
        <v>634</v>
      </c>
      <c r="I317" s="341" t="s">
        <v>635</v>
      </c>
      <c r="J317" s="341"/>
      <c r="K317" s="341"/>
      <c r="L317" s="341"/>
      <c r="M317" s="341" t="s">
        <v>43</v>
      </c>
      <c r="N317" s="341"/>
      <c r="O317" s="341"/>
      <c r="P317" s="340" t="s">
        <v>636</v>
      </c>
      <c r="Q317" s="340"/>
      <c r="R317" s="341" t="s">
        <v>637</v>
      </c>
      <c r="S317" s="341"/>
      <c r="T317" s="341"/>
      <c r="U317" s="341"/>
      <c r="V317" s="341" t="s">
        <v>638</v>
      </c>
      <c r="W317" s="341"/>
      <c r="X317" s="341"/>
    </row>
    <row r="318" spans="1:24" ht="1.5" customHeight="1">
      <c r="A318" s="330" t="s">
        <v>60</v>
      </c>
      <c r="B318" s="330"/>
      <c r="C318" s="330"/>
      <c r="D318" s="330"/>
      <c r="E318" s="330"/>
      <c r="F318" s="330"/>
      <c r="G318" s="330"/>
      <c r="H318" s="219"/>
      <c r="I318" s="338">
        <v>2</v>
      </c>
      <c r="J318" s="338"/>
      <c r="K318" s="338"/>
      <c r="L318" s="338"/>
      <c r="M318" s="332" t="s">
        <v>45</v>
      </c>
      <c r="N318" s="332"/>
      <c r="O318" s="332"/>
      <c r="P318" s="330"/>
      <c r="Q318" s="330"/>
      <c r="R318" s="338">
        <v>6.5052940000000001</v>
      </c>
      <c r="S318" s="338"/>
      <c r="T318" s="338"/>
      <c r="U318" s="338"/>
      <c r="V318" s="338">
        <v>13.010590000000001</v>
      </c>
      <c r="W318" s="338"/>
      <c r="X318" s="338"/>
    </row>
    <row r="319" spans="1:24" ht="16.5" customHeight="1">
      <c r="A319" s="330"/>
      <c r="B319" s="330"/>
      <c r="C319" s="330"/>
      <c r="D319" s="330"/>
      <c r="E319" s="330"/>
      <c r="F319" s="330"/>
      <c r="G319" s="330"/>
      <c r="H319" s="219"/>
      <c r="I319" s="338"/>
      <c r="J319" s="338"/>
      <c r="K319" s="338"/>
      <c r="L319" s="338"/>
      <c r="M319" s="332"/>
      <c r="N319" s="332"/>
      <c r="O319" s="332"/>
      <c r="P319" s="330"/>
      <c r="Q319" s="330"/>
      <c r="R319" s="338"/>
      <c r="S319" s="338"/>
      <c r="T319" s="338"/>
      <c r="U319" s="338"/>
      <c r="V319" s="338"/>
      <c r="W319" s="338"/>
      <c r="X319" s="338"/>
    </row>
    <row r="320" spans="1:24" ht="1.5" customHeight="1">
      <c r="A320" s="330" t="s">
        <v>11</v>
      </c>
      <c r="B320" s="330"/>
      <c r="C320" s="330"/>
      <c r="D320" s="330"/>
      <c r="E320" s="330"/>
      <c r="F320" s="330"/>
      <c r="G320" s="330"/>
      <c r="H320" s="219"/>
      <c r="I320" s="338">
        <v>200</v>
      </c>
      <c r="J320" s="338"/>
      <c r="K320" s="338"/>
      <c r="L320" s="338"/>
      <c r="M320" s="332" t="s">
        <v>640</v>
      </c>
      <c r="N320" s="332"/>
      <c r="O320" s="332"/>
      <c r="P320" s="330"/>
      <c r="Q320" s="330"/>
      <c r="R320" s="338">
        <v>3.52856E-2</v>
      </c>
      <c r="S320" s="338"/>
      <c r="T320" s="338"/>
      <c r="U320" s="338"/>
      <c r="V320" s="338">
        <v>7.0571190000000001</v>
      </c>
      <c r="W320" s="338"/>
      <c r="X320" s="338"/>
    </row>
    <row r="321" spans="1:24" ht="16.5" customHeight="1">
      <c r="A321" s="330"/>
      <c r="B321" s="330"/>
      <c r="C321" s="330"/>
      <c r="D321" s="330"/>
      <c r="E321" s="330"/>
      <c r="F321" s="330"/>
      <c r="G321" s="330"/>
      <c r="H321" s="219"/>
      <c r="I321" s="338"/>
      <c r="J321" s="338"/>
      <c r="K321" s="338"/>
      <c r="L321" s="338"/>
      <c r="M321" s="332"/>
      <c r="N321" s="332"/>
      <c r="O321" s="332"/>
      <c r="P321" s="330"/>
      <c r="Q321" s="330"/>
      <c r="R321" s="338"/>
      <c r="S321" s="338"/>
      <c r="T321" s="338"/>
      <c r="U321" s="338"/>
      <c r="V321" s="338"/>
      <c r="W321" s="338"/>
      <c r="X321" s="338"/>
    </row>
    <row r="322" spans="1:24" ht="1.5" customHeight="1">
      <c r="A322" s="330" t="s">
        <v>7</v>
      </c>
      <c r="B322" s="330"/>
      <c r="C322" s="330"/>
      <c r="D322" s="330"/>
      <c r="E322" s="330"/>
      <c r="F322" s="330"/>
      <c r="G322" s="330"/>
      <c r="H322" s="219"/>
      <c r="I322" s="338">
        <v>1</v>
      </c>
      <c r="J322" s="338"/>
      <c r="K322" s="338"/>
      <c r="L322" s="338"/>
      <c r="M322" s="332" t="s">
        <v>45</v>
      </c>
      <c r="N322" s="332"/>
      <c r="O322" s="332"/>
      <c r="P322" s="330"/>
      <c r="Q322" s="330"/>
      <c r="R322" s="338">
        <v>1.21</v>
      </c>
      <c r="S322" s="338"/>
      <c r="T322" s="338"/>
      <c r="U322" s="338"/>
      <c r="V322" s="338">
        <v>1.21</v>
      </c>
      <c r="W322" s="338"/>
      <c r="X322" s="338"/>
    </row>
    <row r="323" spans="1:24" ht="16.5" customHeight="1">
      <c r="A323" s="330"/>
      <c r="B323" s="330"/>
      <c r="C323" s="330"/>
      <c r="D323" s="330"/>
      <c r="E323" s="330"/>
      <c r="F323" s="330"/>
      <c r="G323" s="330"/>
      <c r="H323" s="219"/>
      <c r="I323" s="338"/>
      <c r="J323" s="338"/>
      <c r="K323" s="338"/>
      <c r="L323" s="338"/>
      <c r="M323" s="332"/>
      <c r="N323" s="332"/>
      <c r="O323" s="332"/>
      <c r="P323" s="330"/>
      <c r="Q323" s="330"/>
      <c r="R323" s="338"/>
      <c r="S323" s="338"/>
      <c r="T323" s="338"/>
      <c r="U323" s="338"/>
      <c r="V323" s="338"/>
      <c r="W323" s="338"/>
      <c r="X323" s="338"/>
    </row>
    <row r="324" spans="1:24" ht="7.5" customHeight="1"/>
    <row r="325" spans="1:24" ht="16.5" customHeight="1">
      <c r="S325" s="335" t="s">
        <v>641</v>
      </c>
      <c r="T325" s="335"/>
      <c r="U325" s="336">
        <v>21.277709999999999</v>
      </c>
      <c r="V325" s="336"/>
      <c r="W325" s="336"/>
    </row>
    <row r="326" spans="1:24" ht="15.75" customHeight="1"/>
    <row r="327" spans="1:24" ht="16.5" customHeight="1">
      <c r="B327" s="339" t="s">
        <v>653</v>
      </c>
      <c r="C327" s="339"/>
      <c r="D327" s="339"/>
      <c r="E327" s="339"/>
      <c r="F327" s="339"/>
      <c r="G327" s="339"/>
      <c r="H327" s="339"/>
      <c r="I327" s="339"/>
      <c r="J327" s="339"/>
      <c r="K327" s="339"/>
      <c r="L327" s="339"/>
      <c r="M327" s="339"/>
      <c r="N327" s="339"/>
      <c r="O327" s="339"/>
      <c r="P327" s="339"/>
      <c r="Q327" s="339"/>
      <c r="R327" s="339"/>
      <c r="S327" s="339"/>
      <c r="T327" s="339"/>
      <c r="U327" s="339"/>
      <c r="V327" s="339"/>
      <c r="W327" s="339"/>
      <c r="X327" s="339"/>
    </row>
    <row r="328" spans="1:24" ht="0.75" customHeight="1"/>
    <row r="329" spans="1:24" ht="18" customHeight="1">
      <c r="A329" s="340" t="s">
        <v>633</v>
      </c>
      <c r="B329" s="340"/>
      <c r="C329" s="340"/>
      <c r="D329" s="340"/>
      <c r="E329" s="340"/>
      <c r="F329" s="340"/>
      <c r="G329" s="340"/>
      <c r="H329" s="218" t="s">
        <v>634</v>
      </c>
      <c r="I329" s="341" t="s">
        <v>635</v>
      </c>
      <c r="J329" s="341"/>
      <c r="K329" s="341"/>
      <c r="L329" s="341"/>
      <c r="M329" s="341" t="s">
        <v>43</v>
      </c>
      <c r="N329" s="341"/>
      <c r="O329" s="341"/>
      <c r="P329" s="340" t="s">
        <v>636</v>
      </c>
      <c r="Q329" s="340"/>
      <c r="R329" s="341" t="s">
        <v>637</v>
      </c>
      <c r="S329" s="341"/>
      <c r="T329" s="341"/>
      <c r="U329" s="341"/>
      <c r="V329" s="341" t="s">
        <v>638</v>
      </c>
      <c r="W329" s="341"/>
      <c r="X329" s="341"/>
    </row>
    <row r="330" spans="1:24" ht="1.5" customHeight="1">
      <c r="A330" s="330" t="s">
        <v>63</v>
      </c>
      <c r="B330" s="330"/>
      <c r="C330" s="330"/>
      <c r="D330" s="330"/>
      <c r="E330" s="330"/>
      <c r="F330" s="330"/>
      <c r="G330" s="330"/>
      <c r="H330" s="219"/>
      <c r="I330" s="338">
        <v>150</v>
      </c>
      <c r="J330" s="338"/>
      <c r="K330" s="338"/>
      <c r="L330" s="338"/>
      <c r="M330" s="332" t="s">
        <v>640</v>
      </c>
      <c r="N330" s="332"/>
      <c r="O330" s="332"/>
      <c r="P330" s="330"/>
      <c r="Q330" s="330"/>
      <c r="R330" s="338">
        <v>1.7000000000000001E-2</v>
      </c>
      <c r="S330" s="338"/>
      <c r="T330" s="338"/>
      <c r="U330" s="338"/>
      <c r="V330" s="338">
        <v>2.5499999999999998</v>
      </c>
      <c r="W330" s="338"/>
      <c r="X330" s="338"/>
    </row>
    <row r="331" spans="1:24" ht="16.5" customHeight="1">
      <c r="A331" s="330"/>
      <c r="B331" s="330"/>
      <c r="C331" s="330"/>
      <c r="D331" s="330"/>
      <c r="E331" s="330"/>
      <c r="F331" s="330"/>
      <c r="G331" s="330"/>
      <c r="H331" s="219"/>
      <c r="I331" s="338"/>
      <c r="J331" s="338"/>
      <c r="K331" s="338"/>
      <c r="L331" s="338"/>
      <c r="M331" s="332"/>
      <c r="N331" s="332"/>
      <c r="O331" s="332"/>
      <c r="P331" s="330"/>
      <c r="Q331" s="330"/>
      <c r="R331" s="338"/>
      <c r="S331" s="338"/>
      <c r="T331" s="338"/>
      <c r="U331" s="338"/>
      <c r="V331" s="338"/>
      <c r="W331" s="338"/>
      <c r="X331" s="338"/>
    </row>
    <row r="332" spans="1:24" ht="1.5" customHeight="1">
      <c r="A332" s="330" t="s">
        <v>64</v>
      </c>
      <c r="B332" s="330"/>
      <c r="C332" s="330"/>
      <c r="D332" s="330"/>
      <c r="E332" s="330"/>
      <c r="F332" s="330"/>
      <c r="G332" s="330"/>
      <c r="H332" s="219"/>
      <c r="I332" s="338">
        <v>1</v>
      </c>
      <c r="J332" s="338"/>
      <c r="K332" s="338"/>
      <c r="L332" s="338"/>
      <c r="M332" s="332" t="s">
        <v>45</v>
      </c>
      <c r="N332" s="332"/>
      <c r="O332" s="332"/>
      <c r="P332" s="330"/>
      <c r="Q332" s="330"/>
      <c r="R332" s="338">
        <v>6.2659570000000002</v>
      </c>
      <c r="S332" s="338"/>
      <c r="T332" s="338"/>
      <c r="U332" s="338"/>
      <c r="V332" s="338">
        <v>6.2659570000000002</v>
      </c>
      <c r="W332" s="338"/>
      <c r="X332" s="338"/>
    </row>
    <row r="333" spans="1:24" ht="16.5" customHeight="1">
      <c r="A333" s="330"/>
      <c r="B333" s="330"/>
      <c r="C333" s="330"/>
      <c r="D333" s="330"/>
      <c r="E333" s="330"/>
      <c r="F333" s="330"/>
      <c r="G333" s="330"/>
      <c r="H333" s="219"/>
      <c r="I333" s="338"/>
      <c r="J333" s="338"/>
      <c r="K333" s="338"/>
      <c r="L333" s="338"/>
      <c r="M333" s="332"/>
      <c r="N333" s="332"/>
      <c r="O333" s="332"/>
      <c r="P333" s="330"/>
      <c r="Q333" s="330"/>
      <c r="R333" s="338"/>
      <c r="S333" s="338"/>
      <c r="T333" s="338"/>
      <c r="U333" s="338"/>
      <c r="V333" s="338"/>
      <c r="W333" s="338"/>
      <c r="X333" s="338"/>
    </row>
    <row r="334" spans="1:24" ht="1.5" customHeight="1">
      <c r="A334" s="330" t="s">
        <v>75</v>
      </c>
      <c r="B334" s="330"/>
      <c r="C334" s="330"/>
      <c r="D334" s="330"/>
      <c r="E334" s="330"/>
      <c r="F334" s="330"/>
      <c r="G334" s="330"/>
      <c r="H334" s="219"/>
      <c r="I334" s="338">
        <v>30</v>
      </c>
      <c r="J334" s="338"/>
      <c r="K334" s="338"/>
      <c r="L334" s="338"/>
      <c r="M334" s="332" t="s">
        <v>640</v>
      </c>
      <c r="N334" s="332"/>
      <c r="O334" s="332"/>
      <c r="P334" s="330"/>
      <c r="Q334" s="330"/>
      <c r="R334" s="338">
        <v>0.35799999999999998</v>
      </c>
      <c r="S334" s="338"/>
      <c r="T334" s="338"/>
      <c r="U334" s="338"/>
      <c r="V334" s="338">
        <v>10.74</v>
      </c>
      <c r="W334" s="338"/>
      <c r="X334" s="338"/>
    </row>
    <row r="335" spans="1:24" ht="16.5" customHeight="1">
      <c r="A335" s="330"/>
      <c r="B335" s="330"/>
      <c r="C335" s="330"/>
      <c r="D335" s="330"/>
      <c r="E335" s="330"/>
      <c r="F335" s="330"/>
      <c r="G335" s="330"/>
      <c r="H335" s="219"/>
      <c r="I335" s="338"/>
      <c r="J335" s="338"/>
      <c r="K335" s="338"/>
      <c r="L335" s="338"/>
      <c r="M335" s="332"/>
      <c r="N335" s="332"/>
      <c r="O335" s="332"/>
      <c r="P335" s="330"/>
      <c r="Q335" s="330"/>
      <c r="R335" s="338"/>
      <c r="S335" s="338"/>
      <c r="T335" s="338"/>
      <c r="U335" s="338"/>
      <c r="V335" s="338"/>
      <c r="W335" s="338"/>
      <c r="X335" s="338"/>
    </row>
    <row r="336" spans="1:24" ht="1.5" customHeight="1">
      <c r="A336" s="330" t="s">
        <v>7</v>
      </c>
      <c r="B336" s="330"/>
      <c r="C336" s="330"/>
      <c r="D336" s="330"/>
      <c r="E336" s="330"/>
      <c r="F336" s="330"/>
      <c r="G336" s="330"/>
      <c r="H336" s="219"/>
      <c r="I336" s="338">
        <v>1</v>
      </c>
      <c r="J336" s="338"/>
      <c r="K336" s="338"/>
      <c r="L336" s="338"/>
      <c r="M336" s="332" t="s">
        <v>45</v>
      </c>
      <c r="N336" s="332"/>
      <c r="O336" s="332"/>
      <c r="P336" s="330"/>
      <c r="Q336" s="330"/>
      <c r="R336" s="338">
        <v>1.21</v>
      </c>
      <c r="S336" s="338"/>
      <c r="T336" s="338"/>
      <c r="U336" s="338"/>
      <c r="V336" s="338">
        <v>1.21</v>
      </c>
      <c r="W336" s="338"/>
      <c r="X336" s="338"/>
    </row>
    <row r="337" spans="1:24" ht="16.5" customHeight="1">
      <c r="A337" s="330"/>
      <c r="B337" s="330"/>
      <c r="C337" s="330"/>
      <c r="D337" s="330"/>
      <c r="E337" s="330"/>
      <c r="F337" s="330"/>
      <c r="G337" s="330"/>
      <c r="H337" s="219"/>
      <c r="I337" s="338"/>
      <c r="J337" s="338"/>
      <c r="K337" s="338"/>
      <c r="L337" s="338"/>
      <c r="M337" s="332"/>
      <c r="N337" s="332"/>
      <c r="O337" s="332"/>
      <c r="P337" s="330"/>
      <c r="Q337" s="330"/>
      <c r="R337" s="338"/>
      <c r="S337" s="338"/>
      <c r="T337" s="338"/>
      <c r="U337" s="338"/>
      <c r="V337" s="338"/>
      <c r="W337" s="338"/>
      <c r="X337" s="338"/>
    </row>
    <row r="338" spans="1:24" ht="1.5" customHeight="1">
      <c r="A338" s="330" t="s">
        <v>8</v>
      </c>
      <c r="B338" s="330"/>
      <c r="C338" s="330"/>
      <c r="D338" s="330"/>
      <c r="E338" s="330"/>
      <c r="F338" s="330"/>
      <c r="G338" s="330"/>
      <c r="H338" s="219"/>
      <c r="I338" s="338">
        <v>1</v>
      </c>
      <c r="J338" s="338"/>
      <c r="K338" s="338"/>
      <c r="L338" s="338"/>
      <c r="M338" s="332" t="s">
        <v>45</v>
      </c>
      <c r="N338" s="332"/>
      <c r="O338" s="332"/>
      <c r="P338" s="330"/>
      <c r="Q338" s="330"/>
      <c r="R338" s="338">
        <v>0.23260339999999999</v>
      </c>
      <c r="S338" s="338"/>
      <c r="T338" s="338"/>
      <c r="U338" s="338"/>
      <c r="V338" s="338">
        <v>0.23260339999999999</v>
      </c>
      <c r="W338" s="338"/>
      <c r="X338" s="338"/>
    </row>
    <row r="339" spans="1:24" ht="16.5" customHeight="1">
      <c r="A339" s="330"/>
      <c r="B339" s="330"/>
      <c r="C339" s="330"/>
      <c r="D339" s="330"/>
      <c r="E339" s="330"/>
      <c r="F339" s="330"/>
      <c r="G339" s="330"/>
      <c r="H339" s="219"/>
      <c r="I339" s="338"/>
      <c r="J339" s="338"/>
      <c r="K339" s="338"/>
      <c r="L339" s="338"/>
      <c r="M339" s="332"/>
      <c r="N339" s="332"/>
      <c r="O339" s="332"/>
      <c r="P339" s="330"/>
      <c r="Q339" s="330"/>
      <c r="R339" s="338"/>
      <c r="S339" s="338"/>
      <c r="T339" s="338"/>
      <c r="U339" s="338"/>
      <c r="V339" s="338"/>
      <c r="W339" s="338"/>
      <c r="X339" s="338"/>
    </row>
    <row r="340" spans="1:24" ht="7.5" customHeight="1"/>
    <row r="341" spans="1:24" ht="16.5" customHeight="1">
      <c r="S341" s="335" t="s">
        <v>641</v>
      </c>
      <c r="T341" s="335"/>
      <c r="U341" s="336">
        <v>20.998560000000001</v>
      </c>
      <c r="V341" s="336"/>
      <c r="W341" s="336"/>
    </row>
    <row r="342" spans="1:24" ht="15.75" customHeight="1"/>
    <row r="343" spans="1:24" ht="16.5" customHeight="1">
      <c r="B343" s="339" t="s">
        <v>76</v>
      </c>
      <c r="C343" s="339"/>
      <c r="D343" s="339"/>
      <c r="E343" s="339"/>
      <c r="F343" s="339"/>
      <c r="G343" s="339"/>
      <c r="H343" s="339"/>
      <c r="I343" s="339"/>
      <c r="J343" s="339"/>
      <c r="K343" s="339"/>
      <c r="L343" s="339"/>
      <c r="M343" s="339"/>
      <c r="N343" s="339"/>
      <c r="O343" s="339"/>
      <c r="P343" s="339"/>
      <c r="Q343" s="339"/>
      <c r="R343" s="339"/>
      <c r="S343" s="339"/>
      <c r="T343" s="339"/>
      <c r="U343" s="339"/>
      <c r="V343" s="339"/>
      <c r="W343" s="339"/>
      <c r="X343" s="339"/>
    </row>
    <row r="344" spans="1:24" ht="0.75" customHeight="1"/>
    <row r="345" spans="1:24" ht="18" customHeight="1">
      <c r="A345" s="340" t="s">
        <v>633</v>
      </c>
      <c r="B345" s="340"/>
      <c r="C345" s="340"/>
      <c r="D345" s="340"/>
      <c r="E345" s="340"/>
      <c r="F345" s="340"/>
      <c r="G345" s="340"/>
      <c r="H345" s="218" t="s">
        <v>634</v>
      </c>
      <c r="I345" s="341" t="s">
        <v>635</v>
      </c>
      <c r="J345" s="341"/>
      <c r="K345" s="341"/>
      <c r="L345" s="341"/>
      <c r="M345" s="341" t="s">
        <v>43</v>
      </c>
      <c r="N345" s="341"/>
      <c r="O345" s="341"/>
      <c r="P345" s="340" t="s">
        <v>636</v>
      </c>
      <c r="Q345" s="340"/>
      <c r="R345" s="341" t="s">
        <v>637</v>
      </c>
      <c r="S345" s="341"/>
      <c r="T345" s="341"/>
      <c r="U345" s="341"/>
      <c r="V345" s="341" t="s">
        <v>638</v>
      </c>
      <c r="W345" s="341"/>
      <c r="X345" s="341"/>
    </row>
    <row r="346" spans="1:24" ht="1.5" customHeight="1">
      <c r="A346" s="330" t="s">
        <v>77</v>
      </c>
      <c r="B346" s="330"/>
      <c r="C346" s="330"/>
      <c r="D346" s="330"/>
      <c r="E346" s="330"/>
      <c r="F346" s="330"/>
      <c r="G346" s="330"/>
      <c r="H346" s="219"/>
      <c r="I346" s="338">
        <v>1</v>
      </c>
      <c r="J346" s="338"/>
      <c r="K346" s="338"/>
      <c r="L346" s="338"/>
      <c r="M346" s="332" t="s">
        <v>45</v>
      </c>
      <c r="N346" s="332"/>
      <c r="O346" s="332"/>
      <c r="P346" s="330"/>
      <c r="Q346" s="330"/>
      <c r="R346" s="338">
        <v>24.792000000000002</v>
      </c>
      <c r="S346" s="338"/>
      <c r="T346" s="338"/>
      <c r="U346" s="338"/>
      <c r="V346" s="338">
        <v>24.792000000000002</v>
      </c>
      <c r="W346" s="338"/>
      <c r="X346" s="338"/>
    </row>
    <row r="347" spans="1:24" ht="16.5" customHeight="1">
      <c r="A347" s="330"/>
      <c r="B347" s="330"/>
      <c r="C347" s="330"/>
      <c r="D347" s="330"/>
      <c r="E347" s="330"/>
      <c r="F347" s="330"/>
      <c r="G347" s="330"/>
      <c r="H347" s="219"/>
      <c r="I347" s="338"/>
      <c r="J347" s="338"/>
      <c r="K347" s="338"/>
      <c r="L347" s="338"/>
      <c r="M347" s="332"/>
      <c r="N347" s="332"/>
      <c r="O347" s="332"/>
      <c r="P347" s="330"/>
      <c r="Q347" s="330"/>
      <c r="R347" s="338"/>
      <c r="S347" s="338"/>
      <c r="T347" s="338"/>
      <c r="U347" s="338"/>
      <c r="V347" s="338"/>
      <c r="W347" s="338"/>
      <c r="X347" s="338"/>
    </row>
    <row r="348" spans="1:24" ht="1.5" customHeight="1">
      <c r="A348" s="330" t="s">
        <v>7</v>
      </c>
      <c r="B348" s="330"/>
      <c r="C348" s="330"/>
      <c r="D348" s="330"/>
      <c r="E348" s="330"/>
      <c r="F348" s="330"/>
      <c r="G348" s="330"/>
      <c r="H348" s="219"/>
      <c r="I348" s="338">
        <v>1</v>
      </c>
      <c r="J348" s="338"/>
      <c r="K348" s="338"/>
      <c r="L348" s="338"/>
      <c r="M348" s="332" t="s">
        <v>45</v>
      </c>
      <c r="N348" s="332"/>
      <c r="O348" s="332"/>
      <c r="P348" s="330"/>
      <c r="Q348" s="330"/>
      <c r="R348" s="338">
        <v>1.21</v>
      </c>
      <c r="S348" s="338"/>
      <c r="T348" s="338"/>
      <c r="U348" s="338"/>
      <c r="V348" s="338">
        <v>1.21</v>
      </c>
      <c r="W348" s="338"/>
      <c r="X348" s="338"/>
    </row>
    <row r="349" spans="1:24" ht="16.5" customHeight="1">
      <c r="A349" s="330"/>
      <c r="B349" s="330"/>
      <c r="C349" s="330"/>
      <c r="D349" s="330"/>
      <c r="E349" s="330"/>
      <c r="F349" s="330"/>
      <c r="G349" s="330"/>
      <c r="H349" s="219"/>
      <c r="I349" s="338"/>
      <c r="J349" s="338"/>
      <c r="K349" s="338"/>
      <c r="L349" s="338"/>
      <c r="M349" s="332"/>
      <c r="N349" s="332"/>
      <c r="O349" s="332"/>
      <c r="P349" s="330"/>
      <c r="Q349" s="330"/>
      <c r="R349" s="338"/>
      <c r="S349" s="338"/>
      <c r="T349" s="338"/>
      <c r="U349" s="338"/>
      <c r="V349" s="338"/>
      <c r="W349" s="338"/>
      <c r="X349" s="338"/>
    </row>
    <row r="350" spans="1:24" ht="1.5" customHeight="1">
      <c r="A350" s="330" t="s">
        <v>71</v>
      </c>
      <c r="B350" s="330"/>
      <c r="C350" s="330"/>
      <c r="D350" s="330"/>
      <c r="E350" s="330"/>
      <c r="F350" s="330"/>
      <c r="G350" s="330"/>
      <c r="H350" s="219"/>
      <c r="I350" s="338">
        <v>30</v>
      </c>
      <c r="J350" s="338"/>
      <c r="K350" s="338"/>
      <c r="L350" s="338"/>
      <c r="M350" s="332" t="s">
        <v>640</v>
      </c>
      <c r="N350" s="332"/>
      <c r="O350" s="332"/>
      <c r="P350" s="330"/>
      <c r="Q350" s="330"/>
      <c r="R350" s="338">
        <v>0</v>
      </c>
      <c r="S350" s="338"/>
      <c r="T350" s="338"/>
      <c r="U350" s="338"/>
      <c r="V350" s="338">
        <v>0</v>
      </c>
      <c r="W350" s="338"/>
      <c r="X350" s="338"/>
    </row>
    <row r="351" spans="1:24" ht="16.5" customHeight="1">
      <c r="A351" s="330"/>
      <c r="B351" s="330"/>
      <c r="C351" s="330"/>
      <c r="D351" s="330"/>
      <c r="E351" s="330"/>
      <c r="F351" s="330"/>
      <c r="G351" s="330"/>
      <c r="H351" s="219"/>
      <c r="I351" s="338"/>
      <c r="J351" s="338"/>
      <c r="K351" s="338"/>
      <c r="L351" s="338"/>
      <c r="M351" s="332"/>
      <c r="N351" s="332"/>
      <c r="O351" s="332"/>
      <c r="P351" s="330"/>
      <c r="Q351" s="330"/>
      <c r="R351" s="338"/>
      <c r="S351" s="338"/>
      <c r="T351" s="338"/>
      <c r="U351" s="338"/>
      <c r="V351" s="338"/>
      <c r="W351" s="338"/>
      <c r="X351" s="338"/>
    </row>
    <row r="352" spans="1:24" ht="1.5" customHeight="1">
      <c r="A352" s="330" t="s">
        <v>8</v>
      </c>
      <c r="B352" s="330"/>
      <c r="C352" s="330"/>
      <c r="D352" s="330"/>
      <c r="E352" s="330"/>
      <c r="F352" s="330"/>
      <c r="G352" s="330"/>
      <c r="H352" s="219"/>
      <c r="I352" s="338">
        <v>1</v>
      </c>
      <c r="J352" s="338"/>
      <c r="K352" s="338"/>
      <c r="L352" s="338"/>
      <c r="M352" s="332" t="s">
        <v>45</v>
      </c>
      <c r="N352" s="332"/>
      <c r="O352" s="332"/>
      <c r="P352" s="330"/>
      <c r="Q352" s="330"/>
      <c r="R352" s="338">
        <v>0.23260339999999999</v>
      </c>
      <c r="S352" s="338"/>
      <c r="T352" s="338"/>
      <c r="U352" s="338"/>
      <c r="V352" s="338">
        <v>0.23260339999999999</v>
      </c>
      <c r="W352" s="338"/>
      <c r="X352" s="338"/>
    </row>
    <row r="353" spans="1:24" ht="16.5" customHeight="1">
      <c r="A353" s="330"/>
      <c r="B353" s="330"/>
      <c r="C353" s="330"/>
      <c r="D353" s="330"/>
      <c r="E353" s="330"/>
      <c r="F353" s="330"/>
      <c r="G353" s="330"/>
      <c r="H353" s="219"/>
      <c r="I353" s="338"/>
      <c r="J353" s="338"/>
      <c r="K353" s="338"/>
      <c r="L353" s="338"/>
      <c r="M353" s="332"/>
      <c r="N353" s="332"/>
      <c r="O353" s="332"/>
      <c r="P353" s="330"/>
      <c r="Q353" s="330"/>
      <c r="R353" s="338"/>
      <c r="S353" s="338"/>
      <c r="T353" s="338"/>
      <c r="U353" s="338"/>
      <c r="V353" s="338"/>
      <c r="W353" s="338"/>
      <c r="X353" s="338"/>
    </row>
    <row r="354" spans="1:24" ht="7.5" customHeight="1"/>
    <row r="355" spans="1:24" ht="17.25" customHeight="1">
      <c r="S355" s="335" t="s">
        <v>641</v>
      </c>
      <c r="T355" s="335"/>
      <c r="U355" s="336">
        <v>26.2346</v>
      </c>
      <c r="V355" s="336"/>
      <c r="W355" s="336"/>
    </row>
    <row r="356" spans="1:24" ht="15" customHeight="1"/>
    <row r="357" spans="1:24" ht="16.5" customHeight="1">
      <c r="B357" s="339" t="s">
        <v>78</v>
      </c>
      <c r="C357" s="339"/>
      <c r="D357" s="339"/>
      <c r="E357" s="339"/>
      <c r="F357" s="339"/>
      <c r="G357" s="339"/>
      <c r="H357" s="339"/>
      <c r="I357" s="339"/>
      <c r="J357" s="339"/>
      <c r="K357" s="339"/>
      <c r="L357" s="339"/>
      <c r="M357" s="339"/>
      <c r="N357" s="339"/>
      <c r="O357" s="339"/>
      <c r="P357" s="339"/>
      <c r="Q357" s="339"/>
      <c r="R357" s="339"/>
      <c r="S357" s="339"/>
      <c r="T357" s="339"/>
      <c r="U357" s="339"/>
      <c r="V357" s="339"/>
      <c r="W357" s="339"/>
      <c r="X357" s="339"/>
    </row>
    <row r="358" spans="1:24" ht="1.5" customHeight="1"/>
    <row r="359" spans="1:24" ht="18" customHeight="1">
      <c r="A359" s="340" t="s">
        <v>633</v>
      </c>
      <c r="B359" s="340"/>
      <c r="C359" s="340"/>
      <c r="D359" s="340"/>
      <c r="E359" s="340"/>
      <c r="F359" s="340"/>
      <c r="G359" s="340"/>
      <c r="H359" s="218" t="s">
        <v>634</v>
      </c>
      <c r="I359" s="341" t="s">
        <v>635</v>
      </c>
      <c r="J359" s="341"/>
      <c r="K359" s="341"/>
      <c r="L359" s="341"/>
      <c r="M359" s="341" t="s">
        <v>43</v>
      </c>
      <c r="N359" s="341"/>
      <c r="O359" s="341"/>
      <c r="P359" s="340" t="s">
        <v>636</v>
      </c>
      <c r="Q359" s="340"/>
      <c r="R359" s="341" t="s">
        <v>637</v>
      </c>
      <c r="S359" s="341"/>
      <c r="T359" s="341"/>
      <c r="U359" s="341"/>
      <c r="V359" s="341" t="s">
        <v>638</v>
      </c>
      <c r="W359" s="341"/>
      <c r="X359" s="341"/>
    </row>
    <row r="360" spans="1:24" ht="1.5" customHeight="1">
      <c r="A360" s="330" t="s">
        <v>77</v>
      </c>
      <c r="B360" s="330"/>
      <c r="C360" s="330"/>
      <c r="D360" s="330"/>
      <c r="E360" s="330"/>
      <c r="F360" s="330"/>
      <c r="G360" s="330"/>
      <c r="H360" s="219"/>
      <c r="I360" s="338">
        <v>1</v>
      </c>
      <c r="J360" s="338"/>
      <c r="K360" s="338"/>
      <c r="L360" s="338"/>
      <c r="M360" s="332" t="s">
        <v>45</v>
      </c>
      <c r="N360" s="332"/>
      <c r="O360" s="332"/>
      <c r="P360" s="330"/>
      <c r="Q360" s="330"/>
      <c r="R360" s="338">
        <v>24.792000000000002</v>
      </c>
      <c r="S360" s="338"/>
      <c r="T360" s="338"/>
      <c r="U360" s="338"/>
      <c r="V360" s="338">
        <v>24.792000000000002</v>
      </c>
      <c r="W360" s="338"/>
      <c r="X360" s="338"/>
    </row>
    <row r="361" spans="1:24" ht="16.5" customHeight="1">
      <c r="A361" s="330"/>
      <c r="B361" s="330"/>
      <c r="C361" s="330"/>
      <c r="D361" s="330"/>
      <c r="E361" s="330"/>
      <c r="F361" s="330"/>
      <c r="G361" s="330"/>
      <c r="H361" s="219"/>
      <c r="I361" s="338"/>
      <c r="J361" s="338"/>
      <c r="K361" s="338"/>
      <c r="L361" s="338"/>
      <c r="M361" s="332"/>
      <c r="N361" s="332"/>
      <c r="O361" s="332"/>
      <c r="P361" s="330"/>
      <c r="Q361" s="330"/>
      <c r="R361" s="338"/>
      <c r="S361" s="338"/>
      <c r="T361" s="338"/>
      <c r="U361" s="338"/>
      <c r="V361" s="338"/>
      <c r="W361" s="338"/>
      <c r="X361" s="338"/>
    </row>
    <row r="362" spans="1:24" ht="1.5" customHeight="1">
      <c r="A362" s="330" t="s">
        <v>79</v>
      </c>
      <c r="B362" s="330"/>
      <c r="C362" s="330"/>
      <c r="D362" s="330"/>
      <c r="E362" s="330"/>
      <c r="F362" s="330"/>
      <c r="G362" s="330"/>
      <c r="H362" s="219"/>
      <c r="I362" s="338">
        <v>7</v>
      </c>
      <c r="J362" s="338"/>
      <c r="K362" s="338"/>
      <c r="L362" s="338"/>
      <c r="M362" s="332" t="s">
        <v>639</v>
      </c>
      <c r="N362" s="332"/>
      <c r="O362" s="332"/>
      <c r="P362" s="330"/>
      <c r="Q362" s="330"/>
      <c r="R362" s="338">
        <v>0.41621930000000001</v>
      </c>
      <c r="S362" s="338"/>
      <c r="T362" s="338"/>
      <c r="U362" s="338"/>
      <c r="V362" s="338">
        <v>2.913535</v>
      </c>
      <c r="W362" s="338"/>
      <c r="X362" s="338"/>
    </row>
    <row r="363" spans="1:24" ht="16.5" customHeight="1">
      <c r="A363" s="330"/>
      <c r="B363" s="330"/>
      <c r="C363" s="330"/>
      <c r="D363" s="330"/>
      <c r="E363" s="330"/>
      <c r="F363" s="330"/>
      <c r="G363" s="330"/>
      <c r="H363" s="219"/>
      <c r="I363" s="338"/>
      <c r="J363" s="338"/>
      <c r="K363" s="338"/>
      <c r="L363" s="338"/>
      <c r="M363" s="332"/>
      <c r="N363" s="332"/>
      <c r="O363" s="332"/>
      <c r="P363" s="330"/>
      <c r="Q363" s="330"/>
      <c r="R363" s="338"/>
      <c r="S363" s="338"/>
      <c r="T363" s="338"/>
      <c r="U363" s="338"/>
      <c r="V363" s="338"/>
      <c r="W363" s="338"/>
      <c r="X363" s="338"/>
    </row>
    <row r="364" spans="1:24" ht="1.5" customHeight="1">
      <c r="A364" s="330" t="s">
        <v>7</v>
      </c>
      <c r="B364" s="330"/>
      <c r="C364" s="330"/>
      <c r="D364" s="330"/>
      <c r="E364" s="330"/>
      <c r="F364" s="330"/>
      <c r="G364" s="330"/>
      <c r="H364" s="219"/>
      <c r="I364" s="338">
        <v>1</v>
      </c>
      <c r="J364" s="338"/>
      <c r="K364" s="338"/>
      <c r="L364" s="338"/>
      <c r="M364" s="332" t="s">
        <v>45</v>
      </c>
      <c r="N364" s="332"/>
      <c r="O364" s="332"/>
      <c r="P364" s="330"/>
      <c r="Q364" s="330"/>
      <c r="R364" s="338">
        <v>1.21</v>
      </c>
      <c r="S364" s="338"/>
      <c r="T364" s="338"/>
      <c r="U364" s="338"/>
      <c r="V364" s="338">
        <v>1.21</v>
      </c>
      <c r="W364" s="338"/>
      <c r="X364" s="338"/>
    </row>
    <row r="365" spans="1:24" ht="16.5" customHeight="1">
      <c r="A365" s="330"/>
      <c r="B365" s="330"/>
      <c r="C365" s="330"/>
      <c r="D365" s="330"/>
      <c r="E365" s="330"/>
      <c r="F365" s="330"/>
      <c r="G365" s="330"/>
      <c r="H365" s="219"/>
      <c r="I365" s="338"/>
      <c r="J365" s="338"/>
      <c r="K365" s="338"/>
      <c r="L365" s="338"/>
      <c r="M365" s="332"/>
      <c r="N365" s="332"/>
      <c r="O365" s="332"/>
      <c r="P365" s="330"/>
      <c r="Q365" s="330"/>
      <c r="R365" s="338"/>
      <c r="S365" s="338"/>
      <c r="T365" s="338"/>
      <c r="U365" s="338"/>
      <c r="V365" s="338"/>
      <c r="W365" s="338"/>
      <c r="X365" s="338"/>
    </row>
    <row r="366" spans="1:24" ht="1.5" customHeight="1">
      <c r="A366" s="330" t="s">
        <v>8</v>
      </c>
      <c r="B366" s="330"/>
      <c r="C366" s="330"/>
      <c r="D366" s="330"/>
      <c r="E366" s="330"/>
      <c r="F366" s="330"/>
      <c r="G366" s="330"/>
      <c r="H366" s="219"/>
      <c r="I366" s="338">
        <v>1</v>
      </c>
      <c r="J366" s="338"/>
      <c r="K366" s="338"/>
      <c r="L366" s="338"/>
      <c r="M366" s="332" t="s">
        <v>45</v>
      </c>
      <c r="N366" s="332"/>
      <c r="O366" s="332"/>
      <c r="P366" s="330"/>
      <c r="Q366" s="330"/>
      <c r="R366" s="338">
        <v>0.23260339999999999</v>
      </c>
      <c r="S366" s="338"/>
      <c r="T366" s="338"/>
      <c r="U366" s="338"/>
      <c r="V366" s="338">
        <v>0.23260339999999999</v>
      </c>
      <c r="W366" s="338"/>
      <c r="X366" s="338"/>
    </row>
    <row r="367" spans="1:24" ht="16.5" customHeight="1">
      <c r="A367" s="330"/>
      <c r="B367" s="330"/>
      <c r="C367" s="330"/>
      <c r="D367" s="330"/>
      <c r="E367" s="330"/>
      <c r="F367" s="330"/>
      <c r="G367" s="330"/>
      <c r="H367" s="219"/>
      <c r="I367" s="338"/>
      <c r="J367" s="338"/>
      <c r="K367" s="338"/>
      <c r="L367" s="338"/>
      <c r="M367" s="332"/>
      <c r="N367" s="332"/>
      <c r="O367" s="332"/>
      <c r="P367" s="330"/>
      <c r="Q367" s="330"/>
      <c r="R367" s="338"/>
      <c r="S367" s="338"/>
      <c r="T367" s="338"/>
      <c r="U367" s="338"/>
      <c r="V367" s="338"/>
      <c r="W367" s="338"/>
      <c r="X367" s="338"/>
    </row>
    <row r="368" spans="1:24" ht="7.5" customHeight="1"/>
    <row r="369" spans="1:24" ht="16.5" customHeight="1">
      <c r="S369" s="335" t="s">
        <v>641</v>
      </c>
      <c r="T369" s="335"/>
      <c r="U369" s="336">
        <v>29.148140000000001</v>
      </c>
      <c r="V369" s="336"/>
      <c r="W369" s="336"/>
    </row>
    <row r="370" spans="1:24" ht="15" customHeight="1"/>
    <row r="371" spans="1:24" ht="16.5" customHeight="1">
      <c r="B371" s="339" t="s">
        <v>80</v>
      </c>
      <c r="C371" s="339"/>
      <c r="D371" s="339"/>
      <c r="E371" s="339"/>
      <c r="F371" s="339"/>
      <c r="G371" s="339"/>
      <c r="H371" s="339"/>
      <c r="I371" s="339"/>
      <c r="J371" s="339"/>
      <c r="K371" s="339"/>
      <c r="L371" s="339"/>
      <c r="M371" s="339"/>
      <c r="N371" s="339"/>
      <c r="O371" s="339"/>
      <c r="P371" s="339"/>
      <c r="Q371" s="339"/>
      <c r="R371" s="339"/>
      <c r="S371" s="339"/>
      <c r="T371" s="339"/>
      <c r="U371" s="339"/>
      <c r="V371" s="339"/>
      <c r="W371" s="339"/>
      <c r="X371" s="339"/>
    </row>
    <row r="372" spans="1:24" ht="1.5" customHeight="1"/>
    <row r="373" spans="1:24" ht="18" customHeight="1">
      <c r="A373" s="340" t="s">
        <v>633</v>
      </c>
      <c r="B373" s="340"/>
      <c r="C373" s="340"/>
      <c r="D373" s="340"/>
      <c r="E373" s="340"/>
      <c r="F373" s="340"/>
      <c r="G373" s="340"/>
      <c r="H373" s="218" t="s">
        <v>634</v>
      </c>
      <c r="I373" s="341" t="s">
        <v>635</v>
      </c>
      <c r="J373" s="341"/>
      <c r="K373" s="341"/>
      <c r="L373" s="341"/>
      <c r="M373" s="341" t="s">
        <v>43</v>
      </c>
      <c r="N373" s="341"/>
      <c r="O373" s="341"/>
      <c r="P373" s="340" t="s">
        <v>636</v>
      </c>
      <c r="Q373" s="340"/>
      <c r="R373" s="341" t="s">
        <v>637</v>
      </c>
      <c r="S373" s="341"/>
      <c r="T373" s="341"/>
      <c r="U373" s="341"/>
      <c r="V373" s="341" t="s">
        <v>638</v>
      </c>
      <c r="W373" s="341"/>
      <c r="X373" s="341"/>
    </row>
    <row r="374" spans="1:24" ht="1.5" customHeight="1">
      <c r="A374" s="330" t="s">
        <v>77</v>
      </c>
      <c r="B374" s="330"/>
      <c r="C374" s="330"/>
      <c r="D374" s="330"/>
      <c r="E374" s="330"/>
      <c r="F374" s="330"/>
      <c r="G374" s="330"/>
      <c r="H374" s="219"/>
      <c r="I374" s="338">
        <v>1</v>
      </c>
      <c r="J374" s="338"/>
      <c r="K374" s="338"/>
      <c r="L374" s="338"/>
      <c r="M374" s="332" t="s">
        <v>45</v>
      </c>
      <c r="N374" s="332"/>
      <c r="O374" s="332"/>
      <c r="P374" s="330"/>
      <c r="Q374" s="330"/>
      <c r="R374" s="338">
        <v>24.792000000000002</v>
      </c>
      <c r="S374" s="338"/>
      <c r="T374" s="338"/>
      <c r="U374" s="338"/>
      <c r="V374" s="338">
        <v>24.792000000000002</v>
      </c>
      <c r="W374" s="338"/>
      <c r="X374" s="338"/>
    </row>
    <row r="375" spans="1:24" ht="16.5" customHeight="1">
      <c r="A375" s="330"/>
      <c r="B375" s="330"/>
      <c r="C375" s="330"/>
      <c r="D375" s="330"/>
      <c r="E375" s="330"/>
      <c r="F375" s="330"/>
      <c r="G375" s="330"/>
      <c r="H375" s="219"/>
      <c r="I375" s="338"/>
      <c r="J375" s="338"/>
      <c r="K375" s="338"/>
      <c r="L375" s="338"/>
      <c r="M375" s="332"/>
      <c r="N375" s="332"/>
      <c r="O375" s="332"/>
      <c r="P375" s="330"/>
      <c r="Q375" s="330"/>
      <c r="R375" s="338"/>
      <c r="S375" s="338"/>
      <c r="T375" s="338"/>
      <c r="U375" s="338"/>
      <c r="V375" s="338"/>
      <c r="W375" s="338"/>
      <c r="X375" s="338"/>
    </row>
    <row r="376" spans="1:24" ht="1.5" customHeight="1">
      <c r="A376" s="330" t="s">
        <v>74</v>
      </c>
      <c r="B376" s="330"/>
      <c r="C376" s="330"/>
      <c r="D376" s="330"/>
      <c r="E376" s="330"/>
      <c r="F376" s="330"/>
      <c r="G376" s="330"/>
      <c r="H376" s="219"/>
      <c r="I376" s="338">
        <v>40</v>
      </c>
      <c r="J376" s="338"/>
      <c r="K376" s="338"/>
      <c r="L376" s="338"/>
      <c r="M376" s="332" t="s">
        <v>640</v>
      </c>
      <c r="N376" s="332"/>
      <c r="O376" s="332"/>
      <c r="P376" s="330"/>
      <c r="Q376" s="330"/>
      <c r="R376" s="338">
        <v>0.3</v>
      </c>
      <c r="S376" s="338"/>
      <c r="T376" s="338"/>
      <c r="U376" s="338"/>
      <c r="V376" s="338">
        <v>12</v>
      </c>
      <c r="W376" s="338"/>
      <c r="X376" s="338"/>
    </row>
    <row r="377" spans="1:24" ht="16.5" customHeight="1">
      <c r="A377" s="330"/>
      <c r="B377" s="330"/>
      <c r="C377" s="330"/>
      <c r="D377" s="330"/>
      <c r="E377" s="330"/>
      <c r="F377" s="330"/>
      <c r="G377" s="330"/>
      <c r="H377" s="219"/>
      <c r="I377" s="338"/>
      <c r="J377" s="338"/>
      <c r="K377" s="338"/>
      <c r="L377" s="338"/>
      <c r="M377" s="332"/>
      <c r="N377" s="332"/>
      <c r="O377" s="332"/>
      <c r="P377" s="330"/>
      <c r="Q377" s="330"/>
      <c r="R377" s="338"/>
      <c r="S377" s="338"/>
      <c r="T377" s="338"/>
      <c r="U377" s="338"/>
      <c r="V377" s="338"/>
      <c r="W377" s="338"/>
      <c r="X377" s="338"/>
    </row>
    <row r="378" spans="1:24" ht="1.5" customHeight="1">
      <c r="A378" s="330" t="s">
        <v>7</v>
      </c>
      <c r="B378" s="330"/>
      <c r="C378" s="330"/>
      <c r="D378" s="330"/>
      <c r="E378" s="330"/>
      <c r="F378" s="330"/>
      <c r="G378" s="330"/>
      <c r="H378" s="219"/>
      <c r="I378" s="338">
        <v>1</v>
      </c>
      <c r="J378" s="338"/>
      <c r="K378" s="338"/>
      <c r="L378" s="338"/>
      <c r="M378" s="332" t="s">
        <v>45</v>
      </c>
      <c r="N378" s="332"/>
      <c r="O378" s="332"/>
      <c r="P378" s="330"/>
      <c r="Q378" s="330"/>
      <c r="R378" s="338">
        <v>1.21</v>
      </c>
      <c r="S378" s="338"/>
      <c r="T378" s="338"/>
      <c r="U378" s="338"/>
      <c r="V378" s="338">
        <v>1.21</v>
      </c>
      <c r="W378" s="338"/>
      <c r="X378" s="338"/>
    </row>
    <row r="379" spans="1:24" ht="16.5" customHeight="1">
      <c r="A379" s="330"/>
      <c r="B379" s="330"/>
      <c r="C379" s="330"/>
      <c r="D379" s="330"/>
      <c r="E379" s="330"/>
      <c r="F379" s="330"/>
      <c r="G379" s="330"/>
      <c r="H379" s="219"/>
      <c r="I379" s="338"/>
      <c r="J379" s="338"/>
      <c r="K379" s="338"/>
      <c r="L379" s="338"/>
      <c r="M379" s="332"/>
      <c r="N379" s="332"/>
      <c r="O379" s="332"/>
      <c r="P379" s="330"/>
      <c r="Q379" s="330"/>
      <c r="R379" s="338"/>
      <c r="S379" s="338"/>
      <c r="T379" s="338"/>
      <c r="U379" s="338"/>
      <c r="V379" s="338"/>
      <c r="W379" s="338"/>
      <c r="X379" s="338"/>
    </row>
    <row r="380" spans="1:24" ht="1.5" customHeight="1">
      <c r="A380" s="330" t="s">
        <v>8</v>
      </c>
      <c r="B380" s="330"/>
      <c r="C380" s="330"/>
      <c r="D380" s="330"/>
      <c r="E380" s="330"/>
      <c r="F380" s="330"/>
      <c r="G380" s="330"/>
      <c r="H380" s="219"/>
      <c r="I380" s="338">
        <v>1</v>
      </c>
      <c r="J380" s="338"/>
      <c r="K380" s="338"/>
      <c r="L380" s="338"/>
      <c r="M380" s="332" t="s">
        <v>45</v>
      </c>
      <c r="N380" s="332"/>
      <c r="O380" s="332"/>
      <c r="P380" s="330"/>
      <c r="Q380" s="330"/>
      <c r="R380" s="338">
        <v>0.23260339999999999</v>
      </c>
      <c r="S380" s="338"/>
      <c r="T380" s="338"/>
      <c r="U380" s="338"/>
      <c r="V380" s="338">
        <v>0.23260339999999999</v>
      </c>
      <c r="W380" s="338"/>
      <c r="X380" s="338"/>
    </row>
    <row r="381" spans="1:24" ht="16.5" customHeight="1">
      <c r="A381" s="330"/>
      <c r="B381" s="330"/>
      <c r="C381" s="330"/>
      <c r="D381" s="330"/>
      <c r="E381" s="330"/>
      <c r="F381" s="330"/>
      <c r="G381" s="330"/>
      <c r="H381" s="219"/>
      <c r="I381" s="338"/>
      <c r="J381" s="338"/>
      <c r="K381" s="338"/>
      <c r="L381" s="338"/>
      <c r="M381" s="332"/>
      <c r="N381" s="332"/>
      <c r="O381" s="332"/>
      <c r="P381" s="330"/>
      <c r="Q381" s="330"/>
      <c r="R381" s="338"/>
      <c r="S381" s="338"/>
      <c r="T381" s="338"/>
      <c r="U381" s="338"/>
      <c r="V381" s="338"/>
      <c r="W381" s="338"/>
      <c r="X381" s="338"/>
    </row>
    <row r="382" spans="1:24" ht="7.5" customHeight="1"/>
    <row r="383" spans="1:24" ht="16.5" customHeight="1">
      <c r="S383" s="335" t="s">
        <v>641</v>
      </c>
      <c r="T383" s="335"/>
      <c r="U383" s="336">
        <v>38.2346</v>
      </c>
      <c r="V383" s="336"/>
      <c r="W383" s="336"/>
    </row>
    <row r="384" spans="1:24" ht="15.75" customHeight="1"/>
    <row r="385" spans="1:24" ht="16.5" customHeight="1">
      <c r="B385" s="339" t="s">
        <v>81</v>
      </c>
      <c r="C385" s="339"/>
      <c r="D385" s="339"/>
      <c r="E385" s="339"/>
      <c r="F385" s="339"/>
      <c r="G385" s="339"/>
      <c r="H385" s="339"/>
      <c r="I385" s="339"/>
      <c r="J385" s="339"/>
      <c r="K385" s="339"/>
      <c r="L385" s="339"/>
      <c r="M385" s="339"/>
      <c r="N385" s="339"/>
      <c r="O385" s="339"/>
      <c r="P385" s="339"/>
      <c r="Q385" s="339"/>
      <c r="R385" s="339"/>
      <c r="S385" s="339"/>
      <c r="T385" s="339"/>
      <c r="U385" s="339"/>
      <c r="V385" s="339"/>
      <c r="W385" s="339"/>
      <c r="X385" s="339"/>
    </row>
    <row r="386" spans="1:24" ht="0.75" customHeight="1"/>
    <row r="387" spans="1:24" ht="18" customHeight="1">
      <c r="A387" s="340" t="s">
        <v>633</v>
      </c>
      <c r="B387" s="340"/>
      <c r="C387" s="340"/>
      <c r="D387" s="340"/>
      <c r="E387" s="340"/>
      <c r="F387" s="340"/>
      <c r="G387" s="340"/>
      <c r="H387" s="218" t="s">
        <v>634</v>
      </c>
      <c r="I387" s="341" t="s">
        <v>635</v>
      </c>
      <c r="J387" s="341"/>
      <c r="K387" s="341"/>
      <c r="L387" s="341"/>
      <c r="M387" s="341" t="s">
        <v>43</v>
      </c>
      <c r="N387" s="341"/>
      <c r="O387" s="341"/>
      <c r="P387" s="340" t="s">
        <v>636</v>
      </c>
      <c r="Q387" s="340"/>
      <c r="R387" s="341" t="s">
        <v>637</v>
      </c>
      <c r="S387" s="341"/>
      <c r="T387" s="341"/>
      <c r="U387" s="341"/>
      <c r="V387" s="341" t="s">
        <v>638</v>
      </c>
      <c r="W387" s="341"/>
      <c r="X387" s="341"/>
    </row>
    <row r="388" spans="1:24" ht="1.5" customHeight="1">
      <c r="A388" s="330" t="s">
        <v>56</v>
      </c>
      <c r="B388" s="330"/>
      <c r="C388" s="330"/>
      <c r="D388" s="330"/>
      <c r="E388" s="330"/>
      <c r="F388" s="330"/>
      <c r="G388" s="330"/>
      <c r="H388" s="219"/>
      <c r="I388" s="338">
        <v>1</v>
      </c>
      <c r="J388" s="338"/>
      <c r="K388" s="338"/>
      <c r="L388" s="338"/>
      <c r="M388" s="332" t="s">
        <v>45</v>
      </c>
      <c r="N388" s="332"/>
      <c r="O388" s="332"/>
      <c r="P388" s="330"/>
      <c r="Q388" s="330"/>
      <c r="R388" s="338">
        <v>7.9665860000000004</v>
      </c>
      <c r="S388" s="338"/>
      <c r="T388" s="338"/>
      <c r="U388" s="338"/>
      <c r="V388" s="338">
        <v>7.9665860000000004</v>
      </c>
      <c r="W388" s="338"/>
      <c r="X388" s="338"/>
    </row>
    <row r="389" spans="1:24" ht="16.5" customHeight="1">
      <c r="A389" s="330"/>
      <c r="B389" s="330"/>
      <c r="C389" s="330"/>
      <c r="D389" s="330"/>
      <c r="E389" s="330"/>
      <c r="F389" s="330"/>
      <c r="G389" s="330"/>
      <c r="H389" s="219"/>
      <c r="I389" s="338"/>
      <c r="J389" s="338"/>
      <c r="K389" s="338"/>
      <c r="L389" s="338"/>
      <c r="M389" s="332"/>
      <c r="N389" s="332"/>
      <c r="O389" s="332"/>
      <c r="P389" s="330"/>
      <c r="Q389" s="330"/>
      <c r="R389" s="338"/>
      <c r="S389" s="338"/>
      <c r="T389" s="338"/>
      <c r="U389" s="338"/>
      <c r="V389" s="338"/>
      <c r="W389" s="338"/>
      <c r="X389" s="338"/>
    </row>
    <row r="390" spans="1:24" ht="1.5" customHeight="1">
      <c r="A390" s="330" t="s">
        <v>53</v>
      </c>
      <c r="B390" s="330"/>
      <c r="C390" s="330"/>
      <c r="D390" s="330"/>
      <c r="E390" s="330"/>
      <c r="F390" s="330"/>
      <c r="G390" s="330"/>
      <c r="H390" s="219"/>
      <c r="I390" s="338">
        <v>1</v>
      </c>
      <c r="J390" s="338"/>
      <c r="K390" s="338"/>
      <c r="L390" s="338"/>
      <c r="M390" s="332" t="s">
        <v>45</v>
      </c>
      <c r="N390" s="332"/>
      <c r="O390" s="332"/>
      <c r="P390" s="330"/>
      <c r="Q390" s="330"/>
      <c r="R390" s="338">
        <v>1.5994079999999999</v>
      </c>
      <c r="S390" s="338"/>
      <c r="T390" s="338"/>
      <c r="U390" s="338"/>
      <c r="V390" s="338">
        <v>1.5994079999999999</v>
      </c>
      <c r="W390" s="338"/>
      <c r="X390" s="338"/>
    </row>
    <row r="391" spans="1:24" ht="16.5" customHeight="1">
      <c r="A391" s="330"/>
      <c r="B391" s="330"/>
      <c r="C391" s="330"/>
      <c r="D391" s="330"/>
      <c r="E391" s="330"/>
      <c r="F391" s="330"/>
      <c r="G391" s="330"/>
      <c r="H391" s="219"/>
      <c r="I391" s="338"/>
      <c r="J391" s="338"/>
      <c r="K391" s="338"/>
      <c r="L391" s="338"/>
      <c r="M391" s="332"/>
      <c r="N391" s="332"/>
      <c r="O391" s="332"/>
      <c r="P391" s="330"/>
      <c r="Q391" s="330"/>
      <c r="R391" s="338"/>
      <c r="S391" s="338"/>
      <c r="T391" s="338"/>
      <c r="U391" s="338"/>
      <c r="V391" s="338"/>
      <c r="W391" s="338"/>
      <c r="X391" s="338"/>
    </row>
    <row r="392" spans="1:24" ht="1.5" customHeight="1">
      <c r="A392" s="330" t="s">
        <v>82</v>
      </c>
      <c r="B392" s="330"/>
      <c r="C392" s="330"/>
      <c r="D392" s="330"/>
      <c r="E392" s="330"/>
      <c r="F392" s="330"/>
      <c r="G392" s="330"/>
      <c r="H392" s="219"/>
      <c r="I392" s="338">
        <v>20</v>
      </c>
      <c r="J392" s="338"/>
      <c r="K392" s="338"/>
      <c r="L392" s="338"/>
      <c r="M392" s="332" t="s">
        <v>640</v>
      </c>
      <c r="N392" s="332"/>
      <c r="O392" s="332"/>
      <c r="P392" s="330"/>
      <c r="Q392" s="330"/>
      <c r="R392" s="338">
        <v>0.3</v>
      </c>
      <c r="S392" s="338"/>
      <c r="T392" s="338"/>
      <c r="U392" s="338"/>
      <c r="V392" s="338">
        <v>6</v>
      </c>
      <c r="W392" s="338"/>
      <c r="X392" s="338"/>
    </row>
    <row r="393" spans="1:24" ht="16.5" customHeight="1">
      <c r="A393" s="330"/>
      <c r="B393" s="330"/>
      <c r="C393" s="330"/>
      <c r="D393" s="330"/>
      <c r="E393" s="330"/>
      <c r="F393" s="330"/>
      <c r="G393" s="330"/>
      <c r="H393" s="219"/>
      <c r="I393" s="338"/>
      <c r="J393" s="338"/>
      <c r="K393" s="338"/>
      <c r="L393" s="338"/>
      <c r="M393" s="332"/>
      <c r="N393" s="332"/>
      <c r="O393" s="332"/>
      <c r="P393" s="330"/>
      <c r="Q393" s="330"/>
      <c r="R393" s="338"/>
      <c r="S393" s="338"/>
      <c r="T393" s="338"/>
      <c r="U393" s="338"/>
      <c r="V393" s="338"/>
      <c r="W393" s="338"/>
      <c r="X393" s="338"/>
    </row>
    <row r="394" spans="1:24" ht="1.5" customHeight="1">
      <c r="A394" s="330" t="s">
        <v>7</v>
      </c>
      <c r="B394" s="330"/>
      <c r="C394" s="330"/>
      <c r="D394" s="330"/>
      <c r="E394" s="330"/>
      <c r="F394" s="330"/>
      <c r="G394" s="330"/>
      <c r="H394" s="219"/>
      <c r="I394" s="338">
        <v>1</v>
      </c>
      <c r="J394" s="338"/>
      <c r="K394" s="338"/>
      <c r="L394" s="338"/>
      <c r="M394" s="332" t="s">
        <v>45</v>
      </c>
      <c r="N394" s="332"/>
      <c r="O394" s="332"/>
      <c r="P394" s="330"/>
      <c r="Q394" s="330"/>
      <c r="R394" s="338">
        <v>1.21</v>
      </c>
      <c r="S394" s="338"/>
      <c r="T394" s="338"/>
      <c r="U394" s="338"/>
      <c r="V394" s="338">
        <v>1.21</v>
      </c>
      <c r="W394" s="338"/>
      <c r="X394" s="338"/>
    </row>
    <row r="395" spans="1:24" ht="16.5" customHeight="1">
      <c r="A395" s="330"/>
      <c r="B395" s="330"/>
      <c r="C395" s="330"/>
      <c r="D395" s="330"/>
      <c r="E395" s="330"/>
      <c r="F395" s="330"/>
      <c r="G395" s="330"/>
      <c r="H395" s="219"/>
      <c r="I395" s="338"/>
      <c r="J395" s="338"/>
      <c r="K395" s="338"/>
      <c r="L395" s="338"/>
      <c r="M395" s="332"/>
      <c r="N395" s="332"/>
      <c r="O395" s="332"/>
      <c r="P395" s="330"/>
      <c r="Q395" s="330"/>
      <c r="R395" s="338"/>
      <c r="S395" s="338"/>
      <c r="T395" s="338"/>
      <c r="U395" s="338"/>
      <c r="V395" s="338"/>
      <c r="W395" s="338"/>
      <c r="X395" s="338"/>
    </row>
    <row r="396" spans="1:24" ht="1.5" customHeight="1">
      <c r="A396" s="330" t="s">
        <v>8</v>
      </c>
      <c r="B396" s="330"/>
      <c r="C396" s="330"/>
      <c r="D396" s="330"/>
      <c r="E396" s="330"/>
      <c r="F396" s="330"/>
      <c r="G396" s="330"/>
      <c r="H396" s="219"/>
      <c r="I396" s="338">
        <v>1</v>
      </c>
      <c r="J396" s="338"/>
      <c r="K396" s="338"/>
      <c r="L396" s="338"/>
      <c r="M396" s="332" t="s">
        <v>45</v>
      </c>
      <c r="N396" s="332"/>
      <c r="O396" s="332"/>
      <c r="P396" s="330"/>
      <c r="Q396" s="330"/>
      <c r="R396" s="338">
        <v>0.23260339999999999</v>
      </c>
      <c r="S396" s="338"/>
      <c r="T396" s="338"/>
      <c r="U396" s="338"/>
      <c r="V396" s="338">
        <v>0.23260339999999999</v>
      </c>
      <c r="W396" s="338"/>
      <c r="X396" s="338"/>
    </row>
    <row r="397" spans="1:24" ht="16.5" customHeight="1">
      <c r="A397" s="330"/>
      <c r="B397" s="330"/>
      <c r="C397" s="330"/>
      <c r="D397" s="330"/>
      <c r="E397" s="330"/>
      <c r="F397" s="330"/>
      <c r="G397" s="330"/>
      <c r="H397" s="219"/>
      <c r="I397" s="338"/>
      <c r="J397" s="338"/>
      <c r="K397" s="338"/>
      <c r="L397" s="338"/>
      <c r="M397" s="332"/>
      <c r="N397" s="332"/>
      <c r="O397" s="332"/>
      <c r="P397" s="330"/>
      <c r="Q397" s="330"/>
      <c r="R397" s="338"/>
      <c r="S397" s="338"/>
      <c r="T397" s="338"/>
      <c r="U397" s="338"/>
      <c r="V397" s="338"/>
      <c r="W397" s="338"/>
      <c r="X397" s="338"/>
    </row>
    <row r="398" spans="1:24" ht="7.5" customHeight="1"/>
    <row r="399" spans="1:24" ht="16.5" customHeight="1">
      <c r="S399" s="335" t="s">
        <v>641</v>
      </c>
      <c r="T399" s="335"/>
      <c r="U399" s="336">
        <v>17.008600000000001</v>
      </c>
      <c r="V399" s="336"/>
      <c r="W399" s="336"/>
    </row>
    <row r="400" spans="1:24" ht="15.75" customHeight="1"/>
    <row r="401" spans="1:24" ht="16.5" customHeight="1">
      <c r="B401" s="339" t="s">
        <v>83</v>
      </c>
      <c r="C401" s="339"/>
      <c r="D401" s="339"/>
      <c r="E401" s="339"/>
      <c r="F401" s="339"/>
      <c r="G401" s="339"/>
      <c r="H401" s="339"/>
      <c r="I401" s="339"/>
      <c r="J401" s="339"/>
      <c r="K401" s="339"/>
      <c r="L401" s="339"/>
      <c r="M401" s="339"/>
      <c r="N401" s="339"/>
      <c r="O401" s="339"/>
      <c r="P401" s="339"/>
      <c r="Q401" s="339"/>
      <c r="R401" s="339"/>
      <c r="S401" s="339"/>
      <c r="T401" s="339"/>
      <c r="U401" s="339"/>
      <c r="V401" s="339"/>
      <c r="W401" s="339"/>
      <c r="X401" s="339"/>
    </row>
    <row r="402" spans="1:24" ht="0.75" customHeight="1"/>
    <row r="403" spans="1:24" ht="18" customHeight="1">
      <c r="A403" s="340" t="s">
        <v>633</v>
      </c>
      <c r="B403" s="340"/>
      <c r="C403" s="340"/>
      <c r="D403" s="340"/>
      <c r="E403" s="340"/>
      <c r="F403" s="340"/>
      <c r="G403" s="340"/>
      <c r="H403" s="218" t="s">
        <v>634</v>
      </c>
      <c r="I403" s="341" t="s">
        <v>635</v>
      </c>
      <c r="J403" s="341"/>
      <c r="K403" s="341"/>
      <c r="L403" s="341"/>
      <c r="M403" s="341" t="s">
        <v>43</v>
      </c>
      <c r="N403" s="341"/>
      <c r="O403" s="341"/>
      <c r="P403" s="340" t="s">
        <v>636</v>
      </c>
      <c r="Q403" s="340"/>
      <c r="R403" s="341" t="s">
        <v>637</v>
      </c>
      <c r="S403" s="341"/>
      <c r="T403" s="341"/>
      <c r="U403" s="341"/>
      <c r="V403" s="341" t="s">
        <v>638</v>
      </c>
      <c r="W403" s="341"/>
      <c r="X403" s="341"/>
    </row>
    <row r="404" spans="1:24" ht="1.5" customHeight="1">
      <c r="A404" s="330" t="s">
        <v>56</v>
      </c>
      <c r="B404" s="330"/>
      <c r="C404" s="330"/>
      <c r="D404" s="330"/>
      <c r="E404" s="330"/>
      <c r="F404" s="330"/>
      <c r="G404" s="330"/>
      <c r="H404" s="219"/>
      <c r="I404" s="338">
        <v>1</v>
      </c>
      <c r="J404" s="338"/>
      <c r="K404" s="338"/>
      <c r="L404" s="338"/>
      <c r="M404" s="332" t="s">
        <v>45</v>
      </c>
      <c r="N404" s="332"/>
      <c r="O404" s="332"/>
      <c r="P404" s="330"/>
      <c r="Q404" s="330"/>
      <c r="R404" s="338">
        <v>7.9665860000000004</v>
      </c>
      <c r="S404" s="338"/>
      <c r="T404" s="338"/>
      <c r="U404" s="338"/>
      <c r="V404" s="338">
        <v>7.9665860000000004</v>
      </c>
      <c r="W404" s="338"/>
      <c r="X404" s="338"/>
    </row>
    <row r="405" spans="1:24" ht="16.5" customHeight="1">
      <c r="A405" s="330"/>
      <c r="B405" s="330"/>
      <c r="C405" s="330"/>
      <c r="D405" s="330"/>
      <c r="E405" s="330"/>
      <c r="F405" s="330"/>
      <c r="G405" s="330"/>
      <c r="H405" s="219"/>
      <c r="I405" s="338"/>
      <c r="J405" s="338"/>
      <c r="K405" s="338"/>
      <c r="L405" s="338"/>
      <c r="M405" s="332"/>
      <c r="N405" s="332"/>
      <c r="O405" s="332"/>
      <c r="P405" s="330"/>
      <c r="Q405" s="330"/>
      <c r="R405" s="338"/>
      <c r="S405" s="338"/>
      <c r="T405" s="338"/>
      <c r="U405" s="338"/>
      <c r="V405" s="338"/>
      <c r="W405" s="338"/>
      <c r="X405" s="338"/>
    </row>
    <row r="406" spans="1:24" ht="1.5" customHeight="1">
      <c r="A406" s="330" t="s">
        <v>53</v>
      </c>
      <c r="B406" s="330"/>
      <c r="C406" s="330"/>
      <c r="D406" s="330"/>
      <c r="E406" s="330"/>
      <c r="F406" s="330"/>
      <c r="G406" s="330"/>
      <c r="H406" s="219"/>
      <c r="I406" s="338">
        <v>0.5</v>
      </c>
      <c r="J406" s="338"/>
      <c r="K406" s="338"/>
      <c r="L406" s="338"/>
      <c r="M406" s="332" t="s">
        <v>45</v>
      </c>
      <c r="N406" s="332"/>
      <c r="O406" s="332"/>
      <c r="P406" s="330"/>
      <c r="Q406" s="330"/>
      <c r="R406" s="338">
        <v>1.5994079999999999</v>
      </c>
      <c r="S406" s="338"/>
      <c r="T406" s="338"/>
      <c r="U406" s="338"/>
      <c r="V406" s="338">
        <v>0.79970399999999997</v>
      </c>
      <c r="W406" s="338"/>
      <c r="X406" s="338"/>
    </row>
    <row r="407" spans="1:24" ht="16.5" customHeight="1">
      <c r="A407" s="330"/>
      <c r="B407" s="330"/>
      <c r="C407" s="330"/>
      <c r="D407" s="330"/>
      <c r="E407" s="330"/>
      <c r="F407" s="330"/>
      <c r="G407" s="330"/>
      <c r="H407" s="219"/>
      <c r="I407" s="338"/>
      <c r="J407" s="338"/>
      <c r="K407" s="338"/>
      <c r="L407" s="338"/>
      <c r="M407" s="332"/>
      <c r="N407" s="332"/>
      <c r="O407" s="332"/>
      <c r="P407" s="330"/>
      <c r="Q407" s="330"/>
      <c r="R407" s="338"/>
      <c r="S407" s="338"/>
      <c r="T407" s="338"/>
      <c r="U407" s="338"/>
      <c r="V407" s="338"/>
      <c r="W407" s="338"/>
      <c r="X407" s="338"/>
    </row>
    <row r="408" spans="1:24" ht="1.5" customHeight="1">
      <c r="A408" s="330" t="s">
        <v>0</v>
      </c>
      <c r="B408" s="330"/>
      <c r="C408" s="330"/>
      <c r="D408" s="330"/>
      <c r="E408" s="330"/>
      <c r="F408" s="330"/>
      <c r="G408" s="330"/>
      <c r="H408" s="219"/>
      <c r="I408" s="338">
        <v>20</v>
      </c>
      <c r="J408" s="338"/>
      <c r="K408" s="338"/>
      <c r="L408" s="338"/>
      <c r="M408" s="332" t="s">
        <v>640</v>
      </c>
      <c r="N408" s="332"/>
      <c r="O408" s="332"/>
      <c r="P408" s="330"/>
      <c r="Q408" s="330"/>
      <c r="R408" s="338">
        <v>0.35799999999999998</v>
      </c>
      <c r="S408" s="338"/>
      <c r="T408" s="338"/>
      <c r="U408" s="338"/>
      <c r="V408" s="338">
        <v>7.16</v>
      </c>
      <c r="W408" s="338"/>
      <c r="X408" s="338"/>
    </row>
    <row r="409" spans="1:24" ht="16.5" customHeight="1">
      <c r="A409" s="330"/>
      <c r="B409" s="330"/>
      <c r="C409" s="330"/>
      <c r="D409" s="330"/>
      <c r="E409" s="330"/>
      <c r="F409" s="330"/>
      <c r="G409" s="330"/>
      <c r="H409" s="219"/>
      <c r="I409" s="338"/>
      <c r="J409" s="338"/>
      <c r="K409" s="338"/>
      <c r="L409" s="338"/>
      <c r="M409" s="332"/>
      <c r="N409" s="332"/>
      <c r="O409" s="332"/>
      <c r="P409" s="330"/>
      <c r="Q409" s="330"/>
      <c r="R409" s="338"/>
      <c r="S409" s="338"/>
      <c r="T409" s="338"/>
      <c r="U409" s="338"/>
      <c r="V409" s="338"/>
      <c r="W409" s="338"/>
      <c r="X409" s="338"/>
    </row>
    <row r="410" spans="1:24" ht="1.5" customHeight="1">
      <c r="A410" s="330" t="s">
        <v>7</v>
      </c>
      <c r="B410" s="330"/>
      <c r="C410" s="330"/>
      <c r="D410" s="330"/>
      <c r="E410" s="330"/>
      <c r="F410" s="330"/>
      <c r="G410" s="330"/>
      <c r="H410" s="219"/>
      <c r="I410" s="338">
        <v>1</v>
      </c>
      <c r="J410" s="338"/>
      <c r="K410" s="338"/>
      <c r="L410" s="338"/>
      <c r="M410" s="332" t="s">
        <v>45</v>
      </c>
      <c r="N410" s="332"/>
      <c r="O410" s="332"/>
      <c r="P410" s="330"/>
      <c r="Q410" s="330"/>
      <c r="R410" s="338">
        <v>1.21</v>
      </c>
      <c r="S410" s="338"/>
      <c r="T410" s="338"/>
      <c r="U410" s="338"/>
      <c r="V410" s="338">
        <v>1.21</v>
      </c>
      <c r="W410" s="338"/>
      <c r="X410" s="338"/>
    </row>
    <row r="411" spans="1:24" ht="16.5" customHeight="1">
      <c r="A411" s="330"/>
      <c r="B411" s="330"/>
      <c r="C411" s="330"/>
      <c r="D411" s="330"/>
      <c r="E411" s="330"/>
      <c r="F411" s="330"/>
      <c r="G411" s="330"/>
      <c r="H411" s="219"/>
      <c r="I411" s="338"/>
      <c r="J411" s="338"/>
      <c r="K411" s="338"/>
      <c r="L411" s="338"/>
      <c r="M411" s="332"/>
      <c r="N411" s="332"/>
      <c r="O411" s="332"/>
      <c r="P411" s="330"/>
      <c r="Q411" s="330"/>
      <c r="R411" s="338"/>
      <c r="S411" s="338"/>
      <c r="T411" s="338"/>
      <c r="U411" s="338"/>
      <c r="V411" s="338"/>
      <c r="W411" s="338"/>
      <c r="X411" s="338"/>
    </row>
    <row r="412" spans="1:24" ht="1.5" customHeight="1">
      <c r="A412" s="330" t="s">
        <v>8</v>
      </c>
      <c r="B412" s="330"/>
      <c r="C412" s="330"/>
      <c r="D412" s="330"/>
      <c r="E412" s="330"/>
      <c r="F412" s="330"/>
      <c r="G412" s="330"/>
      <c r="H412" s="219"/>
      <c r="I412" s="338">
        <v>1</v>
      </c>
      <c r="J412" s="338"/>
      <c r="K412" s="338"/>
      <c r="L412" s="338"/>
      <c r="M412" s="332" t="s">
        <v>45</v>
      </c>
      <c r="N412" s="332"/>
      <c r="O412" s="332"/>
      <c r="P412" s="330"/>
      <c r="Q412" s="330"/>
      <c r="R412" s="338">
        <v>0.23260339999999999</v>
      </c>
      <c r="S412" s="338"/>
      <c r="T412" s="338"/>
      <c r="U412" s="338"/>
      <c r="V412" s="338">
        <v>0.23260339999999999</v>
      </c>
      <c r="W412" s="338"/>
      <c r="X412" s="338"/>
    </row>
    <row r="413" spans="1:24" ht="16.5" customHeight="1">
      <c r="A413" s="330"/>
      <c r="B413" s="330"/>
      <c r="C413" s="330"/>
      <c r="D413" s="330"/>
      <c r="E413" s="330"/>
      <c r="F413" s="330"/>
      <c r="G413" s="330"/>
      <c r="H413" s="219"/>
      <c r="I413" s="338"/>
      <c r="J413" s="338"/>
      <c r="K413" s="338"/>
      <c r="L413" s="338"/>
      <c r="M413" s="332"/>
      <c r="N413" s="332"/>
      <c r="O413" s="332"/>
      <c r="P413" s="330"/>
      <c r="Q413" s="330"/>
      <c r="R413" s="338"/>
      <c r="S413" s="338"/>
      <c r="T413" s="338"/>
      <c r="U413" s="338"/>
      <c r="V413" s="338"/>
      <c r="W413" s="338"/>
      <c r="X413" s="338"/>
    </row>
    <row r="414" spans="1:24" ht="7.5" customHeight="1"/>
    <row r="415" spans="1:24" ht="16.5" customHeight="1">
      <c r="S415" s="335" t="s">
        <v>641</v>
      </c>
      <c r="T415" s="335"/>
      <c r="U415" s="336">
        <v>17.36889</v>
      </c>
      <c r="V415" s="336"/>
      <c r="W415" s="336"/>
    </row>
    <row r="416" spans="1:24" ht="13.5" customHeight="1"/>
    <row r="417" spans="1:24" ht="16.5" customHeight="1">
      <c r="E417" s="342" t="s">
        <v>40</v>
      </c>
      <c r="F417" s="342"/>
      <c r="G417" s="342" t="s">
        <v>654</v>
      </c>
      <c r="H417" s="342"/>
      <c r="I417" s="342"/>
      <c r="J417" s="342"/>
    </row>
    <row r="418" spans="1:24" ht="14.25" customHeight="1"/>
    <row r="419" spans="1:24" ht="16.5" customHeight="1">
      <c r="B419" s="339" t="s">
        <v>655</v>
      </c>
      <c r="C419" s="339"/>
      <c r="D419" s="339"/>
      <c r="E419" s="339"/>
      <c r="F419" s="339"/>
      <c r="G419" s="339"/>
      <c r="H419" s="339"/>
      <c r="I419" s="339"/>
      <c r="J419" s="339"/>
      <c r="K419" s="339"/>
      <c r="L419" s="339"/>
      <c r="M419" s="339"/>
      <c r="N419" s="339"/>
      <c r="O419" s="339"/>
      <c r="P419" s="339"/>
      <c r="Q419" s="339"/>
      <c r="R419" s="339"/>
      <c r="S419" s="339"/>
      <c r="T419" s="339"/>
      <c r="U419" s="339"/>
      <c r="V419" s="339"/>
      <c r="W419" s="339"/>
      <c r="X419" s="339"/>
    </row>
    <row r="420" spans="1:24" ht="1.5" customHeight="1"/>
    <row r="421" spans="1:24" ht="18" customHeight="1">
      <c r="A421" s="340" t="s">
        <v>633</v>
      </c>
      <c r="B421" s="340"/>
      <c r="C421" s="340"/>
      <c r="D421" s="340"/>
      <c r="E421" s="340"/>
      <c r="F421" s="340"/>
      <c r="G421" s="340"/>
      <c r="H421" s="218" t="s">
        <v>634</v>
      </c>
      <c r="I421" s="341" t="s">
        <v>635</v>
      </c>
      <c r="J421" s="341"/>
      <c r="K421" s="341"/>
      <c r="L421" s="341"/>
      <c r="M421" s="341" t="s">
        <v>43</v>
      </c>
      <c r="N421" s="341"/>
      <c r="O421" s="341"/>
      <c r="P421" s="340" t="s">
        <v>636</v>
      </c>
      <c r="Q421" s="340"/>
      <c r="R421" s="341" t="s">
        <v>637</v>
      </c>
      <c r="S421" s="341"/>
      <c r="T421" s="341"/>
      <c r="U421" s="341"/>
      <c r="V421" s="341" t="s">
        <v>638</v>
      </c>
      <c r="W421" s="341"/>
      <c r="X421" s="341"/>
    </row>
    <row r="422" spans="1:24" ht="1.5" customHeight="1">
      <c r="A422" s="330" t="s">
        <v>84</v>
      </c>
      <c r="B422" s="330"/>
      <c r="C422" s="330"/>
      <c r="D422" s="330"/>
      <c r="E422" s="330"/>
      <c r="F422" s="330"/>
      <c r="G422" s="330"/>
      <c r="H422" s="219"/>
      <c r="I422" s="338">
        <v>2</v>
      </c>
      <c r="J422" s="338"/>
      <c r="K422" s="338"/>
      <c r="L422" s="338"/>
      <c r="M422" s="332" t="s">
        <v>45</v>
      </c>
      <c r="N422" s="332"/>
      <c r="O422" s="332"/>
      <c r="P422" s="330"/>
      <c r="Q422" s="330"/>
      <c r="R422" s="338">
        <v>6.375</v>
      </c>
      <c r="S422" s="338"/>
      <c r="T422" s="338"/>
      <c r="U422" s="338"/>
      <c r="V422" s="338">
        <v>12.75</v>
      </c>
      <c r="W422" s="338"/>
      <c r="X422" s="338"/>
    </row>
    <row r="423" spans="1:24" ht="16.5" customHeight="1">
      <c r="A423" s="330"/>
      <c r="B423" s="330"/>
      <c r="C423" s="330"/>
      <c r="D423" s="330"/>
      <c r="E423" s="330"/>
      <c r="F423" s="330"/>
      <c r="G423" s="330"/>
      <c r="H423" s="219"/>
      <c r="I423" s="338"/>
      <c r="J423" s="338"/>
      <c r="K423" s="338"/>
      <c r="L423" s="338"/>
      <c r="M423" s="332"/>
      <c r="N423" s="332"/>
      <c r="O423" s="332"/>
      <c r="P423" s="330"/>
      <c r="Q423" s="330"/>
      <c r="R423" s="338"/>
      <c r="S423" s="338"/>
      <c r="T423" s="338"/>
      <c r="U423" s="338"/>
      <c r="V423" s="338"/>
      <c r="W423" s="338"/>
      <c r="X423" s="338"/>
    </row>
    <row r="424" spans="1:24" ht="1.5" customHeight="1">
      <c r="A424" s="330" t="s">
        <v>85</v>
      </c>
      <c r="B424" s="330"/>
      <c r="C424" s="330"/>
      <c r="D424" s="330"/>
      <c r="E424" s="330"/>
      <c r="F424" s="330"/>
      <c r="G424" s="330"/>
      <c r="H424" s="219"/>
      <c r="I424" s="338">
        <v>2</v>
      </c>
      <c r="J424" s="338"/>
      <c r="K424" s="338"/>
      <c r="L424" s="338"/>
      <c r="M424" s="332" t="s">
        <v>45</v>
      </c>
      <c r="N424" s="332"/>
      <c r="O424" s="332"/>
      <c r="P424" s="330"/>
      <c r="Q424" s="330"/>
      <c r="R424" s="338">
        <v>10.68557</v>
      </c>
      <c r="S424" s="338"/>
      <c r="T424" s="338"/>
      <c r="U424" s="338"/>
      <c r="V424" s="338">
        <v>21.37114</v>
      </c>
      <c r="W424" s="338"/>
      <c r="X424" s="338"/>
    </row>
    <row r="425" spans="1:24" ht="16.5" customHeight="1">
      <c r="A425" s="330"/>
      <c r="B425" s="330"/>
      <c r="C425" s="330"/>
      <c r="D425" s="330"/>
      <c r="E425" s="330"/>
      <c r="F425" s="330"/>
      <c r="G425" s="330"/>
      <c r="H425" s="219"/>
      <c r="I425" s="338"/>
      <c r="J425" s="338"/>
      <c r="K425" s="338"/>
      <c r="L425" s="338"/>
      <c r="M425" s="332"/>
      <c r="N425" s="332"/>
      <c r="O425" s="332"/>
      <c r="P425" s="330"/>
      <c r="Q425" s="330"/>
      <c r="R425" s="338"/>
      <c r="S425" s="338"/>
      <c r="T425" s="338"/>
      <c r="U425" s="338"/>
      <c r="V425" s="338"/>
      <c r="W425" s="338"/>
      <c r="X425" s="338"/>
    </row>
    <row r="426" spans="1:24" ht="1.5" customHeight="1">
      <c r="A426" s="330" t="s">
        <v>6</v>
      </c>
      <c r="B426" s="330"/>
      <c r="C426" s="330"/>
      <c r="D426" s="330"/>
      <c r="E426" s="330"/>
      <c r="F426" s="330"/>
      <c r="G426" s="330"/>
      <c r="H426" s="219"/>
      <c r="I426" s="338">
        <v>1</v>
      </c>
      <c r="J426" s="338"/>
      <c r="K426" s="338"/>
      <c r="L426" s="338"/>
      <c r="M426" s="332" t="s">
        <v>45</v>
      </c>
      <c r="N426" s="332"/>
      <c r="O426" s="332"/>
      <c r="P426" s="330"/>
      <c r="Q426" s="330"/>
      <c r="R426" s="338">
        <v>1.3061130000000001</v>
      </c>
      <c r="S426" s="338"/>
      <c r="T426" s="338"/>
      <c r="U426" s="338"/>
      <c r="V426" s="338">
        <v>1.3061130000000001</v>
      </c>
      <c r="W426" s="338"/>
      <c r="X426" s="338"/>
    </row>
    <row r="427" spans="1:24" ht="16.5" customHeight="1">
      <c r="A427" s="330"/>
      <c r="B427" s="330"/>
      <c r="C427" s="330"/>
      <c r="D427" s="330"/>
      <c r="E427" s="330"/>
      <c r="F427" s="330"/>
      <c r="G427" s="330"/>
      <c r="H427" s="219"/>
      <c r="I427" s="338"/>
      <c r="J427" s="338"/>
      <c r="K427" s="338"/>
      <c r="L427" s="338"/>
      <c r="M427" s="332"/>
      <c r="N427" s="332"/>
      <c r="O427" s="332"/>
      <c r="P427" s="330"/>
      <c r="Q427" s="330"/>
      <c r="R427" s="338"/>
      <c r="S427" s="338"/>
      <c r="T427" s="338"/>
      <c r="U427" s="338"/>
      <c r="V427" s="338"/>
      <c r="W427" s="338"/>
      <c r="X427" s="338"/>
    </row>
    <row r="428" spans="1:24" ht="7.5" customHeight="1"/>
    <row r="429" spans="1:24" ht="16.5" customHeight="1">
      <c r="S429" s="335" t="s">
        <v>641</v>
      </c>
      <c r="T429" s="335"/>
      <c r="U429" s="336">
        <v>35.427250000000001</v>
      </c>
      <c r="V429" s="336"/>
      <c r="W429" s="336"/>
    </row>
    <row r="430" spans="1:24" ht="15.75" customHeight="1"/>
    <row r="431" spans="1:24" ht="16.5" customHeight="1">
      <c r="B431" s="339" t="s">
        <v>656</v>
      </c>
      <c r="C431" s="339"/>
      <c r="D431" s="339"/>
      <c r="E431" s="339"/>
      <c r="F431" s="339"/>
      <c r="G431" s="339"/>
      <c r="H431" s="339"/>
      <c r="I431" s="339"/>
      <c r="J431" s="339"/>
      <c r="K431" s="339"/>
      <c r="L431" s="339"/>
      <c r="M431" s="339"/>
      <c r="N431" s="339"/>
      <c r="O431" s="339"/>
      <c r="P431" s="339"/>
      <c r="Q431" s="339"/>
      <c r="R431" s="339"/>
      <c r="S431" s="339"/>
      <c r="T431" s="339"/>
      <c r="U431" s="339"/>
      <c r="V431" s="339"/>
      <c r="W431" s="339"/>
      <c r="X431" s="339"/>
    </row>
    <row r="432" spans="1:24" ht="0.75" customHeight="1"/>
    <row r="433" spans="1:24" ht="18" customHeight="1">
      <c r="A433" s="340" t="s">
        <v>633</v>
      </c>
      <c r="B433" s="340"/>
      <c r="C433" s="340"/>
      <c r="D433" s="340"/>
      <c r="E433" s="340"/>
      <c r="F433" s="340"/>
      <c r="G433" s="340"/>
      <c r="H433" s="218" t="s">
        <v>634</v>
      </c>
      <c r="I433" s="341" t="s">
        <v>635</v>
      </c>
      <c r="J433" s="341"/>
      <c r="K433" s="341"/>
      <c r="L433" s="341"/>
      <c r="M433" s="341" t="s">
        <v>43</v>
      </c>
      <c r="N433" s="341"/>
      <c r="O433" s="341"/>
      <c r="P433" s="340" t="s">
        <v>636</v>
      </c>
      <c r="Q433" s="340"/>
      <c r="R433" s="341" t="s">
        <v>637</v>
      </c>
      <c r="S433" s="341"/>
      <c r="T433" s="341"/>
      <c r="U433" s="341"/>
      <c r="V433" s="341" t="s">
        <v>638</v>
      </c>
      <c r="W433" s="341"/>
      <c r="X433" s="341"/>
    </row>
    <row r="434" spans="1:24" ht="1.5" customHeight="1">
      <c r="A434" s="330" t="s">
        <v>53</v>
      </c>
      <c r="B434" s="330"/>
      <c r="C434" s="330"/>
      <c r="D434" s="330"/>
      <c r="E434" s="330"/>
      <c r="F434" s="330"/>
      <c r="G434" s="330"/>
      <c r="H434" s="219"/>
      <c r="I434" s="338">
        <v>2</v>
      </c>
      <c r="J434" s="338"/>
      <c r="K434" s="338"/>
      <c r="L434" s="338"/>
      <c r="M434" s="332" t="s">
        <v>45</v>
      </c>
      <c r="N434" s="332"/>
      <c r="O434" s="332"/>
      <c r="P434" s="330"/>
      <c r="Q434" s="330"/>
      <c r="R434" s="338">
        <v>1.5994079999999999</v>
      </c>
      <c r="S434" s="338"/>
      <c r="T434" s="338"/>
      <c r="U434" s="338"/>
      <c r="V434" s="338">
        <v>3.1988159999999999</v>
      </c>
      <c r="W434" s="338"/>
      <c r="X434" s="338"/>
    </row>
    <row r="435" spans="1:24" ht="16.5" customHeight="1">
      <c r="A435" s="330"/>
      <c r="B435" s="330"/>
      <c r="C435" s="330"/>
      <c r="D435" s="330"/>
      <c r="E435" s="330"/>
      <c r="F435" s="330"/>
      <c r="G435" s="330"/>
      <c r="H435" s="219"/>
      <c r="I435" s="338"/>
      <c r="J435" s="338"/>
      <c r="K435" s="338"/>
      <c r="L435" s="338"/>
      <c r="M435" s="332"/>
      <c r="N435" s="332"/>
      <c r="O435" s="332"/>
      <c r="P435" s="330"/>
      <c r="Q435" s="330"/>
      <c r="R435" s="338"/>
      <c r="S435" s="338"/>
      <c r="T435" s="338"/>
      <c r="U435" s="338"/>
      <c r="V435" s="338"/>
      <c r="W435" s="338"/>
      <c r="X435" s="338"/>
    </row>
    <row r="436" spans="1:24" ht="1.5" customHeight="1">
      <c r="A436" s="330" t="s">
        <v>85</v>
      </c>
      <c r="B436" s="330"/>
      <c r="C436" s="330"/>
      <c r="D436" s="330"/>
      <c r="E436" s="330"/>
      <c r="F436" s="330"/>
      <c r="G436" s="330"/>
      <c r="H436" s="219"/>
      <c r="I436" s="338">
        <v>2</v>
      </c>
      <c r="J436" s="338"/>
      <c r="K436" s="338"/>
      <c r="L436" s="338"/>
      <c r="M436" s="332" t="s">
        <v>45</v>
      </c>
      <c r="N436" s="332"/>
      <c r="O436" s="332"/>
      <c r="P436" s="330"/>
      <c r="Q436" s="330"/>
      <c r="R436" s="338">
        <v>10.68557</v>
      </c>
      <c r="S436" s="338"/>
      <c r="T436" s="338"/>
      <c r="U436" s="338"/>
      <c r="V436" s="338">
        <v>21.37114</v>
      </c>
      <c r="W436" s="338"/>
      <c r="X436" s="338"/>
    </row>
    <row r="437" spans="1:24" ht="16.5" customHeight="1">
      <c r="A437" s="330"/>
      <c r="B437" s="330"/>
      <c r="C437" s="330"/>
      <c r="D437" s="330"/>
      <c r="E437" s="330"/>
      <c r="F437" s="330"/>
      <c r="G437" s="330"/>
      <c r="H437" s="219"/>
      <c r="I437" s="338"/>
      <c r="J437" s="338"/>
      <c r="K437" s="338"/>
      <c r="L437" s="338"/>
      <c r="M437" s="332"/>
      <c r="N437" s="332"/>
      <c r="O437" s="332"/>
      <c r="P437" s="330"/>
      <c r="Q437" s="330"/>
      <c r="R437" s="338"/>
      <c r="S437" s="338"/>
      <c r="T437" s="338"/>
      <c r="U437" s="338"/>
      <c r="V437" s="338"/>
      <c r="W437" s="338"/>
      <c r="X437" s="338"/>
    </row>
    <row r="438" spans="1:24" ht="1.5" customHeight="1">
      <c r="A438" s="330" t="s">
        <v>6</v>
      </c>
      <c r="B438" s="330"/>
      <c r="C438" s="330"/>
      <c r="D438" s="330"/>
      <c r="E438" s="330"/>
      <c r="F438" s="330"/>
      <c r="G438" s="330"/>
      <c r="H438" s="219"/>
      <c r="I438" s="338">
        <v>1</v>
      </c>
      <c r="J438" s="338"/>
      <c r="K438" s="338"/>
      <c r="L438" s="338"/>
      <c r="M438" s="332" t="s">
        <v>45</v>
      </c>
      <c r="N438" s="332"/>
      <c r="O438" s="332"/>
      <c r="P438" s="330"/>
      <c r="Q438" s="330"/>
      <c r="R438" s="338">
        <v>1.3061130000000001</v>
      </c>
      <c r="S438" s="338"/>
      <c r="T438" s="338"/>
      <c r="U438" s="338"/>
      <c r="V438" s="338">
        <v>1.3061130000000001</v>
      </c>
      <c r="W438" s="338"/>
      <c r="X438" s="338"/>
    </row>
    <row r="439" spans="1:24" ht="16.5" customHeight="1">
      <c r="A439" s="330"/>
      <c r="B439" s="330"/>
      <c r="C439" s="330"/>
      <c r="D439" s="330"/>
      <c r="E439" s="330"/>
      <c r="F439" s="330"/>
      <c r="G439" s="330"/>
      <c r="H439" s="219"/>
      <c r="I439" s="338"/>
      <c r="J439" s="338"/>
      <c r="K439" s="338"/>
      <c r="L439" s="338"/>
      <c r="M439" s="332"/>
      <c r="N439" s="332"/>
      <c r="O439" s="332"/>
      <c r="P439" s="330"/>
      <c r="Q439" s="330"/>
      <c r="R439" s="338"/>
      <c r="S439" s="338"/>
      <c r="T439" s="338"/>
      <c r="U439" s="338"/>
      <c r="V439" s="338"/>
      <c r="W439" s="338"/>
      <c r="X439" s="338"/>
    </row>
    <row r="440" spans="1:24" ht="7.5" customHeight="1"/>
    <row r="441" spans="1:24" ht="16.5" customHeight="1">
      <c r="S441" s="335" t="s">
        <v>641</v>
      </c>
      <c r="T441" s="335"/>
      <c r="U441" s="336">
        <v>25.876069999999999</v>
      </c>
      <c r="V441" s="336"/>
      <c r="W441" s="336"/>
    </row>
    <row r="442" spans="1:24" ht="15.75" customHeight="1"/>
    <row r="443" spans="1:24" ht="16.5" customHeight="1">
      <c r="B443" s="339" t="s">
        <v>657</v>
      </c>
      <c r="C443" s="339"/>
      <c r="D443" s="339"/>
      <c r="E443" s="339"/>
      <c r="F443" s="339"/>
      <c r="G443" s="339"/>
      <c r="H443" s="339"/>
      <c r="I443" s="339"/>
      <c r="J443" s="339"/>
      <c r="K443" s="339"/>
      <c r="L443" s="339"/>
      <c r="M443" s="339"/>
      <c r="N443" s="339"/>
      <c r="O443" s="339"/>
      <c r="P443" s="339"/>
      <c r="Q443" s="339"/>
      <c r="R443" s="339"/>
      <c r="S443" s="339"/>
      <c r="T443" s="339"/>
      <c r="U443" s="339"/>
      <c r="V443" s="339"/>
      <c r="W443" s="339"/>
      <c r="X443" s="339"/>
    </row>
    <row r="444" spans="1:24" ht="0.75" customHeight="1"/>
    <row r="445" spans="1:24" ht="18" customHeight="1">
      <c r="A445" s="340" t="s">
        <v>633</v>
      </c>
      <c r="B445" s="340"/>
      <c r="C445" s="340"/>
      <c r="D445" s="340"/>
      <c r="E445" s="340"/>
      <c r="F445" s="340"/>
      <c r="G445" s="340"/>
      <c r="H445" s="218" t="s">
        <v>634</v>
      </c>
      <c r="I445" s="341" t="s">
        <v>635</v>
      </c>
      <c r="J445" s="341"/>
      <c r="K445" s="341"/>
      <c r="L445" s="341"/>
      <c r="M445" s="341" t="s">
        <v>43</v>
      </c>
      <c r="N445" s="341"/>
      <c r="O445" s="341"/>
      <c r="P445" s="340" t="s">
        <v>636</v>
      </c>
      <c r="Q445" s="340"/>
      <c r="R445" s="341" t="s">
        <v>637</v>
      </c>
      <c r="S445" s="341"/>
      <c r="T445" s="341"/>
      <c r="U445" s="341"/>
      <c r="V445" s="341" t="s">
        <v>638</v>
      </c>
      <c r="W445" s="341"/>
      <c r="X445" s="341"/>
    </row>
    <row r="446" spans="1:24" ht="1.5" customHeight="1">
      <c r="A446" s="330" t="s">
        <v>86</v>
      </c>
      <c r="B446" s="330"/>
      <c r="C446" s="330"/>
      <c r="D446" s="330"/>
      <c r="E446" s="330"/>
      <c r="F446" s="330"/>
      <c r="G446" s="330"/>
      <c r="H446" s="219"/>
      <c r="I446" s="338">
        <v>2</v>
      </c>
      <c r="J446" s="338"/>
      <c r="K446" s="338"/>
      <c r="L446" s="338"/>
      <c r="M446" s="332" t="s">
        <v>45</v>
      </c>
      <c r="N446" s="332"/>
      <c r="O446" s="332"/>
      <c r="P446" s="330"/>
      <c r="Q446" s="330"/>
      <c r="R446" s="338">
        <v>5</v>
      </c>
      <c r="S446" s="338"/>
      <c r="T446" s="338"/>
      <c r="U446" s="338"/>
      <c r="V446" s="338">
        <v>10</v>
      </c>
      <c r="W446" s="338"/>
      <c r="X446" s="338"/>
    </row>
    <row r="447" spans="1:24" ht="16.5" customHeight="1">
      <c r="A447" s="330"/>
      <c r="B447" s="330"/>
      <c r="C447" s="330"/>
      <c r="D447" s="330"/>
      <c r="E447" s="330"/>
      <c r="F447" s="330"/>
      <c r="G447" s="330"/>
      <c r="H447" s="219"/>
      <c r="I447" s="338"/>
      <c r="J447" s="338"/>
      <c r="K447" s="338"/>
      <c r="L447" s="338"/>
      <c r="M447" s="332"/>
      <c r="N447" s="332"/>
      <c r="O447" s="332"/>
      <c r="P447" s="330"/>
      <c r="Q447" s="330"/>
      <c r="R447" s="338"/>
      <c r="S447" s="338"/>
      <c r="T447" s="338"/>
      <c r="U447" s="338"/>
      <c r="V447" s="338"/>
      <c r="W447" s="338"/>
      <c r="X447" s="338"/>
    </row>
    <row r="448" spans="1:24" ht="1.5" customHeight="1">
      <c r="A448" s="330" t="s">
        <v>85</v>
      </c>
      <c r="B448" s="330"/>
      <c r="C448" s="330"/>
      <c r="D448" s="330"/>
      <c r="E448" s="330"/>
      <c r="F448" s="330"/>
      <c r="G448" s="330"/>
      <c r="H448" s="219"/>
      <c r="I448" s="338">
        <v>2</v>
      </c>
      <c r="J448" s="338"/>
      <c r="K448" s="338"/>
      <c r="L448" s="338"/>
      <c r="M448" s="332" t="s">
        <v>45</v>
      </c>
      <c r="N448" s="332"/>
      <c r="O448" s="332"/>
      <c r="P448" s="330"/>
      <c r="Q448" s="330"/>
      <c r="R448" s="338">
        <v>10.68557</v>
      </c>
      <c r="S448" s="338"/>
      <c r="T448" s="338"/>
      <c r="U448" s="338"/>
      <c r="V448" s="338">
        <v>21.37114</v>
      </c>
      <c r="W448" s="338"/>
      <c r="X448" s="338"/>
    </row>
    <row r="449" spans="1:24" ht="16.5" customHeight="1">
      <c r="A449" s="330"/>
      <c r="B449" s="330"/>
      <c r="C449" s="330"/>
      <c r="D449" s="330"/>
      <c r="E449" s="330"/>
      <c r="F449" s="330"/>
      <c r="G449" s="330"/>
      <c r="H449" s="219"/>
      <c r="I449" s="338"/>
      <c r="J449" s="338"/>
      <c r="K449" s="338"/>
      <c r="L449" s="338"/>
      <c r="M449" s="332"/>
      <c r="N449" s="332"/>
      <c r="O449" s="332"/>
      <c r="P449" s="330"/>
      <c r="Q449" s="330"/>
      <c r="R449" s="338"/>
      <c r="S449" s="338"/>
      <c r="T449" s="338"/>
      <c r="U449" s="338"/>
      <c r="V449" s="338"/>
      <c r="W449" s="338"/>
      <c r="X449" s="338"/>
    </row>
    <row r="450" spans="1:24" ht="1.5" customHeight="1">
      <c r="A450" s="330" t="s">
        <v>6</v>
      </c>
      <c r="B450" s="330"/>
      <c r="C450" s="330"/>
      <c r="D450" s="330"/>
      <c r="E450" s="330"/>
      <c r="F450" s="330"/>
      <c r="G450" s="330"/>
      <c r="H450" s="219"/>
      <c r="I450" s="338">
        <v>1</v>
      </c>
      <c r="J450" s="338"/>
      <c r="K450" s="338"/>
      <c r="L450" s="338"/>
      <c r="M450" s="332" t="s">
        <v>45</v>
      </c>
      <c r="N450" s="332"/>
      <c r="O450" s="332"/>
      <c r="P450" s="330"/>
      <c r="Q450" s="330"/>
      <c r="R450" s="338">
        <v>1.3061130000000001</v>
      </c>
      <c r="S450" s="338"/>
      <c r="T450" s="338"/>
      <c r="U450" s="338"/>
      <c r="V450" s="338">
        <v>1.3061130000000001</v>
      </c>
      <c r="W450" s="338"/>
      <c r="X450" s="338"/>
    </row>
    <row r="451" spans="1:24" ht="16.5" customHeight="1">
      <c r="A451" s="330"/>
      <c r="B451" s="330"/>
      <c r="C451" s="330"/>
      <c r="D451" s="330"/>
      <c r="E451" s="330"/>
      <c r="F451" s="330"/>
      <c r="G451" s="330"/>
      <c r="H451" s="219"/>
      <c r="I451" s="338"/>
      <c r="J451" s="338"/>
      <c r="K451" s="338"/>
      <c r="L451" s="338"/>
      <c r="M451" s="332"/>
      <c r="N451" s="332"/>
      <c r="O451" s="332"/>
      <c r="P451" s="330"/>
      <c r="Q451" s="330"/>
      <c r="R451" s="338"/>
      <c r="S451" s="338"/>
      <c r="T451" s="338"/>
      <c r="U451" s="338"/>
      <c r="V451" s="338"/>
      <c r="W451" s="338"/>
      <c r="X451" s="338"/>
    </row>
    <row r="452" spans="1:24" ht="7.5" customHeight="1"/>
    <row r="453" spans="1:24" ht="16.5" customHeight="1">
      <c r="S453" s="335" t="s">
        <v>641</v>
      </c>
      <c r="T453" s="335"/>
      <c r="U453" s="336">
        <v>32.677250000000001</v>
      </c>
      <c r="V453" s="336"/>
      <c r="W453" s="336"/>
    </row>
    <row r="454" spans="1:24" ht="15.75" customHeight="1"/>
    <row r="455" spans="1:24" ht="16.5" customHeight="1">
      <c r="B455" s="339" t="s">
        <v>658</v>
      </c>
      <c r="C455" s="339"/>
      <c r="D455" s="339"/>
      <c r="E455" s="339"/>
      <c r="F455" s="339"/>
      <c r="G455" s="339"/>
      <c r="H455" s="339"/>
      <c r="I455" s="339"/>
      <c r="J455" s="339"/>
      <c r="K455" s="339"/>
      <c r="L455" s="339"/>
      <c r="M455" s="339"/>
      <c r="N455" s="339"/>
      <c r="O455" s="339"/>
      <c r="P455" s="339"/>
      <c r="Q455" s="339"/>
      <c r="R455" s="339"/>
      <c r="S455" s="339"/>
      <c r="T455" s="339"/>
      <c r="U455" s="339"/>
      <c r="V455" s="339"/>
      <c r="W455" s="339"/>
      <c r="X455" s="339"/>
    </row>
    <row r="456" spans="1:24" ht="0.75" customHeight="1"/>
    <row r="457" spans="1:24" ht="18" customHeight="1">
      <c r="A457" s="340" t="s">
        <v>633</v>
      </c>
      <c r="B457" s="340"/>
      <c r="C457" s="340"/>
      <c r="D457" s="340"/>
      <c r="E457" s="340"/>
      <c r="F457" s="340"/>
      <c r="G457" s="340"/>
      <c r="H457" s="218" t="s">
        <v>634</v>
      </c>
      <c r="I457" s="341" t="s">
        <v>635</v>
      </c>
      <c r="J457" s="341"/>
      <c r="K457" s="341"/>
      <c r="L457" s="341"/>
      <c r="M457" s="341" t="s">
        <v>43</v>
      </c>
      <c r="N457" s="341"/>
      <c r="O457" s="341"/>
      <c r="P457" s="340" t="s">
        <v>636</v>
      </c>
      <c r="Q457" s="340"/>
      <c r="R457" s="341" t="s">
        <v>637</v>
      </c>
      <c r="S457" s="341"/>
      <c r="T457" s="341"/>
      <c r="U457" s="341"/>
      <c r="V457" s="341" t="s">
        <v>638</v>
      </c>
      <c r="W457" s="341"/>
      <c r="X457" s="341"/>
    </row>
    <row r="458" spans="1:24" ht="1.5" customHeight="1">
      <c r="A458" s="330" t="s">
        <v>10</v>
      </c>
      <c r="B458" s="330"/>
      <c r="C458" s="330"/>
      <c r="D458" s="330"/>
      <c r="E458" s="330"/>
      <c r="F458" s="330"/>
      <c r="G458" s="330"/>
      <c r="H458" s="219"/>
      <c r="I458" s="338">
        <v>60</v>
      </c>
      <c r="J458" s="338"/>
      <c r="K458" s="338"/>
      <c r="L458" s="338"/>
      <c r="M458" s="332" t="s">
        <v>639</v>
      </c>
      <c r="N458" s="332"/>
      <c r="O458" s="332"/>
      <c r="P458" s="330"/>
      <c r="Q458" s="330"/>
      <c r="R458" s="338">
        <v>9.0999999999999998E-2</v>
      </c>
      <c r="S458" s="338"/>
      <c r="T458" s="338"/>
      <c r="U458" s="338"/>
      <c r="V458" s="338">
        <v>5.46</v>
      </c>
      <c r="W458" s="338"/>
      <c r="X458" s="338"/>
    </row>
    <row r="459" spans="1:24" ht="16.5" customHeight="1">
      <c r="A459" s="330"/>
      <c r="B459" s="330"/>
      <c r="C459" s="330"/>
      <c r="D459" s="330"/>
      <c r="E459" s="330"/>
      <c r="F459" s="330"/>
      <c r="G459" s="330"/>
      <c r="H459" s="219"/>
      <c r="I459" s="338"/>
      <c r="J459" s="338"/>
      <c r="K459" s="338"/>
      <c r="L459" s="338"/>
      <c r="M459" s="332"/>
      <c r="N459" s="332"/>
      <c r="O459" s="332"/>
      <c r="P459" s="330"/>
      <c r="Q459" s="330"/>
      <c r="R459" s="338"/>
      <c r="S459" s="338"/>
      <c r="T459" s="338"/>
      <c r="U459" s="338"/>
      <c r="V459" s="338"/>
      <c r="W459" s="338"/>
      <c r="X459" s="338"/>
    </row>
    <row r="460" spans="1:24" ht="1.5" customHeight="1">
      <c r="A460" s="330" t="s">
        <v>64</v>
      </c>
      <c r="B460" s="330"/>
      <c r="C460" s="330"/>
      <c r="D460" s="330"/>
      <c r="E460" s="330"/>
      <c r="F460" s="330"/>
      <c r="G460" s="330"/>
      <c r="H460" s="219"/>
      <c r="I460" s="338">
        <v>1</v>
      </c>
      <c r="J460" s="338"/>
      <c r="K460" s="338"/>
      <c r="L460" s="338"/>
      <c r="M460" s="332" t="s">
        <v>45</v>
      </c>
      <c r="N460" s="332"/>
      <c r="O460" s="332"/>
      <c r="P460" s="330"/>
      <c r="Q460" s="330"/>
      <c r="R460" s="338">
        <v>6.2659570000000002</v>
      </c>
      <c r="S460" s="338"/>
      <c r="T460" s="338"/>
      <c r="U460" s="338"/>
      <c r="V460" s="338">
        <v>6.2659570000000002</v>
      </c>
      <c r="W460" s="338"/>
      <c r="X460" s="338"/>
    </row>
    <row r="461" spans="1:24" ht="16.5" customHeight="1">
      <c r="A461" s="330"/>
      <c r="B461" s="330"/>
      <c r="C461" s="330"/>
      <c r="D461" s="330"/>
      <c r="E461" s="330"/>
      <c r="F461" s="330"/>
      <c r="G461" s="330"/>
      <c r="H461" s="219"/>
      <c r="I461" s="338"/>
      <c r="J461" s="338"/>
      <c r="K461" s="338"/>
      <c r="L461" s="338"/>
      <c r="M461" s="332"/>
      <c r="N461" s="332"/>
      <c r="O461" s="332"/>
      <c r="P461" s="330"/>
      <c r="Q461" s="330"/>
      <c r="R461" s="338"/>
      <c r="S461" s="338"/>
      <c r="T461" s="338"/>
      <c r="U461" s="338"/>
      <c r="V461" s="338"/>
      <c r="W461" s="338"/>
      <c r="X461" s="338"/>
    </row>
    <row r="462" spans="1:24" ht="1.5" customHeight="1">
      <c r="A462" s="330" t="s">
        <v>87</v>
      </c>
      <c r="B462" s="330"/>
      <c r="C462" s="330"/>
      <c r="D462" s="330"/>
      <c r="E462" s="330"/>
      <c r="F462" s="330"/>
      <c r="G462" s="330"/>
      <c r="H462" s="219"/>
      <c r="I462" s="338">
        <v>1</v>
      </c>
      <c r="J462" s="338"/>
      <c r="K462" s="338"/>
      <c r="L462" s="338"/>
      <c r="M462" s="332" t="s">
        <v>45</v>
      </c>
      <c r="N462" s="332"/>
      <c r="O462" s="332"/>
      <c r="P462" s="330"/>
      <c r="Q462" s="330"/>
      <c r="R462" s="338">
        <v>27.021650000000001</v>
      </c>
      <c r="S462" s="338"/>
      <c r="T462" s="338"/>
      <c r="U462" s="338"/>
      <c r="V462" s="338">
        <v>27.021650000000001</v>
      </c>
      <c r="W462" s="338"/>
      <c r="X462" s="338"/>
    </row>
    <row r="463" spans="1:24" ht="16.5" customHeight="1">
      <c r="A463" s="330"/>
      <c r="B463" s="330"/>
      <c r="C463" s="330"/>
      <c r="D463" s="330"/>
      <c r="E463" s="330"/>
      <c r="F463" s="330"/>
      <c r="G463" s="330"/>
      <c r="H463" s="219"/>
      <c r="I463" s="338"/>
      <c r="J463" s="338"/>
      <c r="K463" s="338"/>
      <c r="L463" s="338"/>
      <c r="M463" s="332"/>
      <c r="N463" s="332"/>
      <c r="O463" s="332"/>
      <c r="P463" s="330"/>
      <c r="Q463" s="330"/>
      <c r="R463" s="338"/>
      <c r="S463" s="338"/>
      <c r="T463" s="338"/>
      <c r="U463" s="338"/>
      <c r="V463" s="338"/>
      <c r="W463" s="338"/>
      <c r="X463" s="338"/>
    </row>
    <row r="464" spans="1:24" ht="1.5" customHeight="1">
      <c r="A464" s="330" t="s">
        <v>6</v>
      </c>
      <c r="B464" s="330"/>
      <c r="C464" s="330"/>
      <c r="D464" s="330"/>
      <c r="E464" s="330"/>
      <c r="F464" s="330"/>
      <c r="G464" s="330"/>
      <c r="H464" s="219"/>
      <c r="I464" s="338">
        <v>1</v>
      </c>
      <c r="J464" s="338"/>
      <c r="K464" s="338"/>
      <c r="L464" s="338"/>
      <c r="M464" s="332" t="s">
        <v>45</v>
      </c>
      <c r="N464" s="332"/>
      <c r="O464" s="332"/>
      <c r="P464" s="330"/>
      <c r="Q464" s="330"/>
      <c r="R464" s="338">
        <v>1.3061130000000001</v>
      </c>
      <c r="S464" s="338"/>
      <c r="T464" s="338"/>
      <c r="U464" s="338"/>
      <c r="V464" s="338">
        <v>1.3061130000000001</v>
      </c>
      <c r="W464" s="338"/>
      <c r="X464" s="338"/>
    </row>
    <row r="465" spans="1:24" ht="16.5" customHeight="1">
      <c r="A465" s="330"/>
      <c r="B465" s="330"/>
      <c r="C465" s="330"/>
      <c r="D465" s="330"/>
      <c r="E465" s="330"/>
      <c r="F465" s="330"/>
      <c r="G465" s="330"/>
      <c r="H465" s="219"/>
      <c r="I465" s="338"/>
      <c r="J465" s="338"/>
      <c r="K465" s="338"/>
      <c r="L465" s="338"/>
      <c r="M465" s="332"/>
      <c r="N465" s="332"/>
      <c r="O465" s="332"/>
      <c r="P465" s="330"/>
      <c r="Q465" s="330"/>
      <c r="R465" s="338"/>
      <c r="S465" s="338"/>
      <c r="T465" s="338"/>
      <c r="U465" s="338"/>
      <c r="V465" s="338"/>
      <c r="W465" s="338"/>
      <c r="X465" s="338"/>
    </row>
    <row r="466" spans="1:24" ht="7.5" customHeight="1"/>
    <row r="467" spans="1:24" ht="17.25" customHeight="1">
      <c r="S467" s="335" t="s">
        <v>641</v>
      </c>
      <c r="T467" s="335"/>
      <c r="U467" s="336">
        <v>40.053719999999998</v>
      </c>
      <c r="V467" s="336"/>
      <c r="W467" s="336"/>
    </row>
    <row r="468" spans="1:24" ht="15" customHeight="1"/>
    <row r="469" spans="1:24" ht="16.5" customHeight="1">
      <c r="B469" s="339" t="s">
        <v>659</v>
      </c>
      <c r="C469" s="339"/>
      <c r="D469" s="339"/>
      <c r="E469" s="339"/>
      <c r="F469" s="339"/>
      <c r="G469" s="339"/>
      <c r="H469" s="339"/>
      <c r="I469" s="339"/>
      <c r="J469" s="339"/>
      <c r="K469" s="339"/>
      <c r="L469" s="339"/>
      <c r="M469" s="339"/>
      <c r="N469" s="339"/>
      <c r="O469" s="339"/>
      <c r="P469" s="339"/>
      <c r="Q469" s="339"/>
      <c r="R469" s="339"/>
      <c r="S469" s="339"/>
      <c r="T469" s="339"/>
      <c r="U469" s="339"/>
      <c r="V469" s="339"/>
      <c r="W469" s="339"/>
      <c r="X469" s="339"/>
    </row>
    <row r="470" spans="1:24" ht="1.5" customHeight="1"/>
    <row r="471" spans="1:24" ht="18" customHeight="1">
      <c r="A471" s="340" t="s">
        <v>633</v>
      </c>
      <c r="B471" s="340"/>
      <c r="C471" s="340"/>
      <c r="D471" s="340"/>
      <c r="E471" s="340"/>
      <c r="F471" s="340"/>
      <c r="G471" s="340"/>
      <c r="H471" s="218" t="s">
        <v>634</v>
      </c>
      <c r="I471" s="341" t="s">
        <v>635</v>
      </c>
      <c r="J471" s="341"/>
      <c r="K471" s="341"/>
      <c r="L471" s="341"/>
      <c r="M471" s="341" t="s">
        <v>43</v>
      </c>
      <c r="N471" s="341"/>
      <c r="O471" s="341"/>
      <c r="P471" s="340" t="s">
        <v>636</v>
      </c>
      <c r="Q471" s="340"/>
      <c r="R471" s="341" t="s">
        <v>637</v>
      </c>
      <c r="S471" s="341"/>
      <c r="T471" s="341"/>
      <c r="U471" s="341"/>
      <c r="V471" s="341" t="s">
        <v>638</v>
      </c>
      <c r="W471" s="341"/>
      <c r="X471" s="341"/>
    </row>
    <row r="472" spans="1:24" ht="1.5" customHeight="1">
      <c r="A472" s="330" t="s">
        <v>44</v>
      </c>
      <c r="B472" s="330"/>
      <c r="C472" s="330"/>
      <c r="D472" s="330"/>
      <c r="E472" s="330"/>
      <c r="F472" s="330"/>
      <c r="G472" s="330"/>
      <c r="H472" s="219"/>
      <c r="I472" s="338">
        <v>1</v>
      </c>
      <c r="J472" s="338"/>
      <c r="K472" s="338"/>
      <c r="L472" s="338"/>
      <c r="M472" s="332" t="s">
        <v>45</v>
      </c>
      <c r="N472" s="332"/>
      <c r="O472" s="332"/>
      <c r="P472" s="330"/>
      <c r="Q472" s="330"/>
      <c r="R472" s="338">
        <v>6.2363629999999999</v>
      </c>
      <c r="S472" s="338"/>
      <c r="T472" s="338"/>
      <c r="U472" s="338"/>
      <c r="V472" s="338">
        <v>6.2363629999999999</v>
      </c>
      <c r="W472" s="338"/>
      <c r="X472" s="338"/>
    </row>
    <row r="473" spans="1:24" ht="16.5" customHeight="1">
      <c r="A473" s="330"/>
      <c r="B473" s="330"/>
      <c r="C473" s="330"/>
      <c r="D473" s="330"/>
      <c r="E473" s="330"/>
      <c r="F473" s="330"/>
      <c r="G473" s="330"/>
      <c r="H473" s="219"/>
      <c r="I473" s="338"/>
      <c r="J473" s="338"/>
      <c r="K473" s="338"/>
      <c r="L473" s="338"/>
      <c r="M473" s="332"/>
      <c r="N473" s="332"/>
      <c r="O473" s="332"/>
      <c r="P473" s="330"/>
      <c r="Q473" s="330"/>
      <c r="R473" s="338"/>
      <c r="S473" s="338"/>
      <c r="T473" s="338"/>
      <c r="U473" s="338"/>
      <c r="V473" s="338"/>
      <c r="W473" s="338"/>
      <c r="X473" s="338"/>
    </row>
    <row r="474" spans="1:24" ht="1.5" customHeight="1">
      <c r="A474" s="330" t="s">
        <v>87</v>
      </c>
      <c r="B474" s="330"/>
      <c r="C474" s="330"/>
      <c r="D474" s="330"/>
      <c r="E474" s="330"/>
      <c r="F474" s="330"/>
      <c r="G474" s="330"/>
      <c r="H474" s="219"/>
      <c r="I474" s="338">
        <v>1</v>
      </c>
      <c r="J474" s="338"/>
      <c r="K474" s="338"/>
      <c r="L474" s="338"/>
      <c r="M474" s="332" t="s">
        <v>45</v>
      </c>
      <c r="N474" s="332"/>
      <c r="O474" s="332"/>
      <c r="P474" s="330"/>
      <c r="Q474" s="330"/>
      <c r="R474" s="338">
        <v>27.021650000000001</v>
      </c>
      <c r="S474" s="338"/>
      <c r="T474" s="338"/>
      <c r="U474" s="338"/>
      <c r="V474" s="338">
        <v>27.021650000000001</v>
      </c>
      <c r="W474" s="338"/>
      <c r="X474" s="338"/>
    </row>
    <row r="475" spans="1:24" ht="16.5" customHeight="1">
      <c r="A475" s="330"/>
      <c r="B475" s="330"/>
      <c r="C475" s="330"/>
      <c r="D475" s="330"/>
      <c r="E475" s="330"/>
      <c r="F475" s="330"/>
      <c r="G475" s="330"/>
      <c r="H475" s="219"/>
      <c r="I475" s="338"/>
      <c r="J475" s="338"/>
      <c r="K475" s="338"/>
      <c r="L475" s="338"/>
      <c r="M475" s="332"/>
      <c r="N475" s="332"/>
      <c r="O475" s="332"/>
      <c r="P475" s="330"/>
      <c r="Q475" s="330"/>
      <c r="R475" s="338"/>
      <c r="S475" s="338"/>
      <c r="T475" s="338"/>
      <c r="U475" s="338"/>
      <c r="V475" s="338"/>
      <c r="W475" s="338"/>
      <c r="X475" s="338"/>
    </row>
    <row r="476" spans="1:24" ht="1.5" customHeight="1">
      <c r="A476" s="330" t="s">
        <v>47</v>
      </c>
      <c r="B476" s="330"/>
      <c r="C476" s="330"/>
      <c r="D476" s="330"/>
      <c r="E476" s="330"/>
      <c r="F476" s="330"/>
      <c r="G476" s="330"/>
      <c r="H476" s="219"/>
      <c r="I476" s="338">
        <v>120</v>
      </c>
      <c r="J476" s="338"/>
      <c r="K476" s="338"/>
      <c r="L476" s="338"/>
      <c r="M476" s="332" t="s">
        <v>640</v>
      </c>
      <c r="N476" s="332"/>
      <c r="O476" s="332"/>
      <c r="P476" s="330"/>
      <c r="Q476" s="330"/>
      <c r="R476" s="338">
        <v>3.5242370000000002E-2</v>
      </c>
      <c r="S476" s="338"/>
      <c r="T476" s="338"/>
      <c r="U476" s="338"/>
      <c r="V476" s="338">
        <v>4.2290850000000004</v>
      </c>
      <c r="W476" s="338"/>
      <c r="X476" s="338"/>
    </row>
    <row r="477" spans="1:24" ht="16.5" customHeight="1">
      <c r="A477" s="330"/>
      <c r="B477" s="330"/>
      <c r="C477" s="330"/>
      <c r="D477" s="330"/>
      <c r="E477" s="330"/>
      <c r="F477" s="330"/>
      <c r="G477" s="330"/>
      <c r="H477" s="219"/>
      <c r="I477" s="338"/>
      <c r="J477" s="338"/>
      <c r="K477" s="338"/>
      <c r="L477" s="338"/>
      <c r="M477" s="332"/>
      <c r="N477" s="332"/>
      <c r="O477" s="332"/>
      <c r="P477" s="330"/>
      <c r="Q477" s="330"/>
      <c r="R477" s="338"/>
      <c r="S477" s="338"/>
      <c r="T477" s="338"/>
      <c r="U477" s="338"/>
      <c r="V477" s="338"/>
      <c r="W477" s="338"/>
      <c r="X477" s="338"/>
    </row>
    <row r="478" spans="1:24" ht="1.5" customHeight="1">
      <c r="A478" s="330" t="s">
        <v>6</v>
      </c>
      <c r="B478" s="330"/>
      <c r="C478" s="330"/>
      <c r="D478" s="330"/>
      <c r="E478" s="330"/>
      <c r="F478" s="330"/>
      <c r="G478" s="330"/>
      <c r="H478" s="219"/>
      <c r="I478" s="338">
        <v>1</v>
      </c>
      <c r="J478" s="338"/>
      <c r="K478" s="338"/>
      <c r="L478" s="338"/>
      <c r="M478" s="332" t="s">
        <v>45</v>
      </c>
      <c r="N478" s="332"/>
      <c r="O478" s="332"/>
      <c r="P478" s="330"/>
      <c r="Q478" s="330"/>
      <c r="R478" s="338">
        <v>1.3061130000000001</v>
      </c>
      <c r="S478" s="338"/>
      <c r="T478" s="338"/>
      <c r="U478" s="338"/>
      <c r="V478" s="338">
        <v>1.3061130000000001</v>
      </c>
      <c r="W478" s="338"/>
      <c r="X478" s="338"/>
    </row>
    <row r="479" spans="1:24" ht="16.5" customHeight="1">
      <c r="A479" s="330"/>
      <c r="B479" s="330"/>
      <c r="C479" s="330"/>
      <c r="D479" s="330"/>
      <c r="E479" s="330"/>
      <c r="F479" s="330"/>
      <c r="G479" s="330"/>
      <c r="H479" s="219"/>
      <c r="I479" s="338"/>
      <c r="J479" s="338"/>
      <c r="K479" s="338"/>
      <c r="L479" s="338"/>
      <c r="M479" s="332"/>
      <c r="N479" s="332"/>
      <c r="O479" s="332"/>
      <c r="P479" s="330"/>
      <c r="Q479" s="330"/>
      <c r="R479" s="338"/>
      <c r="S479" s="338"/>
      <c r="T479" s="338"/>
      <c r="U479" s="338"/>
      <c r="V479" s="338"/>
      <c r="W479" s="338"/>
      <c r="X479" s="338"/>
    </row>
    <row r="480" spans="1:24" ht="7.5" customHeight="1"/>
    <row r="481" spans="1:24" ht="16.5" customHeight="1">
      <c r="S481" s="335" t="s">
        <v>641</v>
      </c>
      <c r="T481" s="335"/>
      <c r="U481" s="336">
        <v>38.793210000000002</v>
      </c>
      <c r="V481" s="336"/>
      <c r="W481" s="336"/>
    </row>
    <row r="482" spans="1:24" ht="15" customHeight="1"/>
    <row r="483" spans="1:24" ht="16.5" customHeight="1">
      <c r="B483" s="339" t="s">
        <v>660</v>
      </c>
      <c r="C483" s="339"/>
      <c r="D483" s="339"/>
      <c r="E483" s="339"/>
      <c r="F483" s="339"/>
      <c r="G483" s="339"/>
      <c r="H483" s="339"/>
      <c r="I483" s="339"/>
      <c r="J483" s="339"/>
      <c r="K483" s="339"/>
      <c r="L483" s="339"/>
      <c r="M483" s="339"/>
      <c r="N483" s="339"/>
      <c r="O483" s="339"/>
      <c r="P483" s="339"/>
      <c r="Q483" s="339"/>
      <c r="R483" s="339"/>
      <c r="S483" s="339"/>
      <c r="T483" s="339"/>
      <c r="U483" s="339"/>
      <c r="V483" s="339"/>
      <c r="W483" s="339"/>
      <c r="X483" s="339"/>
    </row>
    <row r="484" spans="1:24" ht="1.5" customHeight="1"/>
    <row r="485" spans="1:24" ht="18" customHeight="1">
      <c r="A485" s="340" t="s">
        <v>633</v>
      </c>
      <c r="B485" s="340"/>
      <c r="C485" s="340"/>
      <c r="D485" s="340"/>
      <c r="E485" s="340"/>
      <c r="F485" s="340"/>
      <c r="G485" s="340"/>
      <c r="H485" s="218" t="s">
        <v>634</v>
      </c>
      <c r="I485" s="341" t="s">
        <v>635</v>
      </c>
      <c r="J485" s="341"/>
      <c r="K485" s="341"/>
      <c r="L485" s="341"/>
      <c r="M485" s="341" t="s">
        <v>43</v>
      </c>
      <c r="N485" s="341"/>
      <c r="O485" s="341"/>
      <c r="P485" s="340" t="s">
        <v>636</v>
      </c>
      <c r="Q485" s="340"/>
      <c r="R485" s="341" t="s">
        <v>637</v>
      </c>
      <c r="S485" s="341"/>
      <c r="T485" s="341"/>
      <c r="U485" s="341"/>
      <c r="V485" s="341" t="s">
        <v>638</v>
      </c>
      <c r="W485" s="341"/>
      <c r="X485" s="341"/>
    </row>
    <row r="486" spans="1:24" ht="1.5" customHeight="1">
      <c r="A486" s="330" t="s">
        <v>44</v>
      </c>
      <c r="B486" s="330"/>
      <c r="C486" s="330"/>
      <c r="D486" s="330"/>
      <c r="E486" s="330"/>
      <c r="F486" s="330"/>
      <c r="G486" s="330"/>
      <c r="H486" s="219"/>
      <c r="I486" s="338">
        <v>1</v>
      </c>
      <c r="J486" s="338"/>
      <c r="K486" s="338"/>
      <c r="L486" s="338"/>
      <c r="M486" s="332" t="s">
        <v>45</v>
      </c>
      <c r="N486" s="332"/>
      <c r="O486" s="332"/>
      <c r="P486" s="330"/>
      <c r="Q486" s="330"/>
      <c r="R486" s="338">
        <v>6.2363629999999999</v>
      </c>
      <c r="S486" s="338"/>
      <c r="T486" s="338"/>
      <c r="U486" s="338"/>
      <c r="V486" s="338">
        <v>6.2363629999999999</v>
      </c>
      <c r="W486" s="338"/>
      <c r="X486" s="338"/>
    </row>
    <row r="487" spans="1:24" ht="16.5" customHeight="1">
      <c r="A487" s="330"/>
      <c r="B487" s="330"/>
      <c r="C487" s="330"/>
      <c r="D487" s="330"/>
      <c r="E487" s="330"/>
      <c r="F487" s="330"/>
      <c r="G487" s="330"/>
      <c r="H487" s="219"/>
      <c r="I487" s="338"/>
      <c r="J487" s="338"/>
      <c r="K487" s="338"/>
      <c r="L487" s="338"/>
      <c r="M487" s="332"/>
      <c r="N487" s="332"/>
      <c r="O487" s="332"/>
      <c r="P487" s="330"/>
      <c r="Q487" s="330"/>
      <c r="R487" s="338"/>
      <c r="S487" s="338"/>
      <c r="T487" s="338"/>
      <c r="U487" s="338"/>
      <c r="V487" s="338"/>
      <c r="W487" s="338"/>
      <c r="X487" s="338"/>
    </row>
    <row r="488" spans="1:24" ht="1.5" customHeight="1">
      <c r="A488" s="330" t="s">
        <v>87</v>
      </c>
      <c r="B488" s="330"/>
      <c r="C488" s="330"/>
      <c r="D488" s="330"/>
      <c r="E488" s="330"/>
      <c r="F488" s="330"/>
      <c r="G488" s="330"/>
      <c r="H488" s="219"/>
      <c r="I488" s="338">
        <v>1</v>
      </c>
      <c r="J488" s="338"/>
      <c r="K488" s="338"/>
      <c r="L488" s="338"/>
      <c r="M488" s="332" t="s">
        <v>45</v>
      </c>
      <c r="N488" s="332"/>
      <c r="O488" s="332"/>
      <c r="P488" s="330"/>
      <c r="Q488" s="330"/>
      <c r="R488" s="338">
        <v>27.021650000000001</v>
      </c>
      <c r="S488" s="338"/>
      <c r="T488" s="338"/>
      <c r="U488" s="338"/>
      <c r="V488" s="338">
        <v>27.021650000000001</v>
      </c>
      <c r="W488" s="338"/>
      <c r="X488" s="338"/>
    </row>
    <row r="489" spans="1:24" ht="16.5" customHeight="1">
      <c r="A489" s="330"/>
      <c r="B489" s="330"/>
      <c r="C489" s="330"/>
      <c r="D489" s="330"/>
      <c r="E489" s="330"/>
      <c r="F489" s="330"/>
      <c r="G489" s="330"/>
      <c r="H489" s="219"/>
      <c r="I489" s="338"/>
      <c r="J489" s="338"/>
      <c r="K489" s="338"/>
      <c r="L489" s="338"/>
      <c r="M489" s="332"/>
      <c r="N489" s="332"/>
      <c r="O489" s="332"/>
      <c r="P489" s="330"/>
      <c r="Q489" s="330"/>
      <c r="R489" s="338"/>
      <c r="S489" s="338"/>
      <c r="T489" s="338"/>
      <c r="U489" s="338"/>
      <c r="V489" s="338"/>
      <c r="W489" s="338"/>
      <c r="X489" s="338"/>
    </row>
    <row r="490" spans="1:24" ht="1.5" customHeight="1">
      <c r="A490" s="330" t="s">
        <v>47</v>
      </c>
      <c r="B490" s="330"/>
      <c r="C490" s="330"/>
      <c r="D490" s="330"/>
      <c r="E490" s="330"/>
      <c r="F490" s="330"/>
      <c r="G490" s="330"/>
      <c r="H490" s="219"/>
      <c r="I490" s="338">
        <v>120</v>
      </c>
      <c r="J490" s="338"/>
      <c r="K490" s="338"/>
      <c r="L490" s="338"/>
      <c r="M490" s="332" t="s">
        <v>640</v>
      </c>
      <c r="N490" s="332"/>
      <c r="O490" s="332"/>
      <c r="P490" s="330"/>
      <c r="Q490" s="330"/>
      <c r="R490" s="338">
        <v>3.5242370000000002E-2</v>
      </c>
      <c r="S490" s="338"/>
      <c r="T490" s="338"/>
      <c r="U490" s="338"/>
      <c r="V490" s="338">
        <v>4.2290850000000004</v>
      </c>
      <c r="W490" s="338"/>
      <c r="X490" s="338"/>
    </row>
    <row r="491" spans="1:24" ht="16.5" customHeight="1">
      <c r="A491" s="330"/>
      <c r="B491" s="330"/>
      <c r="C491" s="330"/>
      <c r="D491" s="330"/>
      <c r="E491" s="330"/>
      <c r="F491" s="330"/>
      <c r="G491" s="330"/>
      <c r="H491" s="219"/>
      <c r="I491" s="338"/>
      <c r="J491" s="338"/>
      <c r="K491" s="338"/>
      <c r="L491" s="338"/>
      <c r="M491" s="332"/>
      <c r="N491" s="332"/>
      <c r="O491" s="332"/>
      <c r="P491" s="330"/>
      <c r="Q491" s="330"/>
      <c r="R491" s="338"/>
      <c r="S491" s="338"/>
      <c r="T491" s="338"/>
      <c r="U491" s="338"/>
      <c r="V491" s="338"/>
      <c r="W491" s="338"/>
      <c r="X491" s="338"/>
    </row>
    <row r="492" spans="1:24" ht="1.5" customHeight="1">
      <c r="A492" s="330" t="s">
        <v>6</v>
      </c>
      <c r="B492" s="330"/>
      <c r="C492" s="330"/>
      <c r="D492" s="330"/>
      <c r="E492" s="330"/>
      <c r="F492" s="330"/>
      <c r="G492" s="330"/>
      <c r="H492" s="219"/>
      <c r="I492" s="338">
        <v>1</v>
      </c>
      <c r="J492" s="338"/>
      <c r="K492" s="338"/>
      <c r="L492" s="338"/>
      <c r="M492" s="332" t="s">
        <v>45</v>
      </c>
      <c r="N492" s="332"/>
      <c r="O492" s="332"/>
      <c r="P492" s="330"/>
      <c r="Q492" s="330"/>
      <c r="R492" s="338">
        <v>1.3061130000000001</v>
      </c>
      <c r="S492" s="338"/>
      <c r="T492" s="338"/>
      <c r="U492" s="338"/>
      <c r="V492" s="338">
        <v>1.3061130000000001</v>
      </c>
      <c r="W492" s="338"/>
      <c r="X492" s="338"/>
    </row>
    <row r="493" spans="1:24" ht="16.5" customHeight="1">
      <c r="A493" s="330"/>
      <c r="B493" s="330"/>
      <c r="C493" s="330"/>
      <c r="D493" s="330"/>
      <c r="E493" s="330"/>
      <c r="F493" s="330"/>
      <c r="G493" s="330"/>
      <c r="H493" s="219"/>
      <c r="I493" s="338"/>
      <c r="J493" s="338"/>
      <c r="K493" s="338"/>
      <c r="L493" s="338"/>
      <c r="M493" s="332"/>
      <c r="N493" s="332"/>
      <c r="O493" s="332"/>
      <c r="P493" s="330"/>
      <c r="Q493" s="330"/>
      <c r="R493" s="338"/>
      <c r="S493" s="338"/>
      <c r="T493" s="338"/>
      <c r="U493" s="338"/>
      <c r="V493" s="338"/>
      <c r="W493" s="338"/>
      <c r="X493" s="338"/>
    </row>
    <row r="494" spans="1:24" ht="7.5" customHeight="1"/>
    <row r="495" spans="1:24" ht="16.5" customHeight="1">
      <c r="S495" s="335" t="s">
        <v>641</v>
      </c>
      <c r="T495" s="335"/>
      <c r="U495" s="336">
        <v>38.793210000000002</v>
      </c>
      <c r="V495" s="336"/>
      <c r="W495" s="336"/>
    </row>
    <row r="496" spans="1:24" ht="15.75" customHeight="1"/>
    <row r="497" spans="1:24" ht="16.5" customHeight="1">
      <c r="B497" s="339" t="s">
        <v>661</v>
      </c>
      <c r="C497" s="339"/>
      <c r="D497" s="339"/>
      <c r="E497" s="339"/>
      <c r="F497" s="339"/>
      <c r="G497" s="339"/>
      <c r="H497" s="339"/>
      <c r="I497" s="339"/>
      <c r="J497" s="339"/>
      <c r="K497" s="339"/>
      <c r="L497" s="339"/>
      <c r="M497" s="339"/>
      <c r="N497" s="339"/>
      <c r="O497" s="339"/>
      <c r="P497" s="339"/>
      <c r="Q497" s="339"/>
      <c r="R497" s="339"/>
      <c r="S497" s="339"/>
      <c r="T497" s="339"/>
      <c r="U497" s="339"/>
      <c r="V497" s="339"/>
      <c r="W497" s="339"/>
      <c r="X497" s="339"/>
    </row>
    <row r="498" spans="1:24" ht="0.75" customHeight="1"/>
    <row r="499" spans="1:24" ht="18" customHeight="1">
      <c r="A499" s="340" t="s">
        <v>633</v>
      </c>
      <c r="B499" s="340"/>
      <c r="C499" s="340"/>
      <c r="D499" s="340"/>
      <c r="E499" s="340"/>
      <c r="F499" s="340"/>
      <c r="G499" s="340"/>
      <c r="H499" s="218" t="s">
        <v>634</v>
      </c>
      <c r="I499" s="341" t="s">
        <v>635</v>
      </c>
      <c r="J499" s="341"/>
      <c r="K499" s="341"/>
      <c r="L499" s="341"/>
      <c r="M499" s="341" t="s">
        <v>43</v>
      </c>
      <c r="N499" s="341"/>
      <c r="O499" s="341"/>
      <c r="P499" s="340" t="s">
        <v>636</v>
      </c>
      <c r="Q499" s="340"/>
      <c r="R499" s="341" t="s">
        <v>637</v>
      </c>
      <c r="S499" s="341"/>
      <c r="T499" s="341"/>
      <c r="U499" s="341"/>
      <c r="V499" s="341" t="s">
        <v>638</v>
      </c>
      <c r="W499" s="341"/>
      <c r="X499" s="341"/>
    </row>
    <row r="500" spans="1:24" ht="1.5" customHeight="1">
      <c r="A500" s="330" t="s">
        <v>85</v>
      </c>
      <c r="B500" s="330"/>
      <c r="C500" s="330"/>
      <c r="D500" s="330"/>
      <c r="E500" s="330"/>
      <c r="F500" s="330"/>
      <c r="G500" s="330"/>
      <c r="H500" s="219"/>
      <c r="I500" s="338">
        <v>1</v>
      </c>
      <c r="J500" s="338"/>
      <c r="K500" s="338"/>
      <c r="L500" s="338"/>
      <c r="M500" s="332" t="s">
        <v>45</v>
      </c>
      <c r="N500" s="332"/>
      <c r="O500" s="332"/>
      <c r="P500" s="330"/>
      <c r="Q500" s="330"/>
      <c r="R500" s="338">
        <v>10.68557</v>
      </c>
      <c r="S500" s="338"/>
      <c r="T500" s="338"/>
      <c r="U500" s="338"/>
      <c r="V500" s="338">
        <v>10.68557</v>
      </c>
      <c r="W500" s="338"/>
      <c r="X500" s="338"/>
    </row>
    <row r="501" spans="1:24" ht="16.5" customHeight="1">
      <c r="A501" s="330"/>
      <c r="B501" s="330"/>
      <c r="C501" s="330"/>
      <c r="D501" s="330"/>
      <c r="E501" s="330"/>
      <c r="F501" s="330"/>
      <c r="G501" s="330"/>
      <c r="H501" s="219"/>
      <c r="I501" s="338"/>
      <c r="J501" s="338"/>
      <c r="K501" s="338"/>
      <c r="L501" s="338"/>
      <c r="M501" s="332"/>
      <c r="N501" s="332"/>
      <c r="O501" s="332"/>
      <c r="P501" s="330"/>
      <c r="Q501" s="330"/>
      <c r="R501" s="338"/>
      <c r="S501" s="338"/>
      <c r="T501" s="338"/>
      <c r="U501" s="338"/>
      <c r="V501" s="338"/>
      <c r="W501" s="338"/>
      <c r="X501" s="338"/>
    </row>
    <row r="502" spans="1:24" ht="1.5" customHeight="1">
      <c r="A502" s="330" t="s">
        <v>79</v>
      </c>
      <c r="B502" s="330"/>
      <c r="C502" s="330"/>
      <c r="D502" s="330"/>
      <c r="E502" s="330"/>
      <c r="F502" s="330"/>
      <c r="G502" s="330"/>
      <c r="H502" s="219"/>
      <c r="I502" s="338">
        <v>7</v>
      </c>
      <c r="J502" s="338"/>
      <c r="K502" s="338"/>
      <c r="L502" s="338"/>
      <c r="M502" s="332" t="s">
        <v>639</v>
      </c>
      <c r="N502" s="332"/>
      <c r="O502" s="332"/>
      <c r="P502" s="330"/>
      <c r="Q502" s="330"/>
      <c r="R502" s="338">
        <v>0.41621930000000001</v>
      </c>
      <c r="S502" s="338"/>
      <c r="T502" s="338"/>
      <c r="U502" s="338"/>
      <c r="V502" s="338">
        <v>2.913535</v>
      </c>
      <c r="W502" s="338"/>
      <c r="X502" s="338"/>
    </row>
    <row r="503" spans="1:24" ht="16.5" customHeight="1">
      <c r="A503" s="330"/>
      <c r="B503" s="330"/>
      <c r="C503" s="330"/>
      <c r="D503" s="330"/>
      <c r="E503" s="330"/>
      <c r="F503" s="330"/>
      <c r="G503" s="330"/>
      <c r="H503" s="219"/>
      <c r="I503" s="338"/>
      <c r="J503" s="338"/>
      <c r="K503" s="338"/>
      <c r="L503" s="338"/>
      <c r="M503" s="332"/>
      <c r="N503" s="332"/>
      <c r="O503" s="332"/>
      <c r="P503" s="330"/>
      <c r="Q503" s="330"/>
      <c r="R503" s="338"/>
      <c r="S503" s="338"/>
      <c r="T503" s="338"/>
      <c r="U503" s="338"/>
      <c r="V503" s="338"/>
      <c r="W503" s="338"/>
      <c r="X503" s="338"/>
    </row>
    <row r="504" spans="1:24" ht="1.5" customHeight="1">
      <c r="A504" s="330" t="s">
        <v>47</v>
      </c>
      <c r="B504" s="330"/>
      <c r="C504" s="330"/>
      <c r="D504" s="330"/>
      <c r="E504" s="330"/>
      <c r="F504" s="330"/>
      <c r="G504" s="330"/>
      <c r="H504" s="219"/>
      <c r="I504" s="338">
        <v>120</v>
      </c>
      <c r="J504" s="338"/>
      <c r="K504" s="338"/>
      <c r="L504" s="338"/>
      <c r="M504" s="332" t="s">
        <v>640</v>
      </c>
      <c r="N504" s="332"/>
      <c r="O504" s="332"/>
      <c r="P504" s="330"/>
      <c r="Q504" s="330"/>
      <c r="R504" s="338">
        <v>3.5242370000000002E-2</v>
      </c>
      <c r="S504" s="338"/>
      <c r="T504" s="338"/>
      <c r="U504" s="338"/>
      <c r="V504" s="338">
        <v>4.2290850000000004</v>
      </c>
      <c r="W504" s="338"/>
      <c r="X504" s="338"/>
    </row>
    <row r="505" spans="1:24" ht="16.5" customHeight="1">
      <c r="A505" s="330"/>
      <c r="B505" s="330"/>
      <c r="C505" s="330"/>
      <c r="D505" s="330"/>
      <c r="E505" s="330"/>
      <c r="F505" s="330"/>
      <c r="G505" s="330"/>
      <c r="H505" s="219"/>
      <c r="I505" s="338"/>
      <c r="J505" s="338"/>
      <c r="K505" s="338"/>
      <c r="L505" s="338"/>
      <c r="M505" s="332"/>
      <c r="N505" s="332"/>
      <c r="O505" s="332"/>
      <c r="P505" s="330"/>
      <c r="Q505" s="330"/>
      <c r="R505" s="338"/>
      <c r="S505" s="338"/>
      <c r="T505" s="338"/>
      <c r="U505" s="338"/>
      <c r="V505" s="338"/>
      <c r="W505" s="338"/>
      <c r="X505" s="338"/>
    </row>
    <row r="506" spans="1:24" ht="1.5" customHeight="1">
      <c r="A506" s="330" t="s">
        <v>4</v>
      </c>
      <c r="B506" s="330"/>
      <c r="C506" s="330"/>
      <c r="D506" s="330"/>
      <c r="E506" s="330"/>
      <c r="F506" s="330"/>
      <c r="G506" s="330"/>
      <c r="H506" s="219"/>
      <c r="I506" s="338">
        <v>1</v>
      </c>
      <c r="J506" s="338"/>
      <c r="K506" s="338"/>
      <c r="L506" s="338"/>
      <c r="M506" s="332" t="s">
        <v>45</v>
      </c>
      <c r="N506" s="332"/>
      <c r="O506" s="332"/>
      <c r="P506" s="330"/>
      <c r="Q506" s="330"/>
      <c r="R506" s="338">
        <v>1.6685410000000001</v>
      </c>
      <c r="S506" s="338"/>
      <c r="T506" s="338"/>
      <c r="U506" s="338"/>
      <c r="V506" s="338">
        <v>1.6685410000000001</v>
      </c>
      <c r="W506" s="338"/>
      <c r="X506" s="338"/>
    </row>
    <row r="507" spans="1:24" ht="16.5" customHeight="1">
      <c r="A507" s="330"/>
      <c r="B507" s="330"/>
      <c r="C507" s="330"/>
      <c r="D507" s="330"/>
      <c r="E507" s="330"/>
      <c r="F507" s="330"/>
      <c r="G507" s="330"/>
      <c r="H507" s="219"/>
      <c r="I507" s="338"/>
      <c r="J507" s="338"/>
      <c r="K507" s="338"/>
      <c r="L507" s="338"/>
      <c r="M507" s="332"/>
      <c r="N507" s="332"/>
      <c r="O507" s="332"/>
      <c r="P507" s="330"/>
      <c r="Q507" s="330"/>
      <c r="R507" s="338"/>
      <c r="S507" s="338"/>
      <c r="T507" s="338"/>
      <c r="U507" s="338"/>
      <c r="V507" s="338"/>
      <c r="W507" s="338"/>
      <c r="X507" s="338"/>
    </row>
    <row r="508" spans="1:24" ht="7.5" customHeight="1"/>
    <row r="509" spans="1:24" ht="16.5" customHeight="1">
      <c r="S509" s="335" t="s">
        <v>641</v>
      </c>
      <c r="T509" s="335"/>
      <c r="U509" s="336">
        <v>19.496729999999999</v>
      </c>
      <c r="V509" s="336"/>
      <c r="W509" s="336"/>
    </row>
    <row r="510" spans="1:24" ht="15.75" customHeight="1"/>
    <row r="511" spans="1:24" ht="16.5" customHeight="1">
      <c r="B511" s="339" t="s">
        <v>662</v>
      </c>
      <c r="C511" s="339"/>
      <c r="D511" s="339"/>
      <c r="E511" s="339"/>
      <c r="F511" s="339"/>
      <c r="G511" s="339"/>
      <c r="H511" s="339"/>
      <c r="I511" s="339"/>
      <c r="J511" s="339"/>
      <c r="K511" s="339"/>
      <c r="L511" s="339"/>
      <c r="M511" s="339"/>
      <c r="N511" s="339"/>
      <c r="O511" s="339"/>
      <c r="P511" s="339"/>
      <c r="Q511" s="339"/>
      <c r="R511" s="339"/>
      <c r="S511" s="339"/>
      <c r="T511" s="339"/>
      <c r="U511" s="339"/>
      <c r="V511" s="339"/>
      <c r="W511" s="339"/>
      <c r="X511" s="339"/>
    </row>
    <row r="512" spans="1:24" ht="0.75" customHeight="1"/>
    <row r="513" spans="1:24" ht="18" customHeight="1">
      <c r="A513" s="340" t="s">
        <v>633</v>
      </c>
      <c r="B513" s="340"/>
      <c r="C513" s="340"/>
      <c r="D513" s="340"/>
      <c r="E513" s="340"/>
      <c r="F513" s="340"/>
      <c r="G513" s="340"/>
      <c r="H513" s="218" t="s">
        <v>634</v>
      </c>
      <c r="I513" s="341" t="s">
        <v>635</v>
      </c>
      <c r="J513" s="341"/>
      <c r="K513" s="341"/>
      <c r="L513" s="341"/>
      <c r="M513" s="341" t="s">
        <v>43</v>
      </c>
      <c r="N513" s="341"/>
      <c r="O513" s="341"/>
      <c r="P513" s="340" t="s">
        <v>636</v>
      </c>
      <c r="Q513" s="340"/>
      <c r="R513" s="341" t="s">
        <v>637</v>
      </c>
      <c r="S513" s="341"/>
      <c r="T513" s="341"/>
      <c r="U513" s="341"/>
      <c r="V513" s="341" t="s">
        <v>638</v>
      </c>
      <c r="W513" s="341"/>
      <c r="X513" s="341"/>
    </row>
    <row r="514" spans="1:24" ht="1.5" customHeight="1">
      <c r="A514" s="330" t="s">
        <v>88</v>
      </c>
      <c r="B514" s="330"/>
      <c r="C514" s="330"/>
      <c r="D514" s="330"/>
      <c r="E514" s="330"/>
      <c r="F514" s="330"/>
      <c r="G514" s="330"/>
      <c r="H514" s="219"/>
      <c r="I514" s="338">
        <v>1</v>
      </c>
      <c r="J514" s="338"/>
      <c r="K514" s="338"/>
      <c r="L514" s="338"/>
      <c r="M514" s="332" t="s">
        <v>45</v>
      </c>
      <c r="N514" s="332"/>
      <c r="O514" s="332"/>
      <c r="P514" s="330"/>
      <c r="Q514" s="330"/>
      <c r="R514" s="338">
        <v>21.204740000000001</v>
      </c>
      <c r="S514" s="338"/>
      <c r="T514" s="338"/>
      <c r="U514" s="338"/>
      <c r="V514" s="338">
        <v>21.204740000000001</v>
      </c>
      <c r="W514" s="338"/>
      <c r="X514" s="338"/>
    </row>
    <row r="515" spans="1:24" ht="16.5" customHeight="1">
      <c r="A515" s="330"/>
      <c r="B515" s="330"/>
      <c r="C515" s="330"/>
      <c r="D515" s="330"/>
      <c r="E515" s="330"/>
      <c r="F515" s="330"/>
      <c r="G515" s="330"/>
      <c r="H515" s="219"/>
      <c r="I515" s="338"/>
      <c r="J515" s="338"/>
      <c r="K515" s="338"/>
      <c r="L515" s="338"/>
      <c r="M515" s="332"/>
      <c r="N515" s="332"/>
      <c r="O515" s="332"/>
      <c r="P515" s="330"/>
      <c r="Q515" s="330"/>
      <c r="R515" s="338"/>
      <c r="S515" s="338"/>
      <c r="T515" s="338"/>
      <c r="U515" s="338"/>
      <c r="V515" s="338"/>
      <c r="W515" s="338"/>
      <c r="X515" s="338"/>
    </row>
    <row r="516" spans="1:24" ht="1.5" customHeight="1">
      <c r="A516" s="330" t="s">
        <v>79</v>
      </c>
      <c r="B516" s="330"/>
      <c r="C516" s="330"/>
      <c r="D516" s="330"/>
      <c r="E516" s="330"/>
      <c r="F516" s="330"/>
      <c r="G516" s="330"/>
      <c r="H516" s="219"/>
      <c r="I516" s="338">
        <v>7</v>
      </c>
      <c r="J516" s="338"/>
      <c r="K516" s="338"/>
      <c r="L516" s="338"/>
      <c r="M516" s="332" t="s">
        <v>639</v>
      </c>
      <c r="N516" s="332"/>
      <c r="O516" s="332"/>
      <c r="P516" s="330"/>
      <c r="Q516" s="330"/>
      <c r="R516" s="338">
        <v>0.41621930000000001</v>
      </c>
      <c r="S516" s="338"/>
      <c r="T516" s="338"/>
      <c r="U516" s="338"/>
      <c r="V516" s="338">
        <v>2.913535</v>
      </c>
      <c r="W516" s="338"/>
      <c r="X516" s="338"/>
    </row>
    <row r="517" spans="1:24" ht="16.5" customHeight="1">
      <c r="A517" s="330"/>
      <c r="B517" s="330"/>
      <c r="C517" s="330"/>
      <c r="D517" s="330"/>
      <c r="E517" s="330"/>
      <c r="F517" s="330"/>
      <c r="G517" s="330"/>
      <c r="H517" s="219"/>
      <c r="I517" s="338"/>
      <c r="J517" s="338"/>
      <c r="K517" s="338"/>
      <c r="L517" s="338"/>
      <c r="M517" s="332"/>
      <c r="N517" s="332"/>
      <c r="O517" s="332"/>
      <c r="P517" s="330"/>
      <c r="Q517" s="330"/>
      <c r="R517" s="338"/>
      <c r="S517" s="338"/>
      <c r="T517" s="338"/>
      <c r="U517" s="338"/>
      <c r="V517" s="338"/>
      <c r="W517" s="338"/>
      <c r="X517" s="338"/>
    </row>
    <row r="518" spans="1:24" ht="1.5" customHeight="1">
      <c r="A518" s="330" t="s">
        <v>47</v>
      </c>
      <c r="B518" s="330"/>
      <c r="C518" s="330"/>
      <c r="D518" s="330"/>
      <c r="E518" s="330"/>
      <c r="F518" s="330"/>
      <c r="G518" s="330"/>
      <c r="H518" s="219"/>
      <c r="I518" s="338">
        <v>120</v>
      </c>
      <c r="J518" s="338"/>
      <c r="K518" s="338"/>
      <c r="L518" s="338"/>
      <c r="M518" s="332" t="s">
        <v>640</v>
      </c>
      <c r="N518" s="332"/>
      <c r="O518" s="332"/>
      <c r="P518" s="330"/>
      <c r="Q518" s="330"/>
      <c r="R518" s="338">
        <v>3.5242370000000002E-2</v>
      </c>
      <c r="S518" s="338"/>
      <c r="T518" s="338"/>
      <c r="U518" s="338"/>
      <c r="V518" s="338">
        <v>4.2290850000000004</v>
      </c>
      <c r="W518" s="338"/>
      <c r="X518" s="338"/>
    </row>
    <row r="519" spans="1:24" ht="16.5" customHeight="1">
      <c r="A519" s="330"/>
      <c r="B519" s="330"/>
      <c r="C519" s="330"/>
      <c r="D519" s="330"/>
      <c r="E519" s="330"/>
      <c r="F519" s="330"/>
      <c r="G519" s="330"/>
      <c r="H519" s="219"/>
      <c r="I519" s="338"/>
      <c r="J519" s="338"/>
      <c r="K519" s="338"/>
      <c r="L519" s="338"/>
      <c r="M519" s="332"/>
      <c r="N519" s="332"/>
      <c r="O519" s="332"/>
      <c r="P519" s="330"/>
      <c r="Q519" s="330"/>
      <c r="R519" s="338"/>
      <c r="S519" s="338"/>
      <c r="T519" s="338"/>
      <c r="U519" s="338"/>
      <c r="V519" s="338"/>
      <c r="W519" s="338"/>
      <c r="X519" s="338"/>
    </row>
    <row r="520" spans="1:24" ht="1.5" customHeight="1">
      <c r="A520" s="330" t="s">
        <v>4</v>
      </c>
      <c r="B520" s="330"/>
      <c r="C520" s="330"/>
      <c r="D520" s="330"/>
      <c r="E520" s="330"/>
      <c r="F520" s="330"/>
      <c r="G520" s="330"/>
      <c r="H520" s="219"/>
      <c r="I520" s="338">
        <v>1</v>
      </c>
      <c r="J520" s="338"/>
      <c r="K520" s="338"/>
      <c r="L520" s="338"/>
      <c r="M520" s="332" t="s">
        <v>45</v>
      </c>
      <c r="N520" s="332"/>
      <c r="O520" s="332"/>
      <c r="P520" s="330"/>
      <c r="Q520" s="330"/>
      <c r="R520" s="338">
        <v>1.6685410000000001</v>
      </c>
      <c r="S520" s="338"/>
      <c r="T520" s="338"/>
      <c r="U520" s="338"/>
      <c r="V520" s="338">
        <v>1.6685410000000001</v>
      </c>
      <c r="W520" s="338"/>
      <c r="X520" s="338"/>
    </row>
    <row r="521" spans="1:24" ht="16.5" customHeight="1">
      <c r="A521" s="330"/>
      <c r="B521" s="330"/>
      <c r="C521" s="330"/>
      <c r="D521" s="330"/>
      <c r="E521" s="330"/>
      <c r="F521" s="330"/>
      <c r="G521" s="330"/>
      <c r="H521" s="219"/>
      <c r="I521" s="338"/>
      <c r="J521" s="338"/>
      <c r="K521" s="338"/>
      <c r="L521" s="338"/>
      <c r="M521" s="332"/>
      <c r="N521" s="332"/>
      <c r="O521" s="332"/>
      <c r="P521" s="330"/>
      <c r="Q521" s="330"/>
      <c r="R521" s="338"/>
      <c r="S521" s="338"/>
      <c r="T521" s="338"/>
      <c r="U521" s="338"/>
      <c r="V521" s="338"/>
      <c r="W521" s="338"/>
      <c r="X521" s="338"/>
    </row>
    <row r="522" spans="1:24" ht="7.5" customHeight="1"/>
    <row r="523" spans="1:24" ht="16.5" customHeight="1">
      <c r="S523" s="335" t="s">
        <v>641</v>
      </c>
      <c r="T523" s="335"/>
      <c r="U523" s="336">
        <v>30.015899999999998</v>
      </c>
      <c r="V523" s="336"/>
      <c r="W523" s="336"/>
    </row>
    <row r="524" spans="1:24" ht="15.75" customHeight="1"/>
    <row r="525" spans="1:24" ht="16.5" customHeight="1">
      <c r="B525" s="339" t="s">
        <v>663</v>
      </c>
      <c r="C525" s="339"/>
      <c r="D525" s="339"/>
      <c r="E525" s="339"/>
      <c r="F525" s="339"/>
      <c r="G525" s="339"/>
      <c r="H525" s="339"/>
      <c r="I525" s="339"/>
      <c r="J525" s="339"/>
      <c r="K525" s="339"/>
      <c r="L525" s="339"/>
      <c r="M525" s="339"/>
      <c r="N525" s="339"/>
      <c r="O525" s="339"/>
      <c r="P525" s="339"/>
      <c r="Q525" s="339"/>
      <c r="R525" s="339"/>
      <c r="S525" s="339"/>
      <c r="T525" s="339"/>
      <c r="U525" s="339"/>
      <c r="V525" s="339"/>
      <c r="W525" s="339"/>
      <c r="X525" s="339"/>
    </row>
    <row r="526" spans="1:24" ht="0.75" customHeight="1"/>
    <row r="527" spans="1:24" ht="18" customHeight="1">
      <c r="A527" s="340" t="s">
        <v>633</v>
      </c>
      <c r="B527" s="340"/>
      <c r="C527" s="340"/>
      <c r="D527" s="340"/>
      <c r="E527" s="340"/>
      <c r="F527" s="340"/>
      <c r="G527" s="340"/>
      <c r="H527" s="218" t="s">
        <v>634</v>
      </c>
      <c r="I527" s="341" t="s">
        <v>635</v>
      </c>
      <c r="J527" s="341"/>
      <c r="K527" s="341"/>
      <c r="L527" s="341"/>
      <c r="M527" s="341" t="s">
        <v>43</v>
      </c>
      <c r="N527" s="341"/>
      <c r="O527" s="341"/>
      <c r="P527" s="340" t="s">
        <v>636</v>
      </c>
      <c r="Q527" s="340"/>
      <c r="R527" s="341" t="s">
        <v>637</v>
      </c>
      <c r="S527" s="341"/>
      <c r="T527" s="341"/>
      <c r="U527" s="341"/>
      <c r="V527" s="341" t="s">
        <v>638</v>
      </c>
      <c r="W527" s="341"/>
      <c r="X527" s="341"/>
    </row>
    <row r="528" spans="1:24" ht="1.5" customHeight="1">
      <c r="A528" s="330" t="s">
        <v>79</v>
      </c>
      <c r="B528" s="330"/>
      <c r="C528" s="330"/>
      <c r="D528" s="330"/>
      <c r="E528" s="330"/>
      <c r="F528" s="330"/>
      <c r="G528" s="330"/>
      <c r="H528" s="219"/>
      <c r="I528" s="338">
        <v>7</v>
      </c>
      <c r="J528" s="338"/>
      <c r="K528" s="338"/>
      <c r="L528" s="338"/>
      <c r="M528" s="332" t="s">
        <v>639</v>
      </c>
      <c r="N528" s="332"/>
      <c r="O528" s="332"/>
      <c r="P528" s="330"/>
      <c r="Q528" s="330"/>
      <c r="R528" s="338">
        <v>0.41621930000000001</v>
      </c>
      <c r="S528" s="338"/>
      <c r="T528" s="338"/>
      <c r="U528" s="338"/>
      <c r="V528" s="338">
        <v>2.913535</v>
      </c>
      <c r="W528" s="338"/>
      <c r="X528" s="338"/>
    </row>
    <row r="529" spans="1:24" ht="16.5" customHeight="1">
      <c r="A529" s="330"/>
      <c r="B529" s="330"/>
      <c r="C529" s="330"/>
      <c r="D529" s="330"/>
      <c r="E529" s="330"/>
      <c r="F529" s="330"/>
      <c r="G529" s="330"/>
      <c r="H529" s="219"/>
      <c r="I529" s="338"/>
      <c r="J529" s="338"/>
      <c r="K529" s="338"/>
      <c r="L529" s="338"/>
      <c r="M529" s="332"/>
      <c r="N529" s="332"/>
      <c r="O529" s="332"/>
      <c r="P529" s="330"/>
      <c r="Q529" s="330"/>
      <c r="R529" s="338"/>
      <c r="S529" s="338"/>
      <c r="T529" s="338"/>
      <c r="U529" s="338"/>
      <c r="V529" s="338"/>
      <c r="W529" s="338"/>
      <c r="X529" s="338"/>
    </row>
    <row r="530" spans="1:24" ht="1.5" customHeight="1">
      <c r="A530" s="330" t="s">
        <v>47</v>
      </c>
      <c r="B530" s="330"/>
      <c r="C530" s="330"/>
      <c r="D530" s="330"/>
      <c r="E530" s="330"/>
      <c r="F530" s="330"/>
      <c r="G530" s="330"/>
      <c r="H530" s="219"/>
      <c r="I530" s="338">
        <v>120</v>
      </c>
      <c r="J530" s="338"/>
      <c r="K530" s="338"/>
      <c r="L530" s="338"/>
      <c r="M530" s="332" t="s">
        <v>640</v>
      </c>
      <c r="N530" s="332"/>
      <c r="O530" s="332"/>
      <c r="P530" s="330"/>
      <c r="Q530" s="330"/>
      <c r="R530" s="338">
        <v>3.5242370000000002E-2</v>
      </c>
      <c r="S530" s="338"/>
      <c r="T530" s="338"/>
      <c r="U530" s="338"/>
      <c r="V530" s="338">
        <v>4.2290850000000004</v>
      </c>
      <c r="W530" s="338"/>
      <c r="X530" s="338"/>
    </row>
    <row r="531" spans="1:24" ht="16.5" customHeight="1">
      <c r="A531" s="330"/>
      <c r="B531" s="330"/>
      <c r="C531" s="330"/>
      <c r="D531" s="330"/>
      <c r="E531" s="330"/>
      <c r="F531" s="330"/>
      <c r="G531" s="330"/>
      <c r="H531" s="219"/>
      <c r="I531" s="338"/>
      <c r="J531" s="338"/>
      <c r="K531" s="338"/>
      <c r="L531" s="338"/>
      <c r="M531" s="332"/>
      <c r="N531" s="332"/>
      <c r="O531" s="332"/>
      <c r="P531" s="330"/>
      <c r="Q531" s="330"/>
      <c r="R531" s="338"/>
      <c r="S531" s="338"/>
      <c r="T531" s="338"/>
      <c r="U531" s="338"/>
      <c r="V531" s="338"/>
      <c r="W531" s="338"/>
      <c r="X531" s="338"/>
    </row>
    <row r="532" spans="1:24" ht="1.5" customHeight="1">
      <c r="A532" s="330" t="s">
        <v>89</v>
      </c>
      <c r="B532" s="330"/>
      <c r="C532" s="330"/>
      <c r="D532" s="330"/>
      <c r="E532" s="330"/>
      <c r="F532" s="330"/>
      <c r="G532" s="330"/>
      <c r="H532" s="219"/>
      <c r="I532" s="338">
        <v>1</v>
      </c>
      <c r="J532" s="338"/>
      <c r="K532" s="338"/>
      <c r="L532" s="338"/>
      <c r="M532" s="332" t="s">
        <v>45</v>
      </c>
      <c r="N532" s="332"/>
      <c r="O532" s="332"/>
      <c r="P532" s="330"/>
      <c r="Q532" s="330"/>
      <c r="R532" s="338">
        <v>10</v>
      </c>
      <c r="S532" s="338"/>
      <c r="T532" s="338"/>
      <c r="U532" s="338"/>
      <c r="V532" s="338">
        <v>10</v>
      </c>
      <c r="W532" s="338"/>
      <c r="X532" s="338"/>
    </row>
    <row r="533" spans="1:24" ht="16.5" customHeight="1">
      <c r="A533" s="330"/>
      <c r="B533" s="330"/>
      <c r="C533" s="330"/>
      <c r="D533" s="330"/>
      <c r="E533" s="330"/>
      <c r="F533" s="330"/>
      <c r="G533" s="330"/>
      <c r="H533" s="219"/>
      <c r="I533" s="338"/>
      <c r="J533" s="338"/>
      <c r="K533" s="338"/>
      <c r="L533" s="338"/>
      <c r="M533" s="332"/>
      <c r="N533" s="332"/>
      <c r="O533" s="332"/>
      <c r="P533" s="330"/>
      <c r="Q533" s="330"/>
      <c r="R533" s="338"/>
      <c r="S533" s="338"/>
      <c r="T533" s="338"/>
      <c r="U533" s="338"/>
      <c r="V533" s="338"/>
      <c r="W533" s="338"/>
      <c r="X533" s="338"/>
    </row>
    <row r="534" spans="1:24" ht="1.5" customHeight="1">
      <c r="A534" s="330" t="s">
        <v>4</v>
      </c>
      <c r="B534" s="330"/>
      <c r="C534" s="330"/>
      <c r="D534" s="330"/>
      <c r="E534" s="330"/>
      <c r="F534" s="330"/>
      <c r="G534" s="330"/>
      <c r="H534" s="219"/>
      <c r="I534" s="338">
        <v>1</v>
      </c>
      <c r="J534" s="338"/>
      <c r="K534" s="338"/>
      <c r="L534" s="338"/>
      <c r="M534" s="332" t="s">
        <v>45</v>
      </c>
      <c r="N534" s="332"/>
      <c r="O534" s="332"/>
      <c r="P534" s="330"/>
      <c r="Q534" s="330"/>
      <c r="R534" s="338">
        <v>1.6685410000000001</v>
      </c>
      <c r="S534" s="338"/>
      <c r="T534" s="338"/>
      <c r="U534" s="338"/>
      <c r="V534" s="338">
        <v>1.6685410000000001</v>
      </c>
      <c r="W534" s="338"/>
      <c r="X534" s="338"/>
    </row>
    <row r="535" spans="1:24" ht="16.5" customHeight="1">
      <c r="A535" s="330"/>
      <c r="B535" s="330"/>
      <c r="C535" s="330"/>
      <c r="D535" s="330"/>
      <c r="E535" s="330"/>
      <c r="F535" s="330"/>
      <c r="G535" s="330"/>
      <c r="H535" s="219"/>
      <c r="I535" s="338"/>
      <c r="J535" s="338"/>
      <c r="K535" s="338"/>
      <c r="L535" s="338"/>
      <c r="M535" s="332"/>
      <c r="N535" s="332"/>
      <c r="O535" s="332"/>
      <c r="P535" s="330"/>
      <c r="Q535" s="330"/>
      <c r="R535" s="338"/>
      <c r="S535" s="338"/>
      <c r="T535" s="338"/>
      <c r="U535" s="338"/>
      <c r="V535" s="338"/>
      <c r="W535" s="338"/>
      <c r="X535" s="338"/>
    </row>
    <row r="536" spans="1:24" ht="7.5" customHeight="1"/>
    <row r="537" spans="1:24" ht="17.25" customHeight="1">
      <c r="S537" s="335" t="s">
        <v>641</v>
      </c>
      <c r="T537" s="335"/>
      <c r="U537" s="336">
        <v>18.811160000000001</v>
      </c>
      <c r="V537" s="336"/>
      <c r="W537" s="336"/>
    </row>
    <row r="538" spans="1:24" ht="15" customHeight="1"/>
    <row r="539" spans="1:24" ht="16.5" customHeight="1">
      <c r="B539" s="339" t="s">
        <v>664</v>
      </c>
      <c r="C539" s="339"/>
      <c r="D539" s="339"/>
      <c r="E539" s="339"/>
      <c r="F539" s="339"/>
      <c r="G539" s="339"/>
      <c r="H539" s="339"/>
      <c r="I539" s="339"/>
      <c r="J539" s="339"/>
      <c r="K539" s="339"/>
      <c r="L539" s="339"/>
      <c r="M539" s="339"/>
      <c r="N539" s="339"/>
      <c r="O539" s="339"/>
      <c r="P539" s="339"/>
      <c r="Q539" s="339"/>
      <c r="R539" s="339"/>
      <c r="S539" s="339"/>
      <c r="T539" s="339"/>
      <c r="U539" s="339"/>
      <c r="V539" s="339"/>
      <c r="W539" s="339"/>
      <c r="X539" s="339"/>
    </row>
    <row r="540" spans="1:24" ht="1.5" customHeight="1"/>
    <row r="541" spans="1:24" ht="18" customHeight="1">
      <c r="A541" s="340" t="s">
        <v>633</v>
      </c>
      <c r="B541" s="340"/>
      <c r="C541" s="340"/>
      <c r="D541" s="340"/>
      <c r="E541" s="340"/>
      <c r="F541" s="340"/>
      <c r="G541" s="340"/>
      <c r="H541" s="218" t="s">
        <v>634</v>
      </c>
      <c r="I541" s="341" t="s">
        <v>635</v>
      </c>
      <c r="J541" s="341"/>
      <c r="K541" s="341"/>
      <c r="L541" s="341"/>
      <c r="M541" s="341" t="s">
        <v>43</v>
      </c>
      <c r="N541" s="341"/>
      <c r="O541" s="341"/>
      <c r="P541" s="340" t="s">
        <v>636</v>
      </c>
      <c r="Q541" s="340"/>
      <c r="R541" s="341" t="s">
        <v>637</v>
      </c>
      <c r="S541" s="341"/>
      <c r="T541" s="341"/>
      <c r="U541" s="341"/>
      <c r="V541" s="341" t="s">
        <v>638</v>
      </c>
      <c r="W541" s="341"/>
      <c r="X541" s="341"/>
    </row>
    <row r="542" spans="1:24" ht="1.5" customHeight="1">
      <c r="A542" s="330" t="s">
        <v>85</v>
      </c>
      <c r="B542" s="330"/>
      <c r="C542" s="330"/>
      <c r="D542" s="330"/>
      <c r="E542" s="330"/>
      <c r="F542" s="330"/>
      <c r="G542" s="330"/>
      <c r="H542" s="219"/>
      <c r="I542" s="338">
        <v>4</v>
      </c>
      <c r="J542" s="338"/>
      <c r="K542" s="338"/>
      <c r="L542" s="338"/>
      <c r="M542" s="332" t="s">
        <v>45</v>
      </c>
      <c r="N542" s="332"/>
      <c r="O542" s="332"/>
      <c r="P542" s="330"/>
      <c r="Q542" s="330"/>
      <c r="R542" s="338">
        <v>10.68557</v>
      </c>
      <c r="S542" s="338"/>
      <c r="T542" s="338"/>
      <c r="U542" s="338"/>
      <c r="V542" s="338">
        <v>42.742289999999997</v>
      </c>
      <c r="W542" s="338"/>
      <c r="X542" s="338"/>
    </row>
    <row r="543" spans="1:24" ht="16.5" customHeight="1">
      <c r="A543" s="330"/>
      <c r="B543" s="330"/>
      <c r="C543" s="330"/>
      <c r="D543" s="330"/>
      <c r="E543" s="330"/>
      <c r="F543" s="330"/>
      <c r="G543" s="330"/>
      <c r="H543" s="219"/>
      <c r="I543" s="338"/>
      <c r="J543" s="338"/>
      <c r="K543" s="338"/>
      <c r="L543" s="338"/>
      <c r="M543" s="332"/>
      <c r="N543" s="332"/>
      <c r="O543" s="332"/>
      <c r="P543" s="330"/>
      <c r="Q543" s="330"/>
      <c r="R543" s="338"/>
      <c r="S543" s="338"/>
      <c r="T543" s="338"/>
      <c r="U543" s="338"/>
      <c r="V543" s="338"/>
      <c r="W543" s="338"/>
      <c r="X543" s="338"/>
    </row>
    <row r="544" spans="1:24" ht="7.5" customHeight="1"/>
    <row r="545" spans="1:24" ht="16.5" customHeight="1">
      <c r="S545" s="335" t="s">
        <v>641</v>
      </c>
      <c r="T545" s="335"/>
      <c r="U545" s="336">
        <v>42.742289999999997</v>
      </c>
      <c r="V545" s="336"/>
      <c r="W545" s="336"/>
    </row>
    <row r="546" spans="1:24" ht="15" customHeight="1"/>
    <row r="547" spans="1:24" ht="16.5" customHeight="1">
      <c r="B547" s="339" t="s">
        <v>665</v>
      </c>
      <c r="C547" s="339"/>
      <c r="D547" s="339"/>
      <c r="E547" s="339"/>
      <c r="F547" s="339"/>
      <c r="G547" s="339"/>
      <c r="H547" s="339"/>
      <c r="I547" s="339"/>
      <c r="J547" s="339"/>
      <c r="K547" s="339"/>
      <c r="L547" s="339"/>
      <c r="M547" s="339"/>
      <c r="N547" s="339"/>
      <c r="O547" s="339"/>
      <c r="P547" s="339"/>
      <c r="Q547" s="339"/>
      <c r="R547" s="339"/>
      <c r="S547" s="339"/>
      <c r="T547" s="339"/>
      <c r="U547" s="339"/>
      <c r="V547" s="339"/>
      <c r="W547" s="339"/>
      <c r="X547" s="339"/>
    </row>
    <row r="548" spans="1:24" ht="1.5" customHeight="1"/>
    <row r="549" spans="1:24" ht="18" customHeight="1">
      <c r="A549" s="340" t="s">
        <v>633</v>
      </c>
      <c r="B549" s="340"/>
      <c r="C549" s="340"/>
      <c r="D549" s="340"/>
      <c r="E549" s="340"/>
      <c r="F549" s="340"/>
      <c r="G549" s="340"/>
      <c r="H549" s="218" t="s">
        <v>634</v>
      </c>
      <c r="I549" s="341" t="s">
        <v>635</v>
      </c>
      <c r="J549" s="341"/>
      <c r="K549" s="341"/>
      <c r="L549" s="341"/>
      <c r="M549" s="341" t="s">
        <v>43</v>
      </c>
      <c r="N549" s="341"/>
      <c r="O549" s="341"/>
      <c r="P549" s="340" t="s">
        <v>636</v>
      </c>
      <c r="Q549" s="340"/>
      <c r="R549" s="341" t="s">
        <v>637</v>
      </c>
      <c r="S549" s="341"/>
      <c r="T549" s="341"/>
      <c r="U549" s="341"/>
      <c r="V549" s="341" t="s">
        <v>638</v>
      </c>
      <c r="W549" s="341"/>
      <c r="X549" s="341"/>
    </row>
    <row r="550" spans="1:24" ht="1.5" customHeight="1">
      <c r="A550" s="330" t="s">
        <v>84</v>
      </c>
      <c r="B550" s="330"/>
      <c r="C550" s="330"/>
      <c r="D550" s="330"/>
      <c r="E550" s="330"/>
      <c r="F550" s="330"/>
      <c r="G550" s="330"/>
      <c r="H550" s="219"/>
      <c r="I550" s="338">
        <v>1</v>
      </c>
      <c r="J550" s="338"/>
      <c r="K550" s="338"/>
      <c r="L550" s="338"/>
      <c r="M550" s="332" t="s">
        <v>45</v>
      </c>
      <c r="N550" s="332"/>
      <c r="O550" s="332"/>
      <c r="P550" s="330"/>
      <c r="Q550" s="330"/>
      <c r="R550" s="338">
        <v>6.375</v>
      </c>
      <c r="S550" s="338"/>
      <c r="T550" s="338"/>
      <c r="U550" s="338"/>
      <c r="V550" s="338">
        <v>6.375</v>
      </c>
      <c r="W550" s="338"/>
      <c r="X550" s="338"/>
    </row>
    <row r="551" spans="1:24" ht="16.5" customHeight="1">
      <c r="A551" s="330"/>
      <c r="B551" s="330"/>
      <c r="C551" s="330"/>
      <c r="D551" s="330"/>
      <c r="E551" s="330"/>
      <c r="F551" s="330"/>
      <c r="G551" s="330"/>
      <c r="H551" s="219"/>
      <c r="I551" s="338"/>
      <c r="J551" s="338"/>
      <c r="K551" s="338"/>
      <c r="L551" s="338"/>
      <c r="M551" s="332"/>
      <c r="N551" s="332"/>
      <c r="O551" s="332"/>
      <c r="P551" s="330"/>
      <c r="Q551" s="330"/>
      <c r="R551" s="338"/>
      <c r="S551" s="338"/>
      <c r="T551" s="338"/>
      <c r="U551" s="338"/>
      <c r="V551" s="338"/>
      <c r="W551" s="338"/>
      <c r="X551" s="338"/>
    </row>
    <row r="552" spans="1:24" ht="1.5" customHeight="1">
      <c r="A552" s="330" t="s">
        <v>87</v>
      </c>
      <c r="B552" s="330"/>
      <c r="C552" s="330"/>
      <c r="D552" s="330"/>
      <c r="E552" s="330"/>
      <c r="F552" s="330"/>
      <c r="G552" s="330"/>
      <c r="H552" s="219"/>
      <c r="I552" s="338">
        <v>1</v>
      </c>
      <c r="J552" s="338"/>
      <c r="K552" s="338"/>
      <c r="L552" s="338"/>
      <c r="M552" s="332" t="s">
        <v>45</v>
      </c>
      <c r="N552" s="332"/>
      <c r="O552" s="332"/>
      <c r="P552" s="330"/>
      <c r="Q552" s="330"/>
      <c r="R552" s="338">
        <v>27.021650000000001</v>
      </c>
      <c r="S552" s="338"/>
      <c r="T552" s="338"/>
      <c r="U552" s="338"/>
      <c r="V552" s="338">
        <v>27.021650000000001</v>
      </c>
      <c r="W552" s="338"/>
      <c r="X552" s="338"/>
    </row>
    <row r="553" spans="1:24" ht="16.5" customHeight="1">
      <c r="A553" s="330"/>
      <c r="B553" s="330"/>
      <c r="C553" s="330"/>
      <c r="D553" s="330"/>
      <c r="E553" s="330"/>
      <c r="F553" s="330"/>
      <c r="G553" s="330"/>
      <c r="H553" s="219"/>
      <c r="I553" s="338"/>
      <c r="J553" s="338"/>
      <c r="K553" s="338"/>
      <c r="L553" s="338"/>
      <c r="M553" s="332"/>
      <c r="N553" s="332"/>
      <c r="O553" s="332"/>
      <c r="P553" s="330"/>
      <c r="Q553" s="330"/>
      <c r="R553" s="338"/>
      <c r="S553" s="338"/>
      <c r="T553" s="338"/>
      <c r="U553" s="338"/>
      <c r="V553" s="338"/>
      <c r="W553" s="338"/>
      <c r="X553" s="338"/>
    </row>
    <row r="554" spans="1:24" ht="1.5" customHeight="1">
      <c r="A554" s="330" t="s">
        <v>6</v>
      </c>
      <c r="B554" s="330"/>
      <c r="C554" s="330"/>
      <c r="D554" s="330"/>
      <c r="E554" s="330"/>
      <c r="F554" s="330"/>
      <c r="G554" s="330"/>
      <c r="H554" s="219"/>
      <c r="I554" s="338">
        <v>1</v>
      </c>
      <c r="J554" s="338"/>
      <c r="K554" s="338"/>
      <c r="L554" s="338"/>
      <c r="M554" s="332" t="s">
        <v>45</v>
      </c>
      <c r="N554" s="332"/>
      <c r="O554" s="332"/>
      <c r="P554" s="330"/>
      <c r="Q554" s="330"/>
      <c r="R554" s="338">
        <v>1.3061130000000001</v>
      </c>
      <c r="S554" s="338"/>
      <c r="T554" s="338"/>
      <c r="U554" s="338"/>
      <c r="V554" s="338">
        <v>1.3061130000000001</v>
      </c>
      <c r="W554" s="338"/>
      <c r="X554" s="338"/>
    </row>
    <row r="555" spans="1:24" ht="16.5" customHeight="1">
      <c r="A555" s="330"/>
      <c r="B555" s="330"/>
      <c r="C555" s="330"/>
      <c r="D555" s="330"/>
      <c r="E555" s="330"/>
      <c r="F555" s="330"/>
      <c r="G555" s="330"/>
      <c r="H555" s="219"/>
      <c r="I555" s="338"/>
      <c r="J555" s="338"/>
      <c r="K555" s="338"/>
      <c r="L555" s="338"/>
      <c r="M555" s="332"/>
      <c r="N555" s="332"/>
      <c r="O555" s="332"/>
      <c r="P555" s="330"/>
      <c r="Q555" s="330"/>
      <c r="R555" s="338"/>
      <c r="S555" s="338"/>
      <c r="T555" s="338"/>
      <c r="U555" s="338"/>
      <c r="V555" s="338"/>
      <c r="W555" s="338"/>
      <c r="X555" s="338"/>
    </row>
    <row r="556" spans="1:24" ht="7.5" customHeight="1"/>
    <row r="557" spans="1:24" ht="16.5" customHeight="1">
      <c r="S557" s="335" t="s">
        <v>641</v>
      </c>
      <c r="T557" s="335"/>
      <c r="U557" s="336">
        <v>34.702770000000001</v>
      </c>
      <c r="V557" s="336"/>
      <c r="W557" s="336"/>
    </row>
    <row r="558" spans="1:24" ht="15.75" customHeight="1"/>
    <row r="559" spans="1:24" ht="16.5" customHeight="1">
      <c r="B559" s="339" t="s">
        <v>666</v>
      </c>
      <c r="C559" s="339"/>
      <c r="D559" s="339"/>
      <c r="E559" s="339"/>
      <c r="F559" s="339"/>
      <c r="G559" s="339"/>
      <c r="H559" s="339"/>
      <c r="I559" s="339"/>
      <c r="J559" s="339"/>
      <c r="K559" s="339"/>
      <c r="L559" s="339"/>
      <c r="M559" s="339"/>
      <c r="N559" s="339"/>
      <c r="O559" s="339"/>
      <c r="P559" s="339"/>
      <c r="Q559" s="339"/>
      <c r="R559" s="339"/>
      <c r="S559" s="339"/>
      <c r="T559" s="339"/>
      <c r="U559" s="339"/>
      <c r="V559" s="339"/>
      <c r="W559" s="339"/>
      <c r="X559" s="339"/>
    </row>
    <row r="560" spans="1:24" ht="0.75" customHeight="1"/>
    <row r="561" spans="1:24" ht="18" customHeight="1">
      <c r="A561" s="340" t="s">
        <v>633</v>
      </c>
      <c r="B561" s="340"/>
      <c r="C561" s="340"/>
      <c r="D561" s="340"/>
      <c r="E561" s="340"/>
      <c r="F561" s="340"/>
      <c r="G561" s="340"/>
      <c r="H561" s="218" t="s">
        <v>634</v>
      </c>
      <c r="I561" s="341" t="s">
        <v>635</v>
      </c>
      <c r="J561" s="341"/>
      <c r="K561" s="341"/>
      <c r="L561" s="341"/>
      <c r="M561" s="341" t="s">
        <v>43</v>
      </c>
      <c r="N561" s="341"/>
      <c r="O561" s="341"/>
      <c r="P561" s="340" t="s">
        <v>636</v>
      </c>
      <c r="Q561" s="340"/>
      <c r="R561" s="341" t="s">
        <v>637</v>
      </c>
      <c r="S561" s="341"/>
      <c r="T561" s="341"/>
      <c r="U561" s="341"/>
      <c r="V561" s="341" t="s">
        <v>638</v>
      </c>
      <c r="W561" s="341"/>
      <c r="X561" s="341"/>
    </row>
    <row r="562" spans="1:24" ht="1.5" customHeight="1">
      <c r="A562" s="330" t="s">
        <v>59</v>
      </c>
      <c r="B562" s="330"/>
      <c r="C562" s="330"/>
      <c r="D562" s="330"/>
      <c r="E562" s="330"/>
      <c r="F562" s="330"/>
      <c r="G562" s="330"/>
      <c r="H562" s="219"/>
      <c r="I562" s="338">
        <v>50</v>
      </c>
      <c r="J562" s="338"/>
      <c r="K562" s="338"/>
      <c r="L562" s="338"/>
      <c r="M562" s="332" t="s">
        <v>639</v>
      </c>
      <c r="N562" s="332"/>
      <c r="O562" s="332"/>
      <c r="P562" s="330"/>
      <c r="Q562" s="330"/>
      <c r="R562" s="338">
        <v>9.1999999999999998E-2</v>
      </c>
      <c r="S562" s="338"/>
      <c r="T562" s="338"/>
      <c r="U562" s="338"/>
      <c r="V562" s="338">
        <v>4.5999999999999996</v>
      </c>
      <c r="W562" s="338"/>
      <c r="X562" s="338"/>
    </row>
    <row r="563" spans="1:24" ht="16.5" customHeight="1">
      <c r="A563" s="330"/>
      <c r="B563" s="330"/>
      <c r="C563" s="330"/>
      <c r="D563" s="330"/>
      <c r="E563" s="330"/>
      <c r="F563" s="330"/>
      <c r="G563" s="330"/>
      <c r="H563" s="219"/>
      <c r="I563" s="338"/>
      <c r="J563" s="338"/>
      <c r="K563" s="338"/>
      <c r="L563" s="338"/>
      <c r="M563" s="332"/>
      <c r="N563" s="332"/>
      <c r="O563" s="332"/>
      <c r="P563" s="330"/>
      <c r="Q563" s="330"/>
      <c r="R563" s="338"/>
      <c r="S563" s="338"/>
      <c r="T563" s="338"/>
      <c r="U563" s="338"/>
      <c r="V563" s="338"/>
      <c r="W563" s="338"/>
      <c r="X563" s="338"/>
    </row>
    <row r="564" spans="1:24" ht="1.5" customHeight="1">
      <c r="A564" s="330" t="s">
        <v>47</v>
      </c>
      <c r="B564" s="330"/>
      <c r="C564" s="330"/>
      <c r="D564" s="330"/>
      <c r="E564" s="330"/>
      <c r="F564" s="330"/>
      <c r="G564" s="330"/>
      <c r="H564" s="219"/>
      <c r="I564" s="338">
        <v>120</v>
      </c>
      <c r="J564" s="338"/>
      <c r="K564" s="338"/>
      <c r="L564" s="338"/>
      <c r="M564" s="332" t="s">
        <v>640</v>
      </c>
      <c r="N564" s="332"/>
      <c r="O564" s="332"/>
      <c r="P564" s="330"/>
      <c r="Q564" s="330"/>
      <c r="R564" s="338">
        <v>3.5242370000000002E-2</v>
      </c>
      <c r="S564" s="338"/>
      <c r="T564" s="338"/>
      <c r="U564" s="338"/>
      <c r="V564" s="338">
        <v>4.2290850000000004</v>
      </c>
      <c r="W564" s="338"/>
      <c r="X564" s="338"/>
    </row>
    <row r="565" spans="1:24" ht="16.5" customHeight="1">
      <c r="A565" s="330"/>
      <c r="B565" s="330"/>
      <c r="C565" s="330"/>
      <c r="D565" s="330"/>
      <c r="E565" s="330"/>
      <c r="F565" s="330"/>
      <c r="G565" s="330"/>
      <c r="H565" s="219"/>
      <c r="I565" s="338"/>
      <c r="J565" s="338"/>
      <c r="K565" s="338"/>
      <c r="L565" s="338"/>
      <c r="M565" s="332"/>
      <c r="N565" s="332"/>
      <c r="O565" s="332"/>
      <c r="P565" s="330"/>
      <c r="Q565" s="330"/>
      <c r="R565" s="338"/>
      <c r="S565" s="338"/>
      <c r="T565" s="338"/>
      <c r="U565" s="338"/>
      <c r="V565" s="338"/>
      <c r="W565" s="338"/>
      <c r="X565" s="338"/>
    </row>
    <row r="566" spans="1:24" ht="1.5" customHeight="1">
      <c r="A566" s="330" t="s">
        <v>88</v>
      </c>
      <c r="B566" s="330"/>
      <c r="C566" s="330"/>
      <c r="D566" s="330"/>
      <c r="E566" s="330"/>
      <c r="F566" s="330"/>
      <c r="G566" s="330"/>
      <c r="H566" s="219"/>
      <c r="I566" s="338">
        <v>1</v>
      </c>
      <c r="J566" s="338"/>
      <c r="K566" s="338"/>
      <c r="L566" s="338"/>
      <c r="M566" s="332" t="s">
        <v>45</v>
      </c>
      <c r="N566" s="332"/>
      <c r="O566" s="332"/>
      <c r="P566" s="330"/>
      <c r="Q566" s="330"/>
      <c r="R566" s="338">
        <v>21.204740000000001</v>
      </c>
      <c r="S566" s="338"/>
      <c r="T566" s="338"/>
      <c r="U566" s="338"/>
      <c r="V566" s="338">
        <v>21.204740000000001</v>
      </c>
      <c r="W566" s="338"/>
      <c r="X566" s="338"/>
    </row>
    <row r="567" spans="1:24" ht="16.5" customHeight="1">
      <c r="A567" s="330"/>
      <c r="B567" s="330"/>
      <c r="C567" s="330"/>
      <c r="D567" s="330"/>
      <c r="E567" s="330"/>
      <c r="F567" s="330"/>
      <c r="G567" s="330"/>
      <c r="H567" s="219"/>
      <c r="I567" s="338"/>
      <c r="J567" s="338"/>
      <c r="K567" s="338"/>
      <c r="L567" s="338"/>
      <c r="M567" s="332"/>
      <c r="N567" s="332"/>
      <c r="O567" s="332"/>
      <c r="P567" s="330"/>
      <c r="Q567" s="330"/>
      <c r="R567" s="338"/>
      <c r="S567" s="338"/>
      <c r="T567" s="338"/>
      <c r="U567" s="338"/>
      <c r="V567" s="338"/>
      <c r="W567" s="338"/>
      <c r="X567" s="338"/>
    </row>
    <row r="568" spans="1:24" ht="1.5" customHeight="1">
      <c r="A568" s="330" t="s">
        <v>7</v>
      </c>
      <c r="B568" s="330"/>
      <c r="C568" s="330"/>
      <c r="D568" s="330"/>
      <c r="E568" s="330"/>
      <c r="F568" s="330"/>
      <c r="G568" s="330"/>
      <c r="H568" s="219"/>
      <c r="I568" s="338">
        <v>1</v>
      </c>
      <c r="J568" s="338"/>
      <c r="K568" s="338"/>
      <c r="L568" s="338"/>
      <c r="M568" s="332" t="s">
        <v>45</v>
      </c>
      <c r="N568" s="332"/>
      <c r="O568" s="332"/>
      <c r="P568" s="330"/>
      <c r="Q568" s="330"/>
      <c r="R568" s="338">
        <v>1.21</v>
      </c>
      <c r="S568" s="338"/>
      <c r="T568" s="338"/>
      <c r="U568" s="338"/>
      <c r="V568" s="338">
        <v>1.21</v>
      </c>
      <c r="W568" s="338"/>
      <c r="X568" s="338"/>
    </row>
    <row r="569" spans="1:24" ht="16.5" customHeight="1">
      <c r="A569" s="330"/>
      <c r="B569" s="330"/>
      <c r="C569" s="330"/>
      <c r="D569" s="330"/>
      <c r="E569" s="330"/>
      <c r="F569" s="330"/>
      <c r="G569" s="330"/>
      <c r="H569" s="219"/>
      <c r="I569" s="338"/>
      <c r="J569" s="338"/>
      <c r="K569" s="338"/>
      <c r="L569" s="338"/>
      <c r="M569" s="332"/>
      <c r="N569" s="332"/>
      <c r="O569" s="332"/>
      <c r="P569" s="330"/>
      <c r="Q569" s="330"/>
      <c r="R569" s="338"/>
      <c r="S569" s="338"/>
      <c r="T569" s="338"/>
      <c r="U569" s="338"/>
      <c r="V569" s="338"/>
      <c r="W569" s="338"/>
      <c r="X569" s="338"/>
    </row>
    <row r="570" spans="1:24" ht="7.5" customHeight="1"/>
    <row r="571" spans="1:24" ht="16.5" customHeight="1">
      <c r="S571" s="335" t="s">
        <v>641</v>
      </c>
      <c r="T571" s="335"/>
      <c r="U571" s="336">
        <v>31.243829999999999</v>
      </c>
      <c r="V571" s="336"/>
      <c r="W571" s="336"/>
    </row>
    <row r="572" spans="1:24" ht="15.75" customHeight="1"/>
    <row r="573" spans="1:24" ht="16.5" customHeight="1">
      <c r="B573" s="339" t="s">
        <v>667</v>
      </c>
      <c r="C573" s="339"/>
      <c r="D573" s="339"/>
      <c r="E573" s="339"/>
      <c r="F573" s="339"/>
      <c r="G573" s="339"/>
      <c r="H573" s="339"/>
      <c r="I573" s="339"/>
      <c r="J573" s="339"/>
      <c r="K573" s="339"/>
      <c r="L573" s="339"/>
      <c r="M573" s="339"/>
      <c r="N573" s="339"/>
      <c r="O573" s="339"/>
      <c r="P573" s="339"/>
      <c r="Q573" s="339"/>
      <c r="R573" s="339"/>
      <c r="S573" s="339"/>
      <c r="T573" s="339"/>
      <c r="U573" s="339"/>
      <c r="V573" s="339"/>
      <c r="W573" s="339"/>
      <c r="X573" s="339"/>
    </row>
    <row r="574" spans="1:24" ht="0.75" customHeight="1"/>
    <row r="575" spans="1:24" ht="18" customHeight="1">
      <c r="A575" s="340" t="s">
        <v>633</v>
      </c>
      <c r="B575" s="340"/>
      <c r="C575" s="340"/>
      <c r="D575" s="340"/>
      <c r="E575" s="340"/>
      <c r="F575" s="340"/>
      <c r="G575" s="340"/>
      <c r="H575" s="218" t="s">
        <v>634</v>
      </c>
      <c r="I575" s="341" t="s">
        <v>635</v>
      </c>
      <c r="J575" s="341"/>
      <c r="K575" s="341"/>
      <c r="L575" s="341"/>
      <c r="M575" s="341" t="s">
        <v>43</v>
      </c>
      <c r="N575" s="341"/>
      <c r="O575" s="341"/>
      <c r="P575" s="340" t="s">
        <v>636</v>
      </c>
      <c r="Q575" s="340"/>
      <c r="R575" s="341" t="s">
        <v>637</v>
      </c>
      <c r="S575" s="341"/>
      <c r="T575" s="341"/>
      <c r="U575" s="341"/>
      <c r="V575" s="341" t="s">
        <v>638</v>
      </c>
      <c r="W575" s="341"/>
      <c r="X575" s="341"/>
    </row>
    <row r="576" spans="1:24" ht="1.5" customHeight="1">
      <c r="A576" s="330" t="s">
        <v>59</v>
      </c>
      <c r="B576" s="330"/>
      <c r="C576" s="330"/>
      <c r="D576" s="330"/>
      <c r="E576" s="330"/>
      <c r="F576" s="330"/>
      <c r="G576" s="330"/>
      <c r="H576" s="219"/>
      <c r="I576" s="338">
        <v>65</v>
      </c>
      <c r="J576" s="338"/>
      <c r="K576" s="338"/>
      <c r="L576" s="338"/>
      <c r="M576" s="332" t="s">
        <v>639</v>
      </c>
      <c r="N576" s="332"/>
      <c r="O576" s="332"/>
      <c r="P576" s="330"/>
      <c r="Q576" s="330"/>
      <c r="R576" s="338">
        <v>9.1999999999999998E-2</v>
      </c>
      <c r="S576" s="338"/>
      <c r="T576" s="338"/>
      <c r="U576" s="338"/>
      <c r="V576" s="338">
        <v>5.98</v>
      </c>
      <c r="W576" s="338"/>
      <c r="X576" s="338"/>
    </row>
    <row r="577" spans="1:24" ht="16.5" customHeight="1">
      <c r="A577" s="330"/>
      <c r="B577" s="330"/>
      <c r="C577" s="330"/>
      <c r="D577" s="330"/>
      <c r="E577" s="330"/>
      <c r="F577" s="330"/>
      <c r="G577" s="330"/>
      <c r="H577" s="219"/>
      <c r="I577" s="338"/>
      <c r="J577" s="338"/>
      <c r="K577" s="338"/>
      <c r="L577" s="338"/>
      <c r="M577" s="332"/>
      <c r="N577" s="332"/>
      <c r="O577" s="332"/>
      <c r="P577" s="330"/>
      <c r="Q577" s="330"/>
      <c r="R577" s="338"/>
      <c r="S577" s="338"/>
      <c r="T577" s="338"/>
      <c r="U577" s="338"/>
      <c r="V577" s="338"/>
      <c r="W577" s="338"/>
      <c r="X577" s="338"/>
    </row>
    <row r="578" spans="1:24" ht="1.5" customHeight="1">
      <c r="A578" s="330" t="s">
        <v>47</v>
      </c>
      <c r="B578" s="330"/>
      <c r="C578" s="330"/>
      <c r="D578" s="330"/>
      <c r="E578" s="330"/>
      <c r="F578" s="330"/>
      <c r="G578" s="330"/>
      <c r="H578" s="219"/>
      <c r="I578" s="338">
        <v>120</v>
      </c>
      <c r="J578" s="338"/>
      <c r="K578" s="338"/>
      <c r="L578" s="338"/>
      <c r="M578" s="332" t="s">
        <v>640</v>
      </c>
      <c r="N578" s="332"/>
      <c r="O578" s="332"/>
      <c r="P578" s="330"/>
      <c r="Q578" s="330"/>
      <c r="R578" s="338">
        <v>3.5242370000000002E-2</v>
      </c>
      <c r="S578" s="338"/>
      <c r="T578" s="338"/>
      <c r="U578" s="338"/>
      <c r="V578" s="338">
        <v>4.2290850000000004</v>
      </c>
      <c r="W578" s="338"/>
      <c r="X578" s="338"/>
    </row>
    <row r="579" spans="1:24" ht="16.5" customHeight="1">
      <c r="A579" s="330"/>
      <c r="B579" s="330"/>
      <c r="C579" s="330"/>
      <c r="D579" s="330"/>
      <c r="E579" s="330"/>
      <c r="F579" s="330"/>
      <c r="G579" s="330"/>
      <c r="H579" s="219"/>
      <c r="I579" s="338"/>
      <c r="J579" s="338"/>
      <c r="K579" s="338"/>
      <c r="L579" s="338"/>
      <c r="M579" s="332"/>
      <c r="N579" s="332"/>
      <c r="O579" s="332"/>
      <c r="P579" s="330"/>
      <c r="Q579" s="330"/>
      <c r="R579" s="338"/>
      <c r="S579" s="338"/>
      <c r="T579" s="338"/>
      <c r="U579" s="338"/>
      <c r="V579" s="338"/>
      <c r="W579" s="338"/>
      <c r="X579" s="338"/>
    </row>
    <row r="580" spans="1:24" ht="1.5" customHeight="1">
      <c r="A580" s="330" t="s">
        <v>10</v>
      </c>
      <c r="B580" s="330"/>
      <c r="C580" s="330"/>
      <c r="D580" s="330"/>
      <c r="E580" s="330"/>
      <c r="F580" s="330"/>
      <c r="G580" s="330"/>
      <c r="H580" s="219"/>
      <c r="I580" s="338">
        <v>20</v>
      </c>
      <c r="J580" s="338"/>
      <c r="K580" s="338"/>
      <c r="L580" s="338"/>
      <c r="M580" s="332" t="s">
        <v>639</v>
      </c>
      <c r="N580" s="332"/>
      <c r="O580" s="332"/>
      <c r="P580" s="330"/>
      <c r="Q580" s="330"/>
      <c r="R580" s="338">
        <v>9.0999999999999998E-2</v>
      </c>
      <c r="S580" s="338"/>
      <c r="T580" s="338"/>
      <c r="U580" s="338"/>
      <c r="V580" s="338">
        <v>1.82</v>
      </c>
      <c r="W580" s="338"/>
      <c r="X580" s="338"/>
    </row>
    <row r="581" spans="1:24" ht="16.5" customHeight="1">
      <c r="A581" s="330"/>
      <c r="B581" s="330"/>
      <c r="C581" s="330"/>
      <c r="D581" s="330"/>
      <c r="E581" s="330"/>
      <c r="F581" s="330"/>
      <c r="G581" s="330"/>
      <c r="H581" s="219"/>
      <c r="I581" s="338"/>
      <c r="J581" s="338"/>
      <c r="K581" s="338"/>
      <c r="L581" s="338"/>
      <c r="M581" s="332"/>
      <c r="N581" s="332"/>
      <c r="O581" s="332"/>
      <c r="P581" s="330"/>
      <c r="Q581" s="330"/>
      <c r="R581" s="338"/>
      <c r="S581" s="338"/>
      <c r="T581" s="338"/>
      <c r="U581" s="338"/>
      <c r="V581" s="338"/>
      <c r="W581" s="338"/>
      <c r="X581" s="338"/>
    </row>
    <row r="582" spans="1:24" ht="1.5" customHeight="1">
      <c r="A582" s="330" t="s">
        <v>87</v>
      </c>
      <c r="B582" s="330"/>
      <c r="C582" s="330"/>
      <c r="D582" s="330"/>
      <c r="E582" s="330"/>
      <c r="F582" s="330"/>
      <c r="G582" s="330"/>
      <c r="H582" s="219"/>
      <c r="I582" s="338">
        <v>1</v>
      </c>
      <c r="J582" s="338"/>
      <c r="K582" s="338"/>
      <c r="L582" s="338"/>
      <c r="M582" s="332" t="s">
        <v>45</v>
      </c>
      <c r="N582" s="332"/>
      <c r="O582" s="332"/>
      <c r="P582" s="330"/>
      <c r="Q582" s="330"/>
      <c r="R582" s="338">
        <v>27.021650000000001</v>
      </c>
      <c r="S582" s="338"/>
      <c r="T582" s="338"/>
      <c r="U582" s="338"/>
      <c r="V582" s="338">
        <v>27.021650000000001</v>
      </c>
      <c r="W582" s="338"/>
      <c r="X582" s="338"/>
    </row>
    <row r="583" spans="1:24" ht="16.5" customHeight="1">
      <c r="A583" s="330"/>
      <c r="B583" s="330"/>
      <c r="C583" s="330"/>
      <c r="D583" s="330"/>
      <c r="E583" s="330"/>
      <c r="F583" s="330"/>
      <c r="G583" s="330"/>
      <c r="H583" s="219"/>
      <c r="I583" s="338"/>
      <c r="J583" s="338"/>
      <c r="K583" s="338"/>
      <c r="L583" s="338"/>
      <c r="M583" s="332"/>
      <c r="N583" s="332"/>
      <c r="O583" s="332"/>
      <c r="P583" s="330"/>
      <c r="Q583" s="330"/>
      <c r="R583" s="338"/>
      <c r="S583" s="338"/>
      <c r="T583" s="338"/>
      <c r="U583" s="338"/>
      <c r="V583" s="338"/>
      <c r="W583" s="338"/>
      <c r="X583" s="338"/>
    </row>
    <row r="584" spans="1:24" ht="1.5" customHeight="1">
      <c r="A584" s="330" t="s">
        <v>6</v>
      </c>
      <c r="B584" s="330"/>
      <c r="C584" s="330"/>
      <c r="D584" s="330"/>
      <c r="E584" s="330"/>
      <c r="F584" s="330"/>
      <c r="G584" s="330"/>
      <c r="H584" s="219"/>
      <c r="I584" s="338">
        <v>1</v>
      </c>
      <c r="J584" s="338"/>
      <c r="K584" s="338"/>
      <c r="L584" s="338"/>
      <c r="M584" s="332" t="s">
        <v>45</v>
      </c>
      <c r="N584" s="332"/>
      <c r="O584" s="332"/>
      <c r="P584" s="330"/>
      <c r="Q584" s="330"/>
      <c r="R584" s="338">
        <v>1.3061130000000001</v>
      </c>
      <c r="S584" s="338"/>
      <c r="T584" s="338"/>
      <c r="U584" s="338"/>
      <c r="V584" s="338">
        <v>1.3061130000000001</v>
      </c>
      <c r="W584" s="338"/>
      <c r="X584" s="338"/>
    </row>
    <row r="585" spans="1:24" ht="16.5" customHeight="1">
      <c r="A585" s="330"/>
      <c r="B585" s="330"/>
      <c r="C585" s="330"/>
      <c r="D585" s="330"/>
      <c r="E585" s="330"/>
      <c r="F585" s="330"/>
      <c r="G585" s="330"/>
      <c r="H585" s="219"/>
      <c r="I585" s="338"/>
      <c r="J585" s="338"/>
      <c r="K585" s="338"/>
      <c r="L585" s="338"/>
      <c r="M585" s="332"/>
      <c r="N585" s="332"/>
      <c r="O585" s="332"/>
      <c r="P585" s="330"/>
      <c r="Q585" s="330"/>
      <c r="R585" s="338"/>
      <c r="S585" s="338"/>
      <c r="T585" s="338"/>
      <c r="U585" s="338"/>
      <c r="V585" s="338"/>
      <c r="W585" s="338"/>
      <c r="X585" s="338"/>
    </row>
    <row r="586" spans="1:24" ht="7.5" customHeight="1"/>
    <row r="587" spans="1:24" ht="16.5" customHeight="1">
      <c r="S587" s="335" t="s">
        <v>641</v>
      </c>
      <c r="T587" s="335"/>
      <c r="U587" s="336">
        <v>40.356850000000001</v>
      </c>
      <c r="V587" s="336"/>
      <c r="W587" s="336"/>
    </row>
    <row r="588" spans="1:24" ht="15.75" customHeight="1"/>
    <row r="589" spans="1:24" ht="16.5" customHeight="1">
      <c r="B589" s="339" t="s">
        <v>668</v>
      </c>
      <c r="C589" s="339"/>
      <c r="D589" s="339"/>
      <c r="E589" s="339"/>
      <c r="F589" s="339"/>
      <c r="G589" s="339"/>
      <c r="H589" s="339"/>
      <c r="I589" s="339"/>
      <c r="J589" s="339"/>
      <c r="K589" s="339"/>
      <c r="L589" s="339"/>
      <c r="M589" s="339"/>
      <c r="N589" s="339"/>
      <c r="O589" s="339"/>
      <c r="P589" s="339"/>
      <c r="Q589" s="339"/>
      <c r="R589" s="339"/>
      <c r="S589" s="339"/>
      <c r="T589" s="339"/>
      <c r="U589" s="339"/>
      <c r="V589" s="339"/>
      <c r="W589" s="339"/>
      <c r="X589" s="339"/>
    </row>
    <row r="590" spans="1:24" ht="0.75" customHeight="1"/>
    <row r="591" spans="1:24" ht="18" customHeight="1">
      <c r="A591" s="340" t="s">
        <v>633</v>
      </c>
      <c r="B591" s="340"/>
      <c r="C591" s="340"/>
      <c r="D591" s="340"/>
      <c r="E591" s="340"/>
      <c r="F591" s="340"/>
      <c r="G591" s="340"/>
      <c r="H591" s="218" t="s">
        <v>634</v>
      </c>
      <c r="I591" s="341" t="s">
        <v>635</v>
      </c>
      <c r="J591" s="341"/>
      <c r="K591" s="341"/>
      <c r="L591" s="341"/>
      <c r="M591" s="341" t="s">
        <v>43</v>
      </c>
      <c r="N591" s="341"/>
      <c r="O591" s="341"/>
      <c r="P591" s="340" t="s">
        <v>636</v>
      </c>
      <c r="Q591" s="340"/>
      <c r="R591" s="341" t="s">
        <v>637</v>
      </c>
      <c r="S591" s="341"/>
      <c r="T591" s="341"/>
      <c r="U591" s="341"/>
      <c r="V591" s="341" t="s">
        <v>638</v>
      </c>
      <c r="W591" s="341"/>
      <c r="X591" s="341"/>
    </row>
    <row r="592" spans="1:24" ht="1.5" customHeight="1">
      <c r="A592" s="330" t="s">
        <v>88</v>
      </c>
      <c r="B592" s="330"/>
      <c r="C592" s="330"/>
      <c r="D592" s="330"/>
      <c r="E592" s="330"/>
      <c r="F592" s="330"/>
      <c r="G592" s="330"/>
      <c r="H592" s="219"/>
      <c r="I592" s="338">
        <v>1</v>
      </c>
      <c r="J592" s="338"/>
      <c r="K592" s="338"/>
      <c r="L592" s="338"/>
      <c r="M592" s="332" t="s">
        <v>45</v>
      </c>
      <c r="N592" s="332"/>
      <c r="O592" s="332"/>
      <c r="P592" s="330"/>
      <c r="Q592" s="330"/>
      <c r="R592" s="338">
        <v>21.204740000000001</v>
      </c>
      <c r="S592" s="338"/>
      <c r="T592" s="338"/>
      <c r="U592" s="338"/>
      <c r="V592" s="338">
        <v>21.204740000000001</v>
      </c>
      <c r="W592" s="338"/>
      <c r="X592" s="338"/>
    </row>
    <row r="593" spans="1:24" ht="16.5" customHeight="1">
      <c r="A593" s="330"/>
      <c r="B593" s="330"/>
      <c r="C593" s="330"/>
      <c r="D593" s="330"/>
      <c r="E593" s="330"/>
      <c r="F593" s="330"/>
      <c r="G593" s="330"/>
      <c r="H593" s="219"/>
      <c r="I593" s="338"/>
      <c r="J593" s="338"/>
      <c r="K593" s="338"/>
      <c r="L593" s="338"/>
      <c r="M593" s="332"/>
      <c r="N593" s="332"/>
      <c r="O593" s="332"/>
      <c r="P593" s="330"/>
      <c r="Q593" s="330"/>
      <c r="R593" s="338"/>
      <c r="S593" s="338"/>
      <c r="T593" s="338"/>
      <c r="U593" s="338"/>
      <c r="V593" s="338"/>
      <c r="W593" s="338"/>
      <c r="X593" s="338"/>
    </row>
    <row r="594" spans="1:24" ht="1.5" customHeight="1">
      <c r="A594" s="330" t="s">
        <v>79</v>
      </c>
      <c r="B594" s="330"/>
      <c r="C594" s="330"/>
      <c r="D594" s="330"/>
      <c r="E594" s="330"/>
      <c r="F594" s="330"/>
      <c r="G594" s="330"/>
      <c r="H594" s="219"/>
      <c r="I594" s="338">
        <v>7</v>
      </c>
      <c r="J594" s="338"/>
      <c r="K594" s="338"/>
      <c r="L594" s="338"/>
      <c r="M594" s="332" t="s">
        <v>639</v>
      </c>
      <c r="N594" s="332"/>
      <c r="O594" s="332"/>
      <c r="P594" s="330"/>
      <c r="Q594" s="330"/>
      <c r="R594" s="338">
        <v>0.41621930000000001</v>
      </c>
      <c r="S594" s="338"/>
      <c r="T594" s="338"/>
      <c r="U594" s="338"/>
      <c r="V594" s="338">
        <v>2.913535</v>
      </c>
      <c r="W594" s="338"/>
      <c r="X594" s="338"/>
    </row>
    <row r="595" spans="1:24" ht="16.5" customHeight="1">
      <c r="A595" s="330"/>
      <c r="B595" s="330"/>
      <c r="C595" s="330"/>
      <c r="D595" s="330"/>
      <c r="E595" s="330"/>
      <c r="F595" s="330"/>
      <c r="G595" s="330"/>
      <c r="H595" s="219"/>
      <c r="I595" s="338"/>
      <c r="J595" s="338"/>
      <c r="K595" s="338"/>
      <c r="L595" s="338"/>
      <c r="M595" s="332"/>
      <c r="N595" s="332"/>
      <c r="O595" s="332"/>
      <c r="P595" s="330"/>
      <c r="Q595" s="330"/>
      <c r="R595" s="338"/>
      <c r="S595" s="338"/>
      <c r="T595" s="338"/>
      <c r="U595" s="338"/>
      <c r="V595" s="338"/>
      <c r="W595" s="338"/>
      <c r="X595" s="338"/>
    </row>
    <row r="596" spans="1:24" ht="1.5" customHeight="1">
      <c r="A596" s="330" t="s">
        <v>47</v>
      </c>
      <c r="B596" s="330"/>
      <c r="C596" s="330"/>
      <c r="D596" s="330"/>
      <c r="E596" s="330"/>
      <c r="F596" s="330"/>
      <c r="G596" s="330"/>
      <c r="H596" s="219"/>
      <c r="I596" s="338">
        <v>120</v>
      </c>
      <c r="J596" s="338"/>
      <c r="K596" s="338"/>
      <c r="L596" s="338"/>
      <c r="M596" s="332" t="s">
        <v>640</v>
      </c>
      <c r="N596" s="332"/>
      <c r="O596" s="332"/>
      <c r="P596" s="330"/>
      <c r="Q596" s="330"/>
      <c r="R596" s="338">
        <v>3.5242370000000002E-2</v>
      </c>
      <c r="S596" s="338"/>
      <c r="T596" s="338"/>
      <c r="U596" s="338"/>
      <c r="V596" s="338">
        <v>4.2290850000000004</v>
      </c>
      <c r="W596" s="338"/>
      <c r="X596" s="338"/>
    </row>
    <row r="597" spans="1:24" ht="16.5" customHeight="1">
      <c r="A597" s="330"/>
      <c r="B597" s="330"/>
      <c r="C597" s="330"/>
      <c r="D597" s="330"/>
      <c r="E597" s="330"/>
      <c r="F597" s="330"/>
      <c r="G597" s="330"/>
      <c r="H597" s="219"/>
      <c r="I597" s="338"/>
      <c r="J597" s="338"/>
      <c r="K597" s="338"/>
      <c r="L597" s="338"/>
      <c r="M597" s="332"/>
      <c r="N597" s="332"/>
      <c r="O597" s="332"/>
      <c r="P597" s="330"/>
      <c r="Q597" s="330"/>
      <c r="R597" s="338"/>
      <c r="S597" s="338"/>
      <c r="T597" s="338"/>
      <c r="U597" s="338"/>
      <c r="V597" s="338"/>
      <c r="W597" s="338"/>
      <c r="X597" s="338"/>
    </row>
    <row r="598" spans="1:24" ht="1.5" customHeight="1">
      <c r="A598" s="330" t="s">
        <v>4</v>
      </c>
      <c r="B598" s="330"/>
      <c r="C598" s="330"/>
      <c r="D598" s="330"/>
      <c r="E598" s="330"/>
      <c r="F598" s="330"/>
      <c r="G598" s="330"/>
      <c r="H598" s="219"/>
      <c r="I598" s="338">
        <v>1</v>
      </c>
      <c r="J598" s="338"/>
      <c r="K598" s="338"/>
      <c r="L598" s="338"/>
      <c r="M598" s="332" t="s">
        <v>45</v>
      </c>
      <c r="N598" s="332"/>
      <c r="O598" s="332"/>
      <c r="P598" s="330"/>
      <c r="Q598" s="330"/>
      <c r="R598" s="338">
        <v>1.6685410000000001</v>
      </c>
      <c r="S598" s="338"/>
      <c r="T598" s="338"/>
      <c r="U598" s="338"/>
      <c r="V598" s="338">
        <v>1.6685410000000001</v>
      </c>
      <c r="W598" s="338"/>
      <c r="X598" s="338"/>
    </row>
    <row r="599" spans="1:24" ht="16.5" customHeight="1">
      <c r="A599" s="330"/>
      <c r="B599" s="330"/>
      <c r="C599" s="330"/>
      <c r="D599" s="330"/>
      <c r="E599" s="330"/>
      <c r="F599" s="330"/>
      <c r="G599" s="330"/>
      <c r="H599" s="219"/>
      <c r="I599" s="338"/>
      <c r="J599" s="338"/>
      <c r="K599" s="338"/>
      <c r="L599" s="338"/>
      <c r="M599" s="332"/>
      <c r="N599" s="332"/>
      <c r="O599" s="332"/>
      <c r="P599" s="330"/>
      <c r="Q599" s="330"/>
      <c r="R599" s="338"/>
      <c r="S599" s="338"/>
      <c r="T599" s="338"/>
      <c r="U599" s="338"/>
      <c r="V599" s="338"/>
      <c r="W599" s="338"/>
      <c r="X599" s="338"/>
    </row>
    <row r="600" spans="1:24" ht="7.5" customHeight="1"/>
    <row r="601" spans="1:24" ht="17.25" customHeight="1">
      <c r="S601" s="335" t="s">
        <v>641</v>
      </c>
      <c r="T601" s="335"/>
      <c r="U601" s="336">
        <v>30.015899999999998</v>
      </c>
      <c r="V601" s="336"/>
      <c r="W601" s="336"/>
    </row>
    <row r="602" spans="1:24" ht="15" customHeight="1"/>
    <row r="603" spans="1:24" ht="16.5" customHeight="1">
      <c r="B603" s="339" t="s">
        <v>669</v>
      </c>
      <c r="C603" s="339"/>
      <c r="D603" s="339"/>
      <c r="E603" s="339"/>
      <c r="F603" s="339"/>
      <c r="G603" s="339"/>
      <c r="H603" s="339"/>
      <c r="I603" s="339"/>
      <c r="J603" s="339"/>
      <c r="K603" s="339"/>
      <c r="L603" s="339"/>
      <c r="M603" s="339"/>
      <c r="N603" s="339"/>
      <c r="O603" s="339"/>
      <c r="P603" s="339"/>
      <c r="Q603" s="339"/>
      <c r="R603" s="339"/>
      <c r="S603" s="339"/>
      <c r="T603" s="339"/>
      <c r="U603" s="339"/>
      <c r="V603" s="339"/>
      <c r="W603" s="339"/>
      <c r="X603" s="339"/>
    </row>
    <row r="604" spans="1:24" ht="1.5" customHeight="1"/>
    <row r="605" spans="1:24" ht="18" customHeight="1">
      <c r="A605" s="340" t="s">
        <v>633</v>
      </c>
      <c r="B605" s="340"/>
      <c r="C605" s="340"/>
      <c r="D605" s="340"/>
      <c r="E605" s="340"/>
      <c r="F605" s="340"/>
      <c r="G605" s="340"/>
      <c r="H605" s="218" t="s">
        <v>634</v>
      </c>
      <c r="I605" s="341" t="s">
        <v>635</v>
      </c>
      <c r="J605" s="341"/>
      <c r="K605" s="341"/>
      <c r="L605" s="341"/>
      <c r="M605" s="341" t="s">
        <v>43</v>
      </c>
      <c r="N605" s="341"/>
      <c r="O605" s="341"/>
      <c r="P605" s="340" t="s">
        <v>636</v>
      </c>
      <c r="Q605" s="340"/>
      <c r="R605" s="341" t="s">
        <v>637</v>
      </c>
      <c r="S605" s="341"/>
      <c r="T605" s="341"/>
      <c r="U605" s="341"/>
      <c r="V605" s="341" t="s">
        <v>638</v>
      </c>
      <c r="W605" s="341"/>
      <c r="X605" s="341"/>
    </row>
    <row r="606" spans="1:24" ht="1.5" customHeight="1">
      <c r="A606" s="330" t="s">
        <v>85</v>
      </c>
      <c r="B606" s="330"/>
      <c r="C606" s="330"/>
      <c r="D606" s="330"/>
      <c r="E606" s="330"/>
      <c r="F606" s="330"/>
      <c r="G606" s="330"/>
      <c r="H606" s="219"/>
      <c r="I606" s="338">
        <v>1</v>
      </c>
      <c r="J606" s="338"/>
      <c r="K606" s="338"/>
      <c r="L606" s="338"/>
      <c r="M606" s="332" t="s">
        <v>45</v>
      </c>
      <c r="N606" s="332"/>
      <c r="O606" s="332"/>
      <c r="P606" s="330"/>
      <c r="Q606" s="330"/>
      <c r="R606" s="338">
        <v>10.68557</v>
      </c>
      <c r="S606" s="338"/>
      <c r="T606" s="338"/>
      <c r="U606" s="338"/>
      <c r="V606" s="338">
        <v>10.68557</v>
      </c>
      <c r="W606" s="338"/>
      <c r="X606" s="338"/>
    </row>
    <row r="607" spans="1:24" ht="16.5" customHeight="1">
      <c r="A607" s="330"/>
      <c r="B607" s="330"/>
      <c r="C607" s="330"/>
      <c r="D607" s="330"/>
      <c r="E607" s="330"/>
      <c r="F607" s="330"/>
      <c r="G607" s="330"/>
      <c r="H607" s="219"/>
      <c r="I607" s="338"/>
      <c r="J607" s="338"/>
      <c r="K607" s="338"/>
      <c r="L607" s="338"/>
      <c r="M607" s="332"/>
      <c r="N607" s="332"/>
      <c r="O607" s="332"/>
      <c r="P607" s="330"/>
      <c r="Q607" s="330"/>
      <c r="R607" s="338"/>
      <c r="S607" s="338"/>
      <c r="T607" s="338"/>
      <c r="U607" s="338"/>
      <c r="V607" s="338"/>
      <c r="W607" s="338"/>
      <c r="X607" s="338"/>
    </row>
    <row r="608" spans="1:24" ht="1.5" customHeight="1">
      <c r="A608" s="330" t="s">
        <v>79</v>
      </c>
      <c r="B608" s="330"/>
      <c r="C608" s="330"/>
      <c r="D608" s="330"/>
      <c r="E608" s="330"/>
      <c r="F608" s="330"/>
      <c r="G608" s="330"/>
      <c r="H608" s="219"/>
      <c r="I608" s="338">
        <v>7</v>
      </c>
      <c r="J608" s="338"/>
      <c r="K608" s="338"/>
      <c r="L608" s="338"/>
      <c r="M608" s="332" t="s">
        <v>639</v>
      </c>
      <c r="N608" s="332"/>
      <c r="O608" s="332"/>
      <c r="P608" s="330"/>
      <c r="Q608" s="330"/>
      <c r="R608" s="338">
        <v>0.41621930000000001</v>
      </c>
      <c r="S608" s="338"/>
      <c r="T608" s="338"/>
      <c r="U608" s="338"/>
      <c r="V608" s="338">
        <v>2.913535</v>
      </c>
      <c r="W608" s="338"/>
      <c r="X608" s="338"/>
    </row>
    <row r="609" spans="1:24" ht="16.5" customHeight="1">
      <c r="A609" s="330"/>
      <c r="B609" s="330"/>
      <c r="C609" s="330"/>
      <c r="D609" s="330"/>
      <c r="E609" s="330"/>
      <c r="F609" s="330"/>
      <c r="G609" s="330"/>
      <c r="H609" s="219"/>
      <c r="I609" s="338"/>
      <c r="J609" s="338"/>
      <c r="K609" s="338"/>
      <c r="L609" s="338"/>
      <c r="M609" s="332"/>
      <c r="N609" s="332"/>
      <c r="O609" s="332"/>
      <c r="P609" s="330"/>
      <c r="Q609" s="330"/>
      <c r="R609" s="338"/>
      <c r="S609" s="338"/>
      <c r="T609" s="338"/>
      <c r="U609" s="338"/>
      <c r="V609" s="338"/>
      <c r="W609" s="338"/>
      <c r="X609" s="338"/>
    </row>
    <row r="610" spans="1:24" ht="1.5" customHeight="1">
      <c r="A610" s="330" t="s">
        <v>47</v>
      </c>
      <c r="B610" s="330"/>
      <c r="C610" s="330"/>
      <c r="D610" s="330"/>
      <c r="E610" s="330"/>
      <c r="F610" s="330"/>
      <c r="G610" s="330"/>
      <c r="H610" s="219"/>
      <c r="I610" s="338">
        <v>120</v>
      </c>
      <c r="J610" s="338"/>
      <c r="K610" s="338"/>
      <c r="L610" s="338"/>
      <c r="M610" s="332" t="s">
        <v>640</v>
      </c>
      <c r="N610" s="332"/>
      <c r="O610" s="332"/>
      <c r="P610" s="330"/>
      <c r="Q610" s="330"/>
      <c r="R610" s="338">
        <v>3.5242370000000002E-2</v>
      </c>
      <c r="S610" s="338"/>
      <c r="T610" s="338"/>
      <c r="U610" s="338"/>
      <c r="V610" s="338">
        <v>4.2290850000000004</v>
      </c>
      <c r="W610" s="338"/>
      <c r="X610" s="338"/>
    </row>
    <row r="611" spans="1:24" ht="16.5" customHeight="1">
      <c r="A611" s="330"/>
      <c r="B611" s="330"/>
      <c r="C611" s="330"/>
      <c r="D611" s="330"/>
      <c r="E611" s="330"/>
      <c r="F611" s="330"/>
      <c r="G611" s="330"/>
      <c r="H611" s="219"/>
      <c r="I611" s="338"/>
      <c r="J611" s="338"/>
      <c r="K611" s="338"/>
      <c r="L611" s="338"/>
      <c r="M611" s="332"/>
      <c r="N611" s="332"/>
      <c r="O611" s="332"/>
      <c r="P611" s="330"/>
      <c r="Q611" s="330"/>
      <c r="R611" s="338"/>
      <c r="S611" s="338"/>
      <c r="T611" s="338"/>
      <c r="U611" s="338"/>
      <c r="V611" s="338"/>
      <c r="W611" s="338"/>
      <c r="X611" s="338"/>
    </row>
    <row r="612" spans="1:24" ht="1.5" customHeight="1">
      <c r="A612" s="330" t="s">
        <v>4</v>
      </c>
      <c r="B612" s="330"/>
      <c r="C612" s="330"/>
      <c r="D612" s="330"/>
      <c r="E612" s="330"/>
      <c r="F612" s="330"/>
      <c r="G612" s="330"/>
      <c r="H612" s="219"/>
      <c r="I612" s="338">
        <v>1</v>
      </c>
      <c r="J612" s="338"/>
      <c r="K612" s="338"/>
      <c r="L612" s="338"/>
      <c r="M612" s="332" t="s">
        <v>45</v>
      </c>
      <c r="N612" s="332"/>
      <c r="O612" s="332"/>
      <c r="P612" s="330"/>
      <c r="Q612" s="330"/>
      <c r="R612" s="338">
        <v>1.6685410000000001</v>
      </c>
      <c r="S612" s="338"/>
      <c r="T612" s="338"/>
      <c r="U612" s="338"/>
      <c r="V612" s="338">
        <v>1.6685410000000001</v>
      </c>
      <c r="W612" s="338"/>
      <c r="X612" s="338"/>
    </row>
    <row r="613" spans="1:24" ht="16.5" customHeight="1">
      <c r="A613" s="330"/>
      <c r="B613" s="330"/>
      <c r="C613" s="330"/>
      <c r="D613" s="330"/>
      <c r="E613" s="330"/>
      <c r="F613" s="330"/>
      <c r="G613" s="330"/>
      <c r="H613" s="219"/>
      <c r="I613" s="338"/>
      <c r="J613" s="338"/>
      <c r="K613" s="338"/>
      <c r="L613" s="338"/>
      <c r="M613" s="332"/>
      <c r="N613" s="332"/>
      <c r="O613" s="332"/>
      <c r="P613" s="330"/>
      <c r="Q613" s="330"/>
      <c r="R613" s="338"/>
      <c r="S613" s="338"/>
      <c r="T613" s="338"/>
      <c r="U613" s="338"/>
      <c r="V613" s="338"/>
      <c r="W613" s="338"/>
      <c r="X613" s="338"/>
    </row>
    <row r="614" spans="1:24" ht="7.5" customHeight="1"/>
    <row r="615" spans="1:24" ht="16.5" customHeight="1">
      <c r="S615" s="335" t="s">
        <v>641</v>
      </c>
      <c r="T615" s="335"/>
      <c r="U615" s="336">
        <v>19.496729999999999</v>
      </c>
      <c r="V615" s="336"/>
      <c r="W615" s="336"/>
    </row>
    <row r="616" spans="1:24" ht="15" customHeight="1"/>
    <row r="617" spans="1:24" ht="16.5" customHeight="1">
      <c r="B617" s="339" t="s">
        <v>670</v>
      </c>
      <c r="C617" s="339"/>
      <c r="D617" s="339"/>
      <c r="E617" s="339"/>
      <c r="F617" s="339"/>
      <c r="G617" s="339"/>
      <c r="H617" s="339"/>
      <c r="I617" s="339"/>
      <c r="J617" s="339"/>
      <c r="K617" s="339"/>
      <c r="L617" s="339"/>
      <c r="M617" s="339"/>
      <c r="N617" s="339"/>
      <c r="O617" s="339"/>
      <c r="P617" s="339"/>
      <c r="Q617" s="339"/>
      <c r="R617" s="339"/>
      <c r="S617" s="339"/>
      <c r="T617" s="339"/>
      <c r="U617" s="339"/>
      <c r="V617" s="339"/>
      <c r="W617" s="339"/>
      <c r="X617" s="339"/>
    </row>
    <row r="618" spans="1:24" ht="1.5" customHeight="1"/>
    <row r="619" spans="1:24" ht="18" customHeight="1">
      <c r="A619" s="340" t="s">
        <v>633</v>
      </c>
      <c r="B619" s="340"/>
      <c r="C619" s="340"/>
      <c r="D619" s="340"/>
      <c r="E619" s="340"/>
      <c r="F619" s="340"/>
      <c r="G619" s="340"/>
      <c r="H619" s="218" t="s">
        <v>634</v>
      </c>
      <c r="I619" s="341" t="s">
        <v>635</v>
      </c>
      <c r="J619" s="341"/>
      <c r="K619" s="341"/>
      <c r="L619" s="341"/>
      <c r="M619" s="341" t="s">
        <v>43</v>
      </c>
      <c r="N619" s="341"/>
      <c r="O619" s="341"/>
      <c r="P619" s="340" t="s">
        <v>636</v>
      </c>
      <c r="Q619" s="340"/>
      <c r="R619" s="341" t="s">
        <v>637</v>
      </c>
      <c r="S619" s="341"/>
      <c r="T619" s="341"/>
      <c r="U619" s="341"/>
      <c r="V619" s="341" t="s">
        <v>638</v>
      </c>
      <c r="W619" s="341"/>
      <c r="X619" s="341"/>
    </row>
    <row r="620" spans="1:24" ht="1.5" customHeight="1">
      <c r="A620" s="330" t="s">
        <v>11</v>
      </c>
      <c r="B620" s="330"/>
      <c r="C620" s="330"/>
      <c r="D620" s="330"/>
      <c r="E620" s="330"/>
      <c r="F620" s="330"/>
      <c r="G620" s="330"/>
      <c r="H620" s="219"/>
      <c r="I620" s="338">
        <v>250</v>
      </c>
      <c r="J620" s="338"/>
      <c r="K620" s="338"/>
      <c r="L620" s="338"/>
      <c r="M620" s="332" t="s">
        <v>640</v>
      </c>
      <c r="N620" s="332"/>
      <c r="O620" s="332"/>
      <c r="P620" s="330"/>
      <c r="Q620" s="330"/>
      <c r="R620" s="338">
        <v>3.52856E-2</v>
      </c>
      <c r="S620" s="338"/>
      <c r="T620" s="338"/>
      <c r="U620" s="338"/>
      <c r="V620" s="338">
        <v>8.8214000000000006</v>
      </c>
      <c r="W620" s="338"/>
      <c r="X620" s="338"/>
    </row>
    <row r="621" spans="1:24" ht="16.5" customHeight="1">
      <c r="A621" s="330"/>
      <c r="B621" s="330"/>
      <c r="C621" s="330"/>
      <c r="D621" s="330"/>
      <c r="E621" s="330"/>
      <c r="F621" s="330"/>
      <c r="G621" s="330"/>
      <c r="H621" s="219"/>
      <c r="I621" s="338"/>
      <c r="J621" s="338"/>
      <c r="K621" s="338"/>
      <c r="L621" s="338"/>
      <c r="M621" s="332"/>
      <c r="N621" s="332"/>
      <c r="O621" s="332"/>
      <c r="P621" s="330"/>
      <c r="Q621" s="330"/>
      <c r="R621" s="338"/>
      <c r="S621" s="338"/>
      <c r="T621" s="338"/>
      <c r="U621" s="338"/>
      <c r="V621" s="338"/>
      <c r="W621" s="338"/>
      <c r="X621" s="338"/>
    </row>
    <row r="622" spans="1:24" ht="1.5" customHeight="1">
      <c r="A622" s="330" t="s">
        <v>90</v>
      </c>
      <c r="B622" s="330"/>
      <c r="C622" s="330"/>
      <c r="D622" s="330"/>
      <c r="E622" s="330"/>
      <c r="F622" s="330"/>
      <c r="G622" s="330"/>
      <c r="H622" s="219"/>
      <c r="I622" s="338">
        <v>1</v>
      </c>
      <c r="J622" s="338"/>
      <c r="K622" s="338"/>
      <c r="L622" s="338"/>
      <c r="M622" s="332" t="s">
        <v>45</v>
      </c>
      <c r="N622" s="332"/>
      <c r="O622" s="332"/>
      <c r="P622" s="330"/>
      <c r="Q622" s="330"/>
      <c r="R622" s="338">
        <v>17.85294</v>
      </c>
      <c r="S622" s="338"/>
      <c r="T622" s="338"/>
      <c r="U622" s="338"/>
      <c r="V622" s="338">
        <v>17.85294</v>
      </c>
      <c r="W622" s="338"/>
      <c r="X622" s="338"/>
    </row>
    <row r="623" spans="1:24" ht="16.5" customHeight="1">
      <c r="A623" s="330"/>
      <c r="B623" s="330"/>
      <c r="C623" s="330"/>
      <c r="D623" s="330"/>
      <c r="E623" s="330"/>
      <c r="F623" s="330"/>
      <c r="G623" s="330"/>
      <c r="H623" s="219"/>
      <c r="I623" s="338"/>
      <c r="J623" s="338"/>
      <c r="K623" s="338"/>
      <c r="L623" s="338"/>
      <c r="M623" s="332"/>
      <c r="N623" s="332"/>
      <c r="O623" s="332"/>
      <c r="P623" s="330"/>
      <c r="Q623" s="330"/>
      <c r="R623" s="338"/>
      <c r="S623" s="338"/>
      <c r="T623" s="338"/>
      <c r="U623" s="338"/>
      <c r="V623" s="338"/>
      <c r="W623" s="338"/>
      <c r="X623" s="338"/>
    </row>
    <row r="624" spans="1:24" ht="1.5" customHeight="1">
      <c r="A624" s="330" t="s">
        <v>6</v>
      </c>
      <c r="B624" s="330"/>
      <c r="C624" s="330"/>
      <c r="D624" s="330"/>
      <c r="E624" s="330"/>
      <c r="F624" s="330"/>
      <c r="G624" s="330"/>
      <c r="H624" s="219"/>
      <c r="I624" s="338">
        <v>1</v>
      </c>
      <c r="J624" s="338"/>
      <c r="K624" s="338"/>
      <c r="L624" s="338"/>
      <c r="M624" s="332" t="s">
        <v>45</v>
      </c>
      <c r="N624" s="332"/>
      <c r="O624" s="332"/>
      <c r="P624" s="330"/>
      <c r="Q624" s="330"/>
      <c r="R624" s="338">
        <v>1.3061130000000001</v>
      </c>
      <c r="S624" s="338"/>
      <c r="T624" s="338"/>
      <c r="U624" s="338"/>
      <c r="V624" s="338">
        <v>1.3061130000000001</v>
      </c>
      <c r="W624" s="338"/>
      <c r="X624" s="338"/>
    </row>
    <row r="625" spans="1:24" ht="16.5" customHeight="1">
      <c r="A625" s="330"/>
      <c r="B625" s="330"/>
      <c r="C625" s="330"/>
      <c r="D625" s="330"/>
      <c r="E625" s="330"/>
      <c r="F625" s="330"/>
      <c r="G625" s="330"/>
      <c r="H625" s="219"/>
      <c r="I625" s="338"/>
      <c r="J625" s="338"/>
      <c r="K625" s="338"/>
      <c r="L625" s="338"/>
      <c r="M625" s="332"/>
      <c r="N625" s="332"/>
      <c r="O625" s="332"/>
      <c r="P625" s="330"/>
      <c r="Q625" s="330"/>
      <c r="R625" s="338"/>
      <c r="S625" s="338"/>
      <c r="T625" s="338"/>
      <c r="U625" s="338"/>
      <c r="V625" s="338"/>
      <c r="W625" s="338"/>
      <c r="X625" s="338"/>
    </row>
    <row r="626" spans="1:24" ht="7.5" customHeight="1"/>
    <row r="627" spans="1:24" ht="16.5" customHeight="1">
      <c r="S627" s="335" t="s">
        <v>641</v>
      </c>
      <c r="T627" s="335"/>
      <c r="U627" s="336">
        <v>27.980450000000001</v>
      </c>
      <c r="V627" s="336"/>
      <c r="W627" s="336"/>
    </row>
    <row r="628" spans="1:24" ht="15.75" customHeight="1"/>
    <row r="629" spans="1:24" ht="16.5" customHeight="1">
      <c r="B629" s="339" t="s">
        <v>671</v>
      </c>
      <c r="C629" s="339"/>
      <c r="D629" s="339"/>
      <c r="E629" s="339"/>
      <c r="F629" s="339"/>
      <c r="G629" s="339"/>
      <c r="H629" s="339"/>
      <c r="I629" s="339"/>
      <c r="J629" s="339"/>
      <c r="K629" s="339"/>
      <c r="L629" s="339"/>
      <c r="M629" s="339"/>
      <c r="N629" s="339"/>
      <c r="O629" s="339"/>
      <c r="P629" s="339"/>
      <c r="Q629" s="339"/>
      <c r="R629" s="339"/>
      <c r="S629" s="339"/>
      <c r="T629" s="339"/>
      <c r="U629" s="339"/>
      <c r="V629" s="339"/>
      <c r="W629" s="339"/>
      <c r="X629" s="339"/>
    </row>
    <row r="630" spans="1:24" ht="0.75" customHeight="1"/>
    <row r="631" spans="1:24" ht="18" customHeight="1">
      <c r="A631" s="340" t="s">
        <v>633</v>
      </c>
      <c r="B631" s="340"/>
      <c r="C631" s="340"/>
      <c r="D631" s="340"/>
      <c r="E631" s="340"/>
      <c r="F631" s="340"/>
      <c r="G631" s="340"/>
      <c r="H631" s="218" t="s">
        <v>634</v>
      </c>
      <c r="I631" s="341" t="s">
        <v>635</v>
      </c>
      <c r="J631" s="341"/>
      <c r="K631" s="341"/>
      <c r="L631" s="341"/>
      <c r="M631" s="341" t="s">
        <v>43</v>
      </c>
      <c r="N631" s="341"/>
      <c r="O631" s="341"/>
      <c r="P631" s="340" t="s">
        <v>636</v>
      </c>
      <c r="Q631" s="340"/>
      <c r="R631" s="341" t="s">
        <v>637</v>
      </c>
      <c r="S631" s="341"/>
      <c r="T631" s="341"/>
      <c r="U631" s="341"/>
      <c r="V631" s="341" t="s">
        <v>638</v>
      </c>
      <c r="W631" s="341"/>
      <c r="X631" s="341"/>
    </row>
    <row r="632" spans="1:24" ht="1.5" customHeight="1">
      <c r="A632" s="330" t="s">
        <v>79</v>
      </c>
      <c r="B632" s="330"/>
      <c r="C632" s="330"/>
      <c r="D632" s="330"/>
      <c r="E632" s="330"/>
      <c r="F632" s="330"/>
      <c r="G632" s="330"/>
      <c r="H632" s="219"/>
      <c r="I632" s="338">
        <v>7</v>
      </c>
      <c r="J632" s="338"/>
      <c r="K632" s="338"/>
      <c r="L632" s="338"/>
      <c r="M632" s="332" t="s">
        <v>639</v>
      </c>
      <c r="N632" s="332"/>
      <c r="O632" s="332"/>
      <c r="P632" s="330"/>
      <c r="Q632" s="330"/>
      <c r="R632" s="338">
        <v>0.41621930000000001</v>
      </c>
      <c r="S632" s="338"/>
      <c r="T632" s="338"/>
      <c r="U632" s="338"/>
      <c r="V632" s="338">
        <v>2.913535</v>
      </c>
      <c r="W632" s="338"/>
      <c r="X632" s="338"/>
    </row>
    <row r="633" spans="1:24" ht="16.5" customHeight="1">
      <c r="A633" s="330"/>
      <c r="B633" s="330"/>
      <c r="C633" s="330"/>
      <c r="D633" s="330"/>
      <c r="E633" s="330"/>
      <c r="F633" s="330"/>
      <c r="G633" s="330"/>
      <c r="H633" s="219"/>
      <c r="I633" s="338"/>
      <c r="J633" s="338"/>
      <c r="K633" s="338"/>
      <c r="L633" s="338"/>
      <c r="M633" s="332"/>
      <c r="N633" s="332"/>
      <c r="O633" s="332"/>
      <c r="P633" s="330"/>
      <c r="Q633" s="330"/>
      <c r="R633" s="338"/>
      <c r="S633" s="338"/>
      <c r="T633" s="338"/>
      <c r="U633" s="338"/>
      <c r="V633" s="338"/>
      <c r="W633" s="338"/>
      <c r="X633" s="338"/>
    </row>
    <row r="634" spans="1:24" ht="1.5" customHeight="1">
      <c r="A634" s="330" t="s">
        <v>47</v>
      </c>
      <c r="B634" s="330"/>
      <c r="C634" s="330"/>
      <c r="D634" s="330"/>
      <c r="E634" s="330"/>
      <c r="F634" s="330"/>
      <c r="G634" s="330"/>
      <c r="H634" s="219"/>
      <c r="I634" s="338">
        <v>50</v>
      </c>
      <c r="J634" s="338"/>
      <c r="K634" s="338"/>
      <c r="L634" s="338"/>
      <c r="M634" s="332" t="s">
        <v>640</v>
      </c>
      <c r="N634" s="332"/>
      <c r="O634" s="332"/>
      <c r="P634" s="330"/>
      <c r="Q634" s="330"/>
      <c r="R634" s="338">
        <v>3.5242370000000002E-2</v>
      </c>
      <c r="S634" s="338"/>
      <c r="T634" s="338"/>
      <c r="U634" s="338"/>
      <c r="V634" s="338">
        <v>1.762119</v>
      </c>
      <c r="W634" s="338"/>
      <c r="X634" s="338"/>
    </row>
    <row r="635" spans="1:24" ht="16.5" customHeight="1">
      <c r="A635" s="330"/>
      <c r="B635" s="330"/>
      <c r="C635" s="330"/>
      <c r="D635" s="330"/>
      <c r="E635" s="330"/>
      <c r="F635" s="330"/>
      <c r="G635" s="330"/>
      <c r="H635" s="219"/>
      <c r="I635" s="338"/>
      <c r="J635" s="338"/>
      <c r="K635" s="338"/>
      <c r="L635" s="338"/>
      <c r="M635" s="332"/>
      <c r="N635" s="332"/>
      <c r="O635" s="332"/>
      <c r="P635" s="330"/>
      <c r="Q635" s="330"/>
      <c r="R635" s="338"/>
      <c r="S635" s="338"/>
      <c r="T635" s="338"/>
      <c r="U635" s="338"/>
      <c r="V635" s="338"/>
      <c r="W635" s="338"/>
      <c r="X635" s="338"/>
    </row>
    <row r="636" spans="1:24" ht="1.5" customHeight="1">
      <c r="A636" s="330" t="s">
        <v>51</v>
      </c>
      <c r="B636" s="330"/>
      <c r="C636" s="330"/>
      <c r="D636" s="330"/>
      <c r="E636" s="330"/>
      <c r="F636" s="330"/>
      <c r="G636" s="330"/>
      <c r="H636" s="219"/>
      <c r="I636" s="338">
        <v>70</v>
      </c>
      <c r="J636" s="338"/>
      <c r="K636" s="338"/>
      <c r="L636" s="338"/>
      <c r="M636" s="332" t="s">
        <v>639</v>
      </c>
      <c r="N636" s="332"/>
      <c r="O636" s="332"/>
      <c r="P636" s="330"/>
      <c r="Q636" s="330"/>
      <c r="R636" s="338">
        <v>0.15169840000000001</v>
      </c>
      <c r="S636" s="338"/>
      <c r="T636" s="338"/>
      <c r="U636" s="338"/>
      <c r="V636" s="338">
        <v>10.61889</v>
      </c>
      <c r="W636" s="338"/>
      <c r="X636" s="338"/>
    </row>
    <row r="637" spans="1:24" ht="16.5" customHeight="1">
      <c r="A637" s="330"/>
      <c r="B637" s="330"/>
      <c r="C637" s="330"/>
      <c r="D637" s="330"/>
      <c r="E637" s="330"/>
      <c r="F637" s="330"/>
      <c r="G637" s="330"/>
      <c r="H637" s="219"/>
      <c r="I637" s="338"/>
      <c r="J637" s="338"/>
      <c r="K637" s="338"/>
      <c r="L637" s="338"/>
      <c r="M637" s="332"/>
      <c r="N637" s="332"/>
      <c r="O637" s="332"/>
      <c r="P637" s="330"/>
      <c r="Q637" s="330"/>
      <c r="R637" s="338"/>
      <c r="S637" s="338"/>
      <c r="T637" s="338"/>
      <c r="U637" s="338"/>
      <c r="V637" s="338"/>
      <c r="W637" s="338"/>
      <c r="X637" s="338"/>
    </row>
    <row r="638" spans="1:24" ht="1.5" customHeight="1">
      <c r="A638" s="330" t="s">
        <v>85</v>
      </c>
      <c r="B638" s="330"/>
      <c r="C638" s="330"/>
      <c r="D638" s="330"/>
      <c r="E638" s="330"/>
      <c r="F638" s="330"/>
      <c r="G638" s="330"/>
      <c r="H638" s="219"/>
      <c r="I638" s="338">
        <v>1</v>
      </c>
      <c r="J638" s="338"/>
      <c r="K638" s="338"/>
      <c r="L638" s="338"/>
      <c r="M638" s="332" t="s">
        <v>45</v>
      </c>
      <c r="N638" s="332"/>
      <c r="O638" s="332"/>
      <c r="P638" s="330"/>
      <c r="Q638" s="330"/>
      <c r="R638" s="338">
        <v>10.68557</v>
      </c>
      <c r="S638" s="338"/>
      <c r="T638" s="338"/>
      <c r="U638" s="338"/>
      <c r="V638" s="338">
        <v>10.68557</v>
      </c>
      <c r="W638" s="338"/>
      <c r="X638" s="338"/>
    </row>
    <row r="639" spans="1:24" ht="16.5" customHeight="1">
      <c r="A639" s="330"/>
      <c r="B639" s="330"/>
      <c r="C639" s="330"/>
      <c r="D639" s="330"/>
      <c r="E639" s="330"/>
      <c r="F639" s="330"/>
      <c r="G639" s="330"/>
      <c r="H639" s="219"/>
      <c r="I639" s="338"/>
      <c r="J639" s="338"/>
      <c r="K639" s="338"/>
      <c r="L639" s="338"/>
      <c r="M639" s="332"/>
      <c r="N639" s="332"/>
      <c r="O639" s="332"/>
      <c r="P639" s="330"/>
      <c r="Q639" s="330"/>
      <c r="R639" s="338"/>
      <c r="S639" s="338"/>
      <c r="T639" s="338"/>
      <c r="U639" s="338"/>
      <c r="V639" s="338"/>
      <c r="W639" s="338"/>
      <c r="X639" s="338"/>
    </row>
    <row r="640" spans="1:24" ht="1.5" customHeight="1">
      <c r="A640" s="330" t="s">
        <v>4</v>
      </c>
      <c r="B640" s="330"/>
      <c r="C640" s="330"/>
      <c r="D640" s="330"/>
      <c r="E640" s="330"/>
      <c r="F640" s="330"/>
      <c r="G640" s="330"/>
      <c r="H640" s="219"/>
      <c r="I640" s="338">
        <v>1</v>
      </c>
      <c r="J640" s="338"/>
      <c r="K640" s="338"/>
      <c r="L640" s="338"/>
      <c r="M640" s="332" t="s">
        <v>45</v>
      </c>
      <c r="N640" s="332"/>
      <c r="O640" s="332"/>
      <c r="P640" s="330"/>
      <c r="Q640" s="330"/>
      <c r="R640" s="338">
        <v>1.6685410000000001</v>
      </c>
      <c r="S640" s="338"/>
      <c r="T640" s="338"/>
      <c r="U640" s="338"/>
      <c r="V640" s="338">
        <v>1.6685410000000001</v>
      </c>
      <c r="W640" s="338"/>
      <c r="X640" s="338"/>
    </row>
    <row r="641" spans="1:24" ht="16.5" customHeight="1">
      <c r="A641" s="330"/>
      <c r="B641" s="330"/>
      <c r="C641" s="330"/>
      <c r="D641" s="330"/>
      <c r="E641" s="330"/>
      <c r="F641" s="330"/>
      <c r="G641" s="330"/>
      <c r="H641" s="219"/>
      <c r="I641" s="338"/>
      <c r="J641" s="338"/>
      <c r="K641" s="338"/>
      <c r="L641" s="338"/>
      <c r="M641" s="332"/>
      <c r="N641" s="332"/>
      <c r="O641" s="332"/>
      <c r="P641" s="330"/>
      <c r="Q641" s="330"/>
      <c r="R641" s="338"/>
      <c r="S641" s="338"/>
      <c r="T641" s="338"/>
      <c r="U641" s="338"/>
      <c r="V641" s="338"/>
      <c r="W641" s="338"/>
      <c r="X641" s="338"/>
    </row>
    <row r="642" spans="1:24" ht="7.5" customHeight="1"/>
    <row r="643" spans="1:24" ht="16.5" customHeight="1">
      <c r="S643" s="335" t="s">
        <v>641</v>
      </c>
      <c r="T643" s="335"/>
      <c r="U643" s="336">
        <v>27.64866</v>
      </c>
      <c r="V643" s="336"/>
      <c r="W643" s="336"/>
    </row>
    <row r="644" spans="1:24" ht="15.75" customHeight="1"/>
    <row r="645" spans="1:24" ht="16.5" customHeight="1">
      <c r="B645" s="339" t="s">
        <v>672</v>
      </c>
      <c r="C645" s="339"/>
      <c r="D645" s="339"/>
      <c r="E645" s="339"/>
      <c r="F645" s="339"/>
      <c r="G645" s="339"/>
      <c r="H645" s="339"/>
      <c r="I645" s="339"/>
      <c r="J645" s="339"/>
      <c r="K645" s="339"/>
      <c r="L645" s="339"/>
      <c r="M645" s="339"/>
      <c r="N645" s="339"/>
      <c r="O645" s="339"/>
      <c r="P645" s="339"/>
      <c r="Q645" s="339"/>
      <c r="R645" s="339"/>
      <c r="S645" s="339"/>
      <c r="T645" s="339"/>
      <c r="U645" s="339"/>
      <c r="V645" s="339"/>
      <c r="W645" s="339"/>
      <c r="X645" s="339"/>
    </row>
    <row r="646" spans="1:24" ht="0.75" customHeight="1"/>
    <row r="647" spans="1:24" ht="18" customHeight="1">
      <c r="A647" s="340" t="s">
        <v>633</v>
      </c>
      <c r="B647" s="340"/>
      <c r="C647" s="340"/>
      <c r="D647" s="340"/>
      <c r="E647" s="340"/>
      <c r="F647" s="340"/>
      <c r="G647" s="340"/>
      <c r="H647" s="218" t="s">
        <v>634</v>
      </c>
      <c r="I647" s="341" t="s">
        <v>635</v>
      </c>
      <c r="J647" s="341"/>
      <c r="K647" s="341"/>
      <c r="L647" s="341"/>
      <c r="M647" s="341" t="s">
        <v>43</v>
      </c>
      <c r="N647" s="341"/>
      <c r="O647" s="341"/>
      <c r="P647" s="340" t="s">
        <v>636</v>
      </c>
      <c r="Q647" s="340"/>
      <c r="R647" s="341" t="s">
        <v>637</v>
      </c>
      <c r="S647" s="341"/>
      <c r="T647" s="341"/>
      <c r="U647" s="341"/>
      <c r="V647" s="341" t="s">
        <v>638</v>
      </c>
      <c r="W647" s="341"/>
      <c r="X647" s="341"/>
    </row>
    <row r="648" spans="1:24" ht="1.5" customHeight="1">
      <c r="A648" s="330" t="s">
        <v>79</v>
      </c>
      <c r="B648" s="330"/>
      <c r="C648" s="330"/>
      <c r="D648" s="330"/>
      <c r="E648" s="330"/>
      <c r="F648" s="330"/>
      <c r="G648" s="330"/>
      <c r="H648" s="219"/>
      <c r="I648" s="338">
        <v>7</v>
      </c>
      <c r="J648" s="338"/>
      <c r="K648" s="338"/>
      <c r="L648" s="338"/>
      <c r="M648" s="332" t="s">
        <v>639</v>
      </c>
      <c r="N648" s="332"/>
      <c r="O648" s="332"/>
      <c r="P648" s="330"/>
      <c r="Q648" s="330"/>
      <c r="R648" s="338">
        <v>0.41621930000000001</v>
      </c>
      <c r="S648" s="338"/>
      <c r="T648" s="338"/>
      <c r="U648" s="338"/>
      <c r="V648" s="338">
        <v>2.913535</v>
      </c>
      <c r="W648" s="338"/>
      <c r="X648" s="338"/>
    </row>
    <row r="649" spans="1:24" ht="16.5" customHeight="1">
      <c r="A649" s="330"/>
      <c r="B649" s="330"/>
      <c r="C649" s="330"/>
      <c r="D649" s="330"/>
      <c r="E649" s="330"/>
      <c r="F649" s="330"/>
      <c r="G649" s="330"/>
      <c r="H649" s="219"/>
      <c r="I649" s="338"/>
      <c r="J649" s="338"/>
      <c r="K649" s="338"/>
      <c r="L649" s="338"/>
      <c r="M649" s="332"/>
      <c r="N649" s="332"/>
      <c r="O649" s="332"/>
      <c r="P649" s="330"/>
      <c r="Q649" s="330"/>
      <c r="R649" s="338"/>
      <c r="S649" s="338"/>
      <c r="T649" s="338"/>
      <c r="U649" s="338"/>
      <c r="V649" s="338"/>
      <c r="W649" s="338"/>
      <c r="X649" s="338"/>
    </row>
    <row r="650" spans="1:24" ht="1.5" customHeight="1">
      <c r="A650" s="330" t="s">
        <v>47</v>
      </c>
      <c r="B650" s="330"/>
      <c r="C650" s="330"/>
      <c r="D650" s="330"/>
      <c r="E650" s="330"/>
      <c r="F650" s="330"/>
      <c r="G650" s="330"/>
      <c r="H650" s="219"/>
      <c r="I650" s="338">
        <v>60</v>
      </c>
      <c r="J650" s="338"/>
      <c r="K650" s="338"/>
      <c r="L650" s="338"/>
      <c r="M650" s="332" t="s">
        <v>640</v>
      </c>
      <c r="N650" s="332"/>
      <c r="O650" s="332"/>
      <c r="P650" s="330"/>
      <c r="Q650" s="330"/>
      <c r="R650" s="338">
        <v>3.5242370000000002E-2</v>
      </c>
      <c r="S650" s="338"/>
      <c r="T650" s="338"/>
      <c r="U650" s="338"/>
      <c r="V650" s="338">
        <v>2.1145420000000001</v>
      </c>
      <c r="W650" s="338"/>
      <c r="X650" s="338"/>
    </row>
    <row r="651" spans="1:24" ht="16.5" customHeight="1">
      <c r="A651" s="330"/>
      <c r="B651" s="330"/>
      <c r="C651" s="330"/>
      <c r="D651" s="330"/>
      <c r="E651" s="330"/>
      <c r="F651" s="330"/>
      <c r="G651" s="330"/>
      <c r="H651" s="219"/>
      <c r="I651" s="338"/>
      <c r="J651" s="338"/>
      <c r="K651" s="338"/>
      <c r="L651" s="338"/>
      <c r="M651" s="332"/>
      <c r="N651" s="332"/>
      <c r="O651" s="332"/>
      <c r="P651" s="330"/>
      <c r="Q651" s="330"/>
      <c r="R651" s="338"/>
      <c r="S651" s="338"/>
      <c r="T651" s="338"/>
      <c r="U651" s="338"/>
      <c r="V651" s="338"/>
      <c r="W651" s="338"/>
      <c r="X651" s="338"/>
    </row>
    <row r="652" spans="1:24" ht="1.5" customHeight="1">
      <c r="A652" s="330" t="s">
        <v>51</v>
      </c>
      <c r="B652" s="330"/>
      <c r="C652" s="330"/>
      <c r="D652" s="330"/>
      <c r="E652" s="330"/>
      <c r="F652" s="330"/>
      <c r="G652" s="330"/>
      <c r="H652" s="219"/>
      <c r="I652" s="338">
        <v>70</v>
      </c>
      <c r="J652" s="338"/>
      <c r="K652" s="338"/>
      <c r="L652" s="338"/>
      <c r="M652" s="332" t="s">
        <v>639</v>
      </c>
      <c r="N652" s="332"/>
      <c r="O652" s="332"/>
      <c r="P652" s="330"/>
      <c r="Q652" s="330"/>
      <c r="R652" s="338">
        <v>0.15169840000000001</v>
      </c>
      <c r="S652" s="338"/>
      <c r="T652" s="338"/>
      <c r="U652" s="338"/>
      <c r="V652" s="338">
        <v>10.61889</v>
      </c>
      <c r="W652" s="338"/>
      <c r="X652" s="338"/>
    </row>
    <row r="653" spans="1:24" ht="16.5" customHeight="1">
      <c r="A653" s="330"/>
      <c r="B653" s="330"/>
      <c r="C653" s="330"/>
      <c r="D653" s="330"/>
      <c r="E653" s="330"/>
      <c r="F653" s="330"/>
      <c r="G653" s="330"/>
      <c r="H653" s="219"/>
      <c r="I653" s="338"/>
      <c r="J653" s="338"/>
      <c r="K653" s="338"/>
      <c r="L653" s="338"/>
      <c r="M653" s="332"/>
      <c r="N653" s="332"/>
      <c r="O653" s="332"/>
      <c r="P653" s="330"/>
      <c r="Q653" s="330"/>
      <c r="R653" s="338"/>
      <c r="S653" s="338"/>
      <c r="T653" s="338"/>
      <c r="U653" s="338"/>
      <c r="V653" s="338"/>
      <c r="W653" s="338"/>
      <c r="X653" s="338"/>
    </row>
    <row r="654" spans="1:24" ht="1.5" customHeight="1">
      <c r="A654" s="330" t="s">
        <v>87</v>
      </c>
      <c r="B654" s="330"/>
      <c r="C654" s="330"/>
      <c r="D654" s="330"/>
      <c r="E654" s="330"/>
      <c r="F654" s="330"/>
      <c r="G654" s="330"/>
      <c r="H654" s="219"/>
      <c r="I654" s="338">
        <v>1</v>
      </c>
      <c r="J654" s="338"/>
      <c r="K654" s="338"/>
      <c r="L654" s="338"/>
      <c r="M654" s="332" t="s">
        <v>45</v>
      </c>
      <c r="N654" s="332"/>
      <c r="O654" s="332"/>
      <c r="P654" s="330"/>
      <c r="Q654" s="330"/>
      <c r="R654" s="338">
        <v>27.021650000000001</v>
      </c>
      <c r="S654" s="338"/>
      <c r="T654" s="338"/>
      <c r="U654" s="338"/>
      <c r="V654" s="338">
        <v>27.021650000000001</v>
      </c>
      <c r="W654" s="338"/>
      <c r="X654" s="338"/>
    </row>
    <row r="655" spans="1:24" ht="16.5" customHeight="1">
      <c r="A655" s="330"/>
      <c r="B655" s="330"/>
      <c r="C655" s="330"/>
      <c r="D655" s="330"/>
      <c r="E655" s="330"/>
      <c r="F655" s="330"/>
      <c r="G655" s="330"/>
      <c r="H655" s="219"/>
      <c r="I655" s="338"/>
      <c r="J655" s="338"/>
      <c r="K655" s="338"/>
      <c r="L655" s="338"/>
      <c r="M655" s="332"/>
      <c r="N655" s="332"/>
      <c r="O655" s="332"/>
      <c r="P655" s="330"/>
      <c r="Q655" s="330"/>
      <c r="R655" s="338"/>
      <c r="S655" s="338"/>
      <c r="T655" s="338"/>
      <c r="U655" s="338"/>
      <c r="V655" s="338"/>
      <c r="W655" s="338"/>
      <c r="X655" s="338"/>
    </row>
    <row r="656" spans="1:24" ht="7.5" customHeight="1"/>
    <row r="657" spans="1:24" ht="16.5" customHeight="1">
      <c r="S657" s="335" t="s">
        <v>641</v>
      </c>
      <c r="T657" s="335"/>
      <c r="U657" s="336">
        <v>42.668619999999997</v>
      </c>
      <c r="V657" s="336"/>
      <c r="W657" s="336"/>
    </row>
    <row r="658" spans="1:24" ht="15.75" customHeight="1"/>
    <row r="659" spans="1:24" ht="16.5" customHeight="1">
      <c r="B659" s="339" t="s">
        <v>673</v>
      </c>
      <c r="C659" s="339"/>
      <c r="D659" s="339"/>
      <c r="E659" s="339"/>
      <c r="F659" s="339"/>
      <c r="G659" s="339"/>
      <c r="H659" s="339"/>
      <c r="I659" s="339"/>
      <c r="J659" s="339"/>
      <c r="K659" s="339"/>
      <c r="L659" s="339"/>
      <c r="M659" s="339"/>
      <c r="N659" s="339"/>
      <c r="O659" s="339"/>
      <c r="P659" s="339"/>
      <c r="Q659" s="339"/>
      <c r="R659" s="339"/>
      <c r="S659" s="339"/>
      <c r="T659" s="339"/>
      <c r="U659" s="339"/>
      <c r="V659" s="339"/>
      <c r="W659" s="339"/>
      <c r="X659" s="339"/>
    </row>
    <row r="660" spans="1:24" ht="0.75" customHeight="1"/>
    <row r="661" spans="1:24" ht="18" customHeight="1">
      <c r="A661" s="340" t="s">
        <v>633</v>
      </c>
      <c r="B661" s="340"/>
      <c r="C661" s="340"/>
      <c r="D661" s="340"/>
      <c r="E661" s="340"/>
      <c r="F661" s="340"/>
      <c r="G661" s="340"/>
      <c r="H661" s="218" t="s">
        <v>634</v>
      </c>
      <c r="I661" s="341" t="s">
        <v>635</v>
      </c>
      <c r="J661" s="341"/>
      <c r="K661" s="341"/>
      <c r="L661" s="341"/>
      <c r="M661" s="341" t="s">
        <v>43</v>
      </c>
      <c r="N661" s="341"/>
      <c r="O661" s="341"/>
      <c r="P661" s="340" t="s">
        <v>636</v>
      </c>
      <c r="Q661" s="340"/>
      <c r="R661" s="341" t="s">
        <v>637</v>
      </c>
      <c r="S661" s="341"/>
      <c r="T661" s="341"/>
      <c r="U661" s="341"/>
      <c r="V661" s="341" t="s">
        <v>638</v>
      </c>
      <c r="W661" s="341"/>
      <c r="X661" s="341"/>
    </row>
    <row r="662" spans="1:24" ht="1.5" customHeight="1">
      <c r="A662" s="330" t="s">
        <v>11</v>
      </c>
      <c r="B662" s="330"/>
      <c r="C662" s="330"/>
      <c r="D662" s="330"/>
      <c r="E662" s="330"/>
      <c r="F662" s="330"/>
      <c r="G662" s="330"/>
      <c r="H662" s="219"/>
      <c r="I662" s="338">
        <v>200</v>
      </c>
      <c r="J662" s="338"/>
      <c r="K662" s="338"/>
      <c r="L662" s="338"/>
      <c r="M662" s="332" t="s">
        <v>640</v>
      </c>
      <c r="N662" s="332"/>
      <c r="O662" s="332"/>
      <c r="P662" s="330"/>
      <c r="Q662" s="330"/>
      <c r="R662" s="338">
        <v>3.52856E-2</v>
      </c>
      <c r="S662" s="338"/>
      <c r="T662" s="338"/>
      <c r="U662" s="338"/>
      <c r="V662" s="338">
        <v>7.0571190000000001</v>
      </c>
      <c r="W662" s="338"/>
      <c r="X662" s="338"/>
    </row>
    <row r="663" spans="1:24" ht="16.5" customHeight="1">
      <c r="A663" s="330"/>
      <c r="B663" s="330"/>
      <c r="C663" s="330"/>
      <c r="D663" s="330"/>
      <c r="E663" s="330"/>
      <c r="F663" s="330"/>
      <c r="G663" s="330"/>
      <c r="H663" s="219"/>
      <c r="I663" s="338"/>
      <c r="J663" s="338"/>
      <c r="K663" s="338"/>
      <c r="L663" s="338"/>
      <c r="M663" s="332"/>
      <c r="N663" s="332"/>
      <c r="O663" s="332"/>
      <c r="P663" s="330"/>
      <c r="Q663" s="330"/>
      <c r="R663" s="338"/>
      <c r="S663" s="338"/>
      <c r="T663" s="338"/>
      <c r="U663" s="338"/>
      <c r="V663" s="338"/>
      <c r="W663" s="338"/>
      <c r="X663" s="338"/>
    </row>
    <row r="664" spans="1:24" ht="1.5" customHeight="1">
      <c r="A664" s="330" t="s">
        <v>87</v>
      </c>
      <c r="B664" s="330"/>
      <c r="C664" s="330"/>
      <c r="D664" s="330"/>
      <c r="E664" s="330"/>
      <c r="F664" s="330"/>
      <c r="G664" s="330"/>
      <c r="H664" s="219"/>
      <c r="I664" s="338">
        <v>1</v>
      </c>
      <c r="J664" s="338"/>
      <c r="K664" s="338"/>
      <c r="L664" s="338"/>
      <c r="M664" s="332" t="s">
        <v>45</v>
      </c>
      <c r="N664" s="332"/>
      <c r="O664" s="332"/>
      <c r="P664" s="330"/>
      <c r="Q664" s="330"/>
      <c r="R664" s="338">
        <v>27.021650000000001</v>
      </c>
      <c r="S664" s="338"/>
      <c r="T664" s="338"/>
      <c r="U664" s="338"/>
      <c r="V664" s="338">
        <v>27.021650000000001</v>
      </c>
      <c r="W664" s="338"/>
      <c r="X664" s="338"/>
    </row>
    <row r="665" spans="1:24" ht="16.5" customHeight="1">
      <c r="A665" s="330"/>
      <c r="B665" s="330"/>
      <c r="C665" s="330"/>
      <c r="D665" s="330"/>
      <c r="E665" s="330"/>
      <c r="F665" s="330"/>
      <c r="G665" s="330"/>
      <c r="H665" s="219"/>
      <c r="I665" s="338"/>
      <c r="J665" s="338"/>
      <c r="K665" s="338"/>
      <c r="L665" s="338"/>
      <c r="M665" s="332"/>
      <c r="N665" s="332"/>
      <c r="O665" s="332"/>
      <c r="P665" s="330"/>
      <c r="Q665" s="330"/>
      <c r="R665" s="338"/>
      <c r="S665" s="338"/>
      <c r="T665" s="338"/>
      <c r="U665" s="338"/>
      <c r="V665" s="338"/>
      <c r="W665" s="338"/>
      <c r="X665" s="338"/>
    </row>
    <row r="666" spans="1:24" ht="1.5" customHeight="1">
      <c r="A666" s="330" t="s">
        <v>6</v>
      </c>
      <c r="B666" s="330"/>
      <c r="C666" s="330"/>
      <c r="D666" s="330"/>
      <c r="E666" s="330"/>
      <c r="F666" s="330"/>
      <c r="G666" s="330"/>
      <c r="H666" s="219"/>
      <c r="I666" s="338">
        <v>1</v>
      </c>
      <c r="J666" s="338"/>
      <c r="K666" s="338"/>
      <c r="L666" s="338"/>
      <c r="M666" s="332" t="s">
        <v>45</v>
      </c>
      <c r="N666" s="332"/>
      <c r="O666" s="332"/>
      <c r="P666" s="330"/>
      <c r="Q666" s="330"/>
      <c r="R666" s="338">
        <v>1.3061130000000001</v>
      </c>
      <c r="S666" s="338"/>
      <c r="T666" s="338"/>
      <c r="U666" s="338"/>
      <c r="V666" s="338">
        <v>1.3061130000000001</v>
      </c>
      <c r="W666" s="338"/>
      <c r="X666" s="338"/>
    </row>
    <row r="667" spans="1:24" ht="16.5" customHeight="1">
      <c r="A667" s="330"/>
      <c r="B667" s="330"/>
      <c r="C667" s="330"/>
      <c r="D667" s="330"/>
      <c r="E667" s="330"/>
      <c r="F667" s="330"/>
      <c r="G667" s="330"/>
      <c r="H667" s="219"/>
      <c r="I667" s="338"/>
      <c r="J667" s="338"/>
      <c r="K667" s="338"/>
      <c r="L667" s="338"/>
      <c r="M667" s="332"/>
      <c r="N667" s="332"/>
      <c r="O667" s="332"/>
      <c r="P667" s="330"/>
      <c r="Q667" s="330"/>
      <c r="R667" s="338"/>
      <c r="S667" s="338"/>
      <c r="T667" s="338"/>
      <c r="U667" s="338"/>
      <c r="V667" s="338"/>
      <c r="W667" s="338"/>
      <c r="X667" s="338"/>
    </row>
    <row r="668" spans="1:24" ht="7.5" customHeight="1"/>
    <row r="669" spans="1:24" ht="17.25" customHeight="1">
      <c r="S669" s="335" t="s">
        <v>641</v>
      </c>
      <c r="T669" s="335"/>
      <c r="U669" s="336">
        <v>35.384880000000003</v>
      </c>
      <c r="V669" s="336"/>
      <c r="W669" s="336"/>
    </row>
    <row r="670" spans="1:24" ht="15" customHeight="1"/>
    <row r="671" spans="1:24" ht="16.5" customHeight="1">
      <c r="B671" s="339" t="s">
        <v>674</v>
      </c>
      <c r="C671" s="339"/>
      <c r="D671" s="339"/>
      <c r="E671" s="339"/>
      <c r="F671" s="339"/>
      <c r="G671" s="339"/>
      <c r="H671" s="339"/>
      <c r="I671" s="339"/>
      <c r="J671" s="339"/>
      <c r="K671" s="339"/>
      <c r="L671" s="339"/>
      <c r="M671" s="339"/>
      <c r="N671" s="339"/>
      <c r="O671" s="339"/>
      <c r="P671" s="339"/>
      <c r="Q671" s="339"/>
      <c r="R671" s="339"/>
      <c r="S671" s="339"/>
      <c r="T671" s="339"/>
      <c r="U671" s="339"/>
      <c r="V671" s="339"/>
      <c r="W671" s="339"/>
      <c r="X671" s="339"/>
    </row>
    <row r="672" spans="1:24" ht="1.5" customHeight="1"/>
    <row r="673" spans="1:24" ht="18" customHeight="1">
      <c r="A673" s="340" t="s">
        <v>633</v>
      </c>
      <c r="B673" s="340"/>
      <c r="C673" s="340"/>
      <c r="D673" s="340"/>
      <c r="E673" s="340"/>
      <c r="F673" s="340"/>
      <c r="G673" s="340"/>
      <c r="H673" s="218" t="s">
        <v>634</v>
      </c>
      <c r="I673" s="341" t="s">
        <v>635</v>
      </c>
      <c r="J673" s="341"/>
      <c r="K673" s="341"/>
      <c r="L673" s="341"/>
      <c r="M673" s="341" t="s">
        <v>43</v>
      </c>
      <c r="N673" s="341"/>
      <c r="O673" s="341"/>
      <c r="P673" s="340" t="s">
        <v>636</v>
      </c>
      <c r="Q673" s="340"/>
      <c r="R673" s="341" t="s">
        <v>637</v>
      </c>
      <c r="S673" s="341"/>
      <c r="T673" s="341"/>
      <c r="U673" s="341"/>
      <c r="V673" s="341" t="s">
        <v>638</v>
      </c>
      <c r="W673" s="341"/>
      <c r="X673" s="341"/>
    </row>
    <row r="674" spans="1:24" ht="1.5" customHeight="1">
      <c r="A674" s="330" t="s">
        <v>91</v>
      </c>
      <c r="B674" s="330"/>
      <c r="C674" s="330"/>
      <c r="D674" s="330"/>
      <c r="E674" s="330"/>
      <c r="F674" s="330"/>
      <c r="G674" s="330"/>
      <c r="H674" s="219"/>
      <c r="I674" s="338">
        <v>10</v>
      </c>
      <c r="J674" s="338"/>
      <c r="K674" s="338"/>
      <c r="L674" s="338"/>
      <c r="M674" s="332" t="s">
        <v>639</v>
      </c>
      <c r="N674" s="332"/>
      <c r="O674" s="332"/>
      <c r="P674" s="330"/>
      <c r="Q674" s="330"/>
      <c r="R674" s="338">
        <v>1.0309999999999999</v>
      </c>
      <c r="S674" s="338"/>
      <c r="T674" s="338"/>
      <c r="U674" s="338"/>
      <c r="V674" s="338">
        <v>10.31</v>
      </c>
      <c r="W674" s="338"/>
      <c r="X674" s="338"/>
    </row>
    <row r="675" spans="1:24" ht="16.5" customHeight="1">
      <c r="A675" s="330"/>
      <c r="B675" s="330"/>
      <c r="C675" s="330"/>
      <c r="D675" s="330"/>
      <c r="E675" s="330"/>
      <c r="F675" s="330"/>
      <c r="G675" s="330"/>
      <c r="H675" s="219"/>
      <c r="I675" s="338"/>
      <c r="J675" s="338"/>
      <c r="K675" s="338"/>
      <c r="L675" s="338"/>
      <c r="M675" s="332"/>
      <c r="N675" s="332"/>
      <c r="O675" s="332"/>
      <c r="P675" s="330"/>
      <c r="Q675" s="330"/>
      <c r="R675" s="338"/>
      <c r="S675" s="338"/>
      <c r="T675" s="338"/>
      <c r="U675" s="338"/>
      <c r="V675" s="338"/>
      <c r="W675" s="338"/>
      <c r="X675" s="338"/>
    </row>
    <row r="676" spans="1:24" ht="1.5" customHeight="1">
      <c r="A676" s="330" t="s">
        <v>85</v>
      </c>
      <c r="B676" s="330"/>
      <c r="C676" s="330"/>
      <c r="D676" s="330"/>
      <c r="E676" s="330"/>
      <c r="F676" s="330"/>
      <c r="G676" s="330"/>
      <c r="H676" s="219"/>
      <c r="I676" s="338">
        <v>1</v>
      </c>
      <c r="J676" s="338"/>
      <c r="K676" s="338"/>
      <c r="L676" s="338"/>
      <c r="M676" s="332" t="s">
        <v>45</v>
      </c>
      <c r="N676" s="332"/>
      <c r="O676" s="332"/>
      <c r="P676" s="330"/>
      <c r="Q676" s="330"/>
      <c r="R676" s="338">
        <v>10.68557</v>
      </c>
      <c r="S676" s="338"/>
      <c r="T676" s="338"/>
      <c r="U676" s="338"/>
      <c r="V676" s="338">
        <v>10.68557</v>
      </c>
      <c r="W676" s="338"/>
      <c r="X676" s="338"/>
    </row>
    <row r="677" spans="1:24" ht="16.5" customHeight="1">
      <c r="A677" s="330"/>
      <c r="B677" s="330"/>
      <c r="C677" s="330"/>
      <c r="D677" s="330"/>
      <c r="E677" s="330"/>
      <c r="F677" s="330"/>
      <c r="G677" s="330"/>
      <c r="H677" s="219"/>
      <c r="I677" s="338"/>
      <c r="J677" s="338"/>
      <c r="K677" s="338"/>
      <c r="L677" s="338"/>
      <c r="M677" s="332"/>
      <c r="N677" s="332"/>
      <c r="O677" s="332"/>
      <c r="P677" s="330"/>
      <c r="Q677" s="330"/>
      <c r="R677" s="338"/>
      <c r="S677" s="338"/>
      <c r="T677" s="338"/>
      <c r="U677" s="338"/>
      <c r="V677" s="338"/>
      <c r="W677" s="338"/>
      <c r="X677" s="338"/>
    </row>
    <row r="678" spans="1:24" ht="1.5" customHeight="1">
      <c r="A678" s="330" t="s">
        <v>4</v>
      </c>
      <c r="B678" s="330"/>
      <c r="C678" s="330"/>
      <c r="D678" s="330"/>
      <c r="E678" s="330"/>
      <c r="F678" s="330"/>
      <c r="G678" s="330"/>
      <c r="H678" s="219"/>
      <c r="I678" s="338">
        <v>1</v>
      </c>
      <c r="J678" s="338"/>
      <c r="K678" s="338"/>
      <c r="L678" s="338"/>
      <c r="M678" s="332" t="s">
        <v>45</v>
      </c>
      <c r="N678" s="332"/>
      <c r="O678" s="332"/>
      <c r="P678" s="330"/>
      <c r="Q678" s="330"/>
      <c r="R678" s="338">
        <v>1.6685410000000001</v>
      </c>
      <c r="S678" s="338"/>
      <c r="T678" s="338"/>
      <c r="U678" s="338"/>
      <c r="V678" s="338">
        <v>1.6685410000000001</v>
      </c>
      <c r="W678" s="338"/>
      <c r="X678" s="338"/>
    </row>
    <row r="679" spans="1:24" ht="16.5" customHeight="1">
      <c r="A679" s="330"/>
      <c r="B679" s="330"/>
      <c r="C679" s="330"/>
      <c r="D679" s="330"/>
      <c r="E679" s="330"/>
      <c r="F679" s="330"/>
      <c r="G679" s="330"/>
      <c r="H679" s="219"/>
      <c r="I679" s="338"/>
      <c r="J679" s="338"/>
      <c r="K679" s="338"/>
      <c r="L679" s="338"/>
      <c r="M679" s="332"/>
      <c r="N679" s="332"/>
      <c r="O679" s="332"/>
      <c r="P679" s="330"/>
      <c r="Q679" s="330"/>
      <c r="R679" s="338"/>
      <c r="S679" s="338"/>
      <c r="T679" s="338"/>
      <c r="U679" s="338"/>
      <c r="V679" s="338"/>
      <c r="W679" s="338"/>
      <c r="X679" s="338"/>
    </row>
    <row r="680" spans="1:24" ht="7.5" customHeight="1"/>
    <row r="681" spans="1:24" ht="16.5" customHeight="1">
      <c r="S681" s="335" t="s">
        <v>641</v>
      </c>
      <c r="T681" s="335"/>
      <c r="U681" s="336">
        <v>22.664110000000001</v>
      </c>
      <c r="V681" s="336"/>
      <c r="W681" s="336"/>
    </row>
    <row r="682" spans="1:24" ht="15" customHeight="1"/>
    <row r="683" spans="1:24" ht="16.5" customHeight="1">
      <c r="B683" s="339" t="s">
        <v>675</v>
      </c>
      <c r="C683" s="339"/>
      <c r="D683" s="339"/>
      <c r="E683" s="339"/>
      <c r="F683" s="339"/>
      <c r="G683" s="339"/>
      <c r="H683" s="339"/>
      <c r="I683" s="339"/>
      <c r="J683" s="339"/>
      <c r="K683" s="339"/>
      <c r="L683" s="339"/>
      <c r="M683" s="339"/>
      <c r="N683" s="339"/>
      <c r="O683" s="339"/>
      <c r="P683" s="339"/>
      <c r="Q683" s="339"/>
      <c r="R683" s="339"/>
      <c r="S683" s="339"/>
      <c r="T683" s="339"/>
      <c r="U683" s="339"/>
      <c r="V683" s="339"/>
      <c r="W683" s="339"/>
      <c r="X683" s="339"/>
    </row>
    <row r="684" spans="1:24" ht="1.5" customHeight="1"/>
    <row r="685" spans="1:24" ht="18" customHeight="1">
      <c r="A685" s="340" t="s">
        <v>633</v>
      </c>
      <c r="B685" s="340"/>
      <c r="C685" s="340"/>
      <c r="D685" s="340"/>
      <c r="E685" s="340"/>
      <c r="F685" s="340"/>
      <c r="G685" s="340"/>
      <c r="H685" s="218" t="s">
        <v>634</v>
      </c>
      <c r="I685" s="341" t="s">
        <v>635</v>
      </c>
      <c r="J685" s="341"/>
      <c r="K685" s="341"/>
      <c r="L685" s="341"/>
      <c r="M685" s="341" t="s">
        <v>43</v>
      </c>
      <c r="N685" s="341"/>
      <c r="O685" s="341"/>
      <c r="P685" s="340" t="s">
        <v>636</v>
      </c>
      <c r="Q685" s="340"/>
      <c r="R685" s="341" t="s">
        <v>637</v>
      </c>
      <c r="S685" s="341"/>
      <c r="T685" s="341"/>
      <c r="U685" s="341"/>
      <c r="V685" s="341" t="s">
        <v>638</v>
      </c>
      <c r="W685" s="341"/>
      <c r="X685" s="341"/>
    </row>
    <row r="686" spans="1:24" ht="1.5" customHeight="1">
      <c r="A686" s="330" t="s">
        <v>64</v>
      </c>
      <c r="B686" s="330"/>
      <c r="C686" s="330"/>
      <c r="D686" s="330"/>
      <c r="E686" s="330"/>
      <c r="F686" s="330"/>
      <c r="G686" s="330"/>
      <c r="H686" s="219"/>
      <c r="I686" s="338">
        <v>1</v>
      </c>
      <c r="J686" s="338"/>
      <c r="K686" s="338"/>
      <c r="L686" s="338"/>
      <c r="M686" s="332" t="s">
        <v>45</v>
      </c>
      <c r="N686" s="332"/>
      <c r="O686" s="332"/>
      <c r="P686" s="330"/>
      <c r="Q686" s="330"/>
      <c r="R686" s="338">
        <v>6.2659570000000002</v>
      </c>
      <c r="S686" s="338"/>
      <c r="T686" s="338"/>
      <c r="U686" s="338"/>
      <c r="V686" s="338">
        <v>6.2659570000000002</v>
      </c>
      <c r="W686" s="338"/>
      <c r="X686" s="338"/>
    </row>
    <row r="687" spans="1:24" ht="16.5" customHeight="1">
      <c r="A687" s="330"/>
      <c r="B687" s="330"/>
      <c r="C687" s="330"/>
      <c r="D687" s="330"/>
      <c r="E687" s="330"/>
      <c r="F687" s="330"/>
      <c r="G687" s="330"/>
      <c r="H687" s="219"/>
      <c r="I687" s="338"/>
      <c r="J687" s="338"/>
      <c r="K687" s="338"/>
      <c r="L687" s="338"/>
      <c r="M687" s="332"/>
      <c r="N687" s="332"/>
      <c r="O687" s="332"/>
      <c r="P687" s="330"/>
      <c r="Q687" s="330"/>
      <c r="R687" s="338"/>
      <c r="S687" s="338"/>
      <c r="T687" s="338"/>
      <c r="U687" s="338"/>
      <c r="V687" s="338"/>
      <c r="W687" s="338"/>
      <c r="X687" s="338"/>
    </row>
    <row r="688" spans="1:24" ht="1.5" customHeight="1">
      <c r="A688" s="330" t="s">
        <v>87</v>
      </c>
      <c r="B688" s="330"/>
      <c r="C688" s="330"/>
      <c r="D688" s="330"/>
      <c r="E688" s="330"/>
      <c r="F688" s="330"/>
      <c r="G688" s="330"/>
      <c r="H688" s="219"/>
      <c r="I688" s="338">
        <v>1</v>
      </c>
      <c r="J688" s="338"/>
      <c r="K688" s="338"/>
      <c r="L688" s="338"/>
      <c r="M688" s="332" t="s">
        <v>45</v>
      </c>
      <c r="N688" s="332"/>
      <c r="O688" s="332"/>
      <c r="P688" s="330"/>
      <c r="Q688" s="330"/>
      <c r="R688" s="338">
        <v>27.021650000000001</v>
      </c>
      <c r="S688" s="338"/>
      <c r="T688" s="338"/>
      <c r="U688" s="338"/>
      <c r="V688" s="338">
        <v>27.021650000000001</v>
      </c>
      <c r="W688" s="338"/>
      <c r="X688" s="338"/>
    </row>
    <row r="689" spans="1:24" ht="16.5" customHeight="1">
      <c r="A689" s="330"/>
      <c r="B689" s="330"/>
      <c r="C689" s="330"/>
      <c r="D689" s="330"/>
      <c r="E689" s="330"/>
      <c r="F689" s="330"/>
      <c r="G689" s="330"/>
      <c r="H689" s="219"/>
      <c r="I689" s="338"/>
      <c r="J689" s="338"/>
      <c r="K689" s="338"/>
      <c r="L689" s="338"/>
      <c r="M689" s="332"/>
      <c r="N689" s="332"/>
      <c r="O689" s="332"/>
      <c r="P689" s="330"/>
      <c r="Q689" s="330"/>
      <c r="R689" s="338"/>
      <c r="S689" s="338"/>
      <c r="T689" s="338"/>
      <c r="U689" s="338"/>
      <c r="V689" s="338"/>
      <c r="W689" s="338"/>
      <c r="X689" s="338"/>
    </row>
    <row r="690" spans="1:24" ht="1.5" customHeight="1">
      <c r="A690" s="330" t="s">
        <v>10</v>
      </c>
      <c r="B690" s="330"/>
      <c r="C690" s="330"/>
      <c r="D690" s="330"/>
      <c r="E690" s="330"/>
      <c r="F690" s="330"/>
      <c r="G690" s="330"/>
      <c r="H690" s="219"/>
      <c r="I690" s="338">
        <v>50</v>
      </c>
      <c r="J690" s="338"/>
      <c r="K690" s="338"/>
      <c r="L690" s="338"/>
      <c r="M690" s="332" t="s">
        <v>639</v>
      </c>
      <c r="N690" s="332"/>
      <c r="O690" s="332"/>
      <c r="P690" s="330"/>
      <c r="Q690" s="330"/>
      <c r="R690" s="338">
        <v>9.0999999999999998E-2</v>
      </c>
      <c r="S690" s="338"/>
      <c r="T690" s="338"/>
      <c r="U690" s="338"/>
      <c r="V690" s="338">
        <v>4.55</v>
      </c>
      <c r="W690" s="338"/>
      <c r="X690" s="338"/>
    </row>
    <row r="691" spans="1:24" ht="16.5" customHeight="1">
      <c r="A691" s="330"/>
      <c r="B691" s="330"/>
      <c r="C691" s="330"/>
      <c r="D691" s="330"/>
      <c r="E691" s="330"/>
      <c r="F691" s="330"/>
      <c r="G691" s="330"/>
      <c r="H691" s="219"/>
      <c r="I691" s="338"/>
      <c r="J691" s="338"/>
      <c r="K691" s="338"/>
      <c r="L691" s="338"/>
      <c r="M691" s="332"/>
      <c r="N691" s="332"/>
      <c r="O691" s="332"/>
      <c r="P691" s="330"/>
      <c r="Q691" s="330"/>
      <c r="R691" s="338"/>
      <c r="S691" s="338"/>
      <c r="T691" s="338"/>
      <c r="U691" s="338"/>
      <c r="V691" s="338"/>
      <c r="W691" s="338"/>
      <c r="X691" s="338"/>
    </row>
    <row r="692" spans="1:24" ht="1.5" customHeight="1">
      <c r="A692" s="330" t="s">
        <v>6</v>
      </c>
      <c r="B692" s="330"/>
      <c r="C692" s="330"/>
      <c r="D692" s="330"/>
      <c r="E692" s="330"/>
      <c r="F692" s="330"/>
      <c r="G692" s="330"/>
      <c r="H692" s="219"/>
      <c r="I692" s="338">
        <v>1</v>
      </c>
      <c r="J692" s="338"/>
      <c r="K692" s="338"/>
      <c r="L692" s="338"/>
      <c r="M692" s="332" t="s">
        <v>45</v>
      </c>
      <c r="N692" s="332"/>
      <c r="O692" s="332"/>
      <c r="P692" s="330"/>
      <c r="Q692" s="330"/>
      <c r="R692" s="338">
        <v>1.3061130000000001</v>
      </c>
      <c r="S692" s="338"/>
      <c r="T692" s="338"/>
      <c r="U692" s="338"/>
      <c r="V692" s="338">
        <v>1.3061130000000001</v>
      </c>
      <c r="W692" s="338"/>
      <c r="X692" s="338"/>
    </row>
    <row r="693" spans="1:24" ht="16.5" customHeight="1">
      <c r="A693" s="330"/>
      <c r="B693" s="330"/>
      <c r="C693" s="330"/>
      <c r="D693" s="330"/>
      <c r="E693" s="330"/>
      <c r="F693" s="330"/>
      <c r="G693" s="330"/>
      <c r="H693" s="219"/>
      <c r="I693" s="338"/>
      <c r="J693" s="338"/>
      <c r="K693" s="338"/>
      <c r="L693" s="338"/>
      <c r="M693" s="332"/>
      <c r="N693" s="332"/>
      <c r="O693" s="332"/>
      <c r="P693" s="330"/>
      <c r="Q693" s="330"/>
      <c r="R693" s="338"/>
      <c r="S693" s="338"/>
      <c r="T693" s="338"/>
      <c r="U693" s="338"/>
      <c r="V693" s="338"/>
      <c r="W693" s="338"/>
      <c r="X693" s="338"/>
    </row>
    <row r="694" spans="1:24" ht="7.5" customHeight="1"/>
    <row r="695" spans="1:24" ht="16.5" customHeight="1">
      <c r="S695" s="335" t="s">
        <v>641</v>
      </c>
      <c r="T695" s="335"/>
      <c r="U695" s="336">
        <v>39.143720000000002</v>
      </c>
      <c r="V695" s="336"/>
      <c r="W695" s="336"/>
    </row>
    <row r="696" spans="1:24" ht="15.75" customHeight="1"/>
    <row r="697" spans="1:24" ht="16.5" customHeight="1">
      <c r="B697" s="339" t="s">
        <v>676</v>
      </c>
      <c r="C697" s="339"/>
      <c r="D697" s="339"/>
      <c r="E697" s="339"/>
      <c r="F697" s="339"/>
      <c r="G697" s="339"/>
      <c r="H697" s="339"/>
      <c r="I697" s="339"/>
      <c r="J697" s="339"/>
      <c r="K697" s="339"/>
      <c r="L697" s="339"/>
      <c r="M697" s="339"/>
      <c r="N697" s="339"/>
      <c r="O697" s="339"/>
      <c r="P697" s="339"/>
      <c r="Q697" s="339"/>
      <c r="R697" s="339"/>
      <c r="S697" s="339"/>
      <c r="T697" s="339"/>
      <c r="U697" s="339"/>
      <c r="V697" s="339"/>
      <c r="W697" s="339"/>
      <c r="X697" s="339"/>
    </row>
    <row r="698" spans="1:24" ht="0.75" customHeight="1"/>
    <row r="699" spans="1:24" ht="18" customHeight="1">
      <c r="A699" s="340" t="s">
        <v>633</v>
      </c>
      <c r="B699" s="340"/>
      <c r="C699" s="340"/>
      <c r="D699" s="340"/>
      <c r="E699" s="340"/>
      <c r="F699" s="340"/>
      <c r="G699" s="340"/>
      <c r="H699" s="218" t="s">
        <v>634</v>
      </c>
      <c r="I699" s="341" t="s">
        <v>635</v>
      </c>
      <c r="J699" s="341"/>
      <c r="K699" s="341"/>
      <c r="L699" s="341"/>
      <c r="M699" s="341" t="s">
        <v>43</v>
      </c>
      <c r="N699" s="341"/>
      <c r="O699" s="341"/>
      <c r="P699" s="340" t="s">
        <v>636</v>
      </c>
      <c r="Q699" s="340"/>
      <c r="R699" s="341" t="s">
        <v>637</v>
      </c>
      <c r="S699" s="341"/>
      <c r="T699" s="341"/>
      <c r="U699" s="341"/>
      <c r="V699" s="341" t="s">
        <v>638</v>
      </c>
      <c r="W699" s="341"/>
      <c r="X699" s="341"/>
    </row>
    <row r="700" spans="1:24" ht="1.5" customHeight="1">
      <c r="A700" s="330" t="s">
        <v>92</v>
      </c>
      <c r="B700" s="330"/>
      <c r="C700" s="330"/>
      <c r="D700" s="330"/>
      <c r="E700" s="330"/>
      <c r="F700" s="330"/>
      <c r="G700" s="330"/>
      <c r="H700" s="219"/>
      <c r="I700" s="338">
        <v>1</v>
      </c>
      <c r="J700" s="338"/>
      <c r="K700" s="338"/>
      <c r="L700" s="338"/>
      <c r="M700" s="332" t="s">
        <v>45</v>
      </c>
      <c r="N700" s="332"/>
      <c r="O700" s="332"/>
      <c r="P700" s="330"/>
      <c r="Q700" s="330"/>
      <c r="R700" s="338">
        <v>5.0146100000000002</v>
      </c>
      <c r="S700" s="338"/>
      <c r="T700" s="338"/>
      <c r="U700" s="338"/>
      <c r="V700" s="338">
        <v>5.0146100000000002</v>
      </c>
      <c r="W700" s="338"/>
      <c r="X700" s="338"/>
    </row>
    <row r="701" spans="1:24" ht="16.5" customHeight="1">
      <c r="A701" s="330"/>
      <c r="B701" s="330"/>
      <c r="C701" s="330"/>
      <c r="D701" s="330"/>
      <c r="E701" s="330"/>
      <c r="F701" s="330"/>
      <c r="G701" s="330"/>
      <c r="H701" s="219"/>
      <c r="I701" s="338"/>
      <c r="J701" s="338"/>
      <c r="K701" s="338"/>
      <c r="L701" s="338"/>
      <c r="M701" s="332"/>
      <c r="N701" s="332"/>
      <c r="O701" s="332"/>
      <c r="P701" s="330"/>
      <c r="Q701" s="330"/>
      <c r="R701" s="338"/>
      <c r="S701" s="338"/>
      <c r="T701" s="338"/>
      <c r="U701" s="338"/>
      <c r="V701" s="338"/>
      <c r="W701" s="338"/>
      <c r="X701" s="338"/>
    </row>
    <row r="702" spans="1:24" ht="1.5" customHeight="1">
      <c r="A702" s="330" t="s">
        <v>93</v>
      </c>
      <c r="B702" s="330"/>
      <c r="C702" s="330"/>
      <c r="D702" s="330"/>
      <c r="E702" s="330"/>
      <c r="F702" s="330"/>
      <c r="G702" s="330"/>
      <c r="H702" s="219"/>
      <c r="I702" s="338">
        <v>50</v>
      </c>
      <c r="J702" s="338"/>
      <c r="K702" s="338"/>
      <c r="L702" s="338"/>
      <c r="M702" s="332" t="s">
        <v>639</v>
      </c>
      <c r="N702" s="332"/>
      <c r="O702" s="332"/>
      <c r="P702" s="330"/>
      <c r="Q702" s="330"/>
      <c r="R702" s="338">
        <v>0.38</v>
      </c>
      <c r="S702" s="338"/>
      <c r="T702" s="338"/>
      <c r="U702" s="338"/>
      <c r="V702" s="338">
        <v>19</v>
      </c>
      <c r="W702" s="338"/>
      <c r="X702" s="338"/>
    </row>
    <row r="703" spans="1:24" ht="16.5" customHeight="1">
      <c r="A703" s="330"/>
      <c r="B703" s="330"/>
      <c r="C703" s="330"/>
      <c r="D703" s="330"/>
      <c r="E703" s="330"/>
      <c r="F703" s="330"/>
      <c r="G703" s="330"/>
      <c r="H703" s="219"/>
      <c r="I703" s="338"/>
      <c r="J703" s="338"/>
      <c r="K703" s="338"/>
      <c r="L703" s="338"/>
      <c r="M703" s="332"/>
      <c r="N703" s="332"/>
      <c r="O703" s="332"/>
      <c r="P703" s="330"/>
      <c r="Q703" s="330"/>
      <c r="R703" s="338"/>
      <c r="S703" s="338"/>
      <c r="T703" s="338"/>
      <c r="U703" s="338"/>
      <c r="V703" s="338"/>
      <c r="W703" s="338"/>
      <c r="X703" s="338"/>
    </row>
    <row r="704" spans="1:24" ht="1.5" customHeight="1">
      <c r="A704" s="330" t="s">
        <v>47</v>
      </c>
      <c r="B704" s="330"/>
      <c r="C704" s="330"/>
      <c r="D704" s="330"/>
      <c r="E704" s="330"/>
      <c r="F704" s="330"/>
      <c r="G704" s="330"/>
      <c r="H704" s="219"/>
      <c r="I704" s="338">
        <v>100</v>
      </c>
      <c r="J704" s="338"/>
      <c r="K704" s="338"/>
      <c r="L704" s="338"/>
      <c r="M704" s="332" t="s">
        <v>640</v>
      </c>
      <c r="N704" s="332"/>
      <c r="O704" s="332"/>
      <c r="P704" s="330"/>
      <c r="Q704" s="330"/>
      <c r="R704" s="338">
        <v>3.5242370000000002E-2</v>
      </c>
      <c r="S704" s="338"/>
      <c r="T704" s="338"/>
      <c r="U704" s="338"/>
      <c r="V704" s="338">
        <v>3.5242369999999998</v>
      </c>
      <c r="W704" s="338"/>
      <c r="X704" s="338"/>
    </row>
    <row r="705" spans="1:24" ht="16.5" customHeight="1">
      <c r="A705" s="330"/>
      <c r="B705" s="330"/>
      <c r="C705" s="330"/>
      <c r="D705" s="330"/>
      <c r="E705" s="330"/>
      <c r="F705" s="330"/>
      <c r="G705" s="330"/>
      <c r="H705" s="219"/>
      <c r="I705" s="338"/>
      <c r="J705" s="338"/>
      <c r="K705" s="338"/>
      <c r="L705" s="338"/>
      <c r="M705" s="332"/>
      <c r="N705" s="332"/>
      <c r="O705" s="332"/>
      <c r="P705" s="330"/>
      <c r="Q705" s="330"/>
      <c r="R705" s="338"/>
      <c r="S705" s="338"/>
      <c r="T705" s="338"/>
      <c r="U705" s="338"/>
      <c r="V705" s="338"/>
      <c r="W705" s="338"/>
      <c r="X705" s="338"/>
    </row>
    <row r="706" spans="1:24" ht="1.5" customHeight="1">
      <c r="A706" s="330" t="s">
        <v>6</v>
      </c>
      <c r="B706" s="330"/>
      <c r="C706" s="330"/>
      <c r="D706" s="330"/>
      <c r="E706" s="330"/>
      <c r="F706" s="330"/>
      <c r="G706" s="330"/>
      <c r="H706" s="219"/>
      <c r="I706" s="338">
        <v>1</v>
      </c>
      <c r="J706" s="338"/>
      <c r="K706" s="338"/>
      <c r="L706" s="338"/>
      <c r="M706" s="332" t="s">
        <v>45</v>
      </c>
      <c r="N706" s="332"/>
      <c r="O706" s="332"/>
      <c r="P706" s="330"/>
      <c r="Q706" s="330"/>
      <c r="R706" s="338">
        <v>1.3061130000000001</v>
      </c>
      <c r="S706" s="338"/>
      <c r="T706" s="338"/>
      <c r="U706" s="338"/>
      <c r="V706" s="338">
        <v>1.3061130000000001</v>
      </c>
      <c r="W706" s="338"/>
      <c r="X706" s="338"/>
    </row>
    <row r="707" spans="1:24" ht="16.5" customHeight="1">
      <c r="A707" s="330"/>
      <c r="B707" s="330"/>
      <c r="C707" s="330"/>
      <c r="D707" s="330"/>
      <c r="E707" s="330"/>
      <c r="F707" s="330"/>
      <c r="G707" s="330"/>
      <c r="H707" s="219"/>
      <c r="I707" s="338"/>
      <c r="J707" s="338"/>
      <c r="K707" s="338"/>
      <c r="L707" s="338"/>
      <c r="M707" s="332"/>
      <c r="N707" s="332"/>
      <c r="O707" s="332"/>
      <c r="P707" s="330"/>
      <c r="Q707" s="330"/>
      <c r="R707" s="338"/>
      <c r="S707" s="338"/>
      <c r="T707" s="338"/>
      <c r="U707" s="338"/>
      <c r="V707" s="338"/>
      <c r="W707" s="338"/>
      <c r="X707" s="338"/>
    </row>
    <row r="708" spans="1:24" ht="7.5" customHeight="1"/>
    <row r="709" spans="1:24" ht="16.5" customHeight="1">
      <c r="S709" s="335" t="s">
        <v>641</v>
      </c>
      <c r="T709" s="335"/>
      <c r="U709" s="336">
        <v>28.84496</v>
      </c>
      <c r="V709" s="336"/>
      <c r="W709" s="336"/>
    </row>
    <row r="710" spans="1:24" ht="15.75" customHeight="1"/>
    <row r="711" spans="1:24" ht="16.5" customHeight="1">
      <c r="B711" s="339" t="s">
        <v>677</v>
      </c>
      <c r="C711" s="339"/>
      <c r="D711" s="339"/>
      <c r="E711" s="339"/>
      <c r="F711" s="339"/>
      <c r="G711" s="339"/>
      <c r="H711" s="339"/>
      <c r="I711" s="339"/>
      <c r="J711" s="339"/>
      <c r="K711" s="339"/>
      <c r="L711" s="339"/>
      <c r="M711" s="339"/>
      <c r="N711" s="339"/>
      <c r="O711" s="339"/>
      <c r="P711" s="339"/>
      <c r="Q711" s="339"/>
      <c r="R711" s="339"/>
      <c r="S711" s="339"/>
      <c r="T711" s="339"/>
      <c r="U711" s="339"/>
      <c r="V711" s="339"/>
      <c r="W711" s="339"/>
      <c r="X711" s="339"/>
    </row>
    <row r="712" spans="1:24" ht="0.75" customHeight="1"/>
    <row r="713" spans="1:24" ht="18" customHeight="1">
      <c r="A713" s="340" t="s">
        <v>633</v>
      </c>
      <c r="B713" s="340"/>
      <c r="C713" s="340"/>
      <c r="D713" s="340"/>
      <c r="E713" s="340"/>
      <c r="F713" s="340"/>
      <c r="G713" s="340"/>
      <c r="H713" s="218" t="s">
        <v>634</v>
      </c>
      <c r="I713" s="341" t="s">
        <v>635</v>
      </c>
      <c r="J713" s="341"/>
      <c r="K713" s="341"/>
      <c r="L713" s="341"/>
      <c r="M713" s="341" t="s">
        <v>43</v>
      </c>
      <c r="N713" s="341"/>
      <c r="O713" s="341"/>
      <c r="P713" s="340" t="s">
        <v>636</v>
      </c>
      <c r="Q713" s="340"/>
      <c r="R713" s="341" t="s">
        <v>637</v>
      </c>
      <c r="S713" s="341"/>
      <c r="T713" s="341"/>
      <c r="U713" s="341"/>
      <c r="V713" s="341" t="s">
        <v>638</v>
      </c>
      <c r="W713" s="341"/>
      <c r="X713" s="341"/>
    </row>
    <row r="714" spans="1:24" ht="1.5" customHeight="1">
      <c r="A714" s="330" t="s">
        <v>94</v>
      </c>
      <c r="B714" s="330"/>
      <c r="C714" s="330"/>
      <c r="D714" s="330"/>
      <c r="E714" s="330"/>
      <c r="F714" s="330"/>
      <c r="G714" s="330"/>
      <c r="H714" s="219"/>
      <c r="I714" s="338">
        <v>1</v>
      </c>
      <c r="J714" s="338"/>
      <c r="K714" s="338"/>
      <c r="L714" s="338"/>
      <c r="M714" s="332" t="s">
        <v>45</v>
      </c>
      <c r="N714" s="332"/>
      <c r="O714" s="332"/>
      <c r="P714" s="330"/>
      <c r="Q714" s="330"/>
      <c r="R714" s="338">
        <v>0.78623290000000001</v>
      </c>
      <c r="S714" s="338"/>
      <c r="T714" s="338"/>
      <c r="U714" s="338"/>
      <c r="V714" s="338">
        <v>0.78623290000000001</v>
      </c>
      <c r="W714" s="338"/>
      <c r="X714" s="338"/>
    </row>
    <row r="715" spans="1:24" ht="16.5" customHeight="1">
      <c r="A715" s="330"/>
      <c r="B715" s="330"/>
      <c r="C715" s="330"/>
      <c r="D715" s="330"/>
      <c r="E715" s="330"/>
      <c r="F715" s="330"/>
      <c r="G715" s="330"/>
      <c r="H715" s="219"/>
      <c r="I715" s="338"/>
      <c r="J715" s="338"/>
      <c r="K715" s="338"/>
      <c r="L715" s="338"/>
      <c r="M715" s="332"/>
      <c r="N715" s="332"/>
      <c r="O715" s="332"/>
      <c r="P715" s="330"/>
      <c r="Q715" s="330"/>
      <c r="R715" s="338"/>
      <c r="S715" s="338"/>
      <c r="T715" s="338"/>
      <c r="U715" s="338"/>
      <c r="V715" s="338"/>
      <c r="W715" s="338"/>
      <c r="X715" s="338"/>
    </row>
    <row r="716" spans="1:24" ht="1.5" customHeight="1">
      <c r="A716" s="330" t="s">
        <v>47</v>
      </c>
      <c r="B716" s="330"/>
      <c r="C716" s="330"/>
      <c r="D716" s="330"/>
      <c r="E716" s="330"/>
      <c r="F716" s="330"/>
      <c r="G716" s="330"/>
      <c r="H716" s="219"/>
      <c r="I716" s="338">
        <v>30</v>
      </c>
      <c r="J716" s="338"/>
      <c r="K716" s="338"/>
      <c r="L716" s="338"/>
      <c r="M716" s="332" t="s">
        <v>640</v>
      </c>
      <c r="N716" s="332"/>
      <c r="O716" s="332"/>
      <c r="P716" s="330"/>
      <c r="Q716" s="330"/>
      <c r="R716" s="338">
        <v>3.5242370000000002E-2</v>
      </c>
      <c r="S716" s="338"/>
      <c r="T716" s="338"/>
      <c r="U716" s="338"/>
      <c r="V716" s="338">
        <v>1.0572710000000001</v>
      </c>
      <c r="W716" s="338"/>
      <c r="X716" s="338"/>
    </row>
    <row r="717" spans="1:24" ht="16.5" customHeight="1">
      <c r="A717" s="330"/>
      <c r="B717" s="330"/>
      <c r="C717" s="330"/>
      <c r="D717" s="330"/>
      <c r="E717" s="330"/>
      <c r="F717" s="330"/>
      <c r="G717" s="330"/>
      <c r="H717" s="219"/>
      <c r="I717" s="338"/>
      <c r="J717" s="338"/>
      <c r="K717" s="338"/>
      <c r="L717" s="338"/>
      <c r="M717" s="332"/>
      <c r="N717" s="332"/>
      <c r="O717" s="332"/>
      <c r="P717" s="330"/>
      <c r="Q717" s="330"/>
      <c r="R717" s="338"/>
      <c r="S717" s="338"/>
      <c r="T717" s="338"/>
      <c r="U717" s="338"/>
      <c r="V717" s="338"/>
      <c r="W717" s="338"/>
      <c r="X717" s="338"/>
    </row>
    <row r="718" spans="1:24" ht="1.5" customHeight="1">
      <c r="A718" s="330" t="s">
        <v>89</v>
      </c>
      <c r="B718" s="330"/>
      <c r="C718" s="330"/>
      <c r="D718" s="330"/>
      <c r="E718" s="330"/>
      <c r="F718" s="330"/>
      <c r="G718" s="330"/>
      <c r="H718" s="219"/>
      <c r="I718" s="338">
        <v>1</v>
      </c>
      <c r="J718" s="338"/>
      <c r="K718" s="338"/>
      <c r="L718" s="338"/>
      <c r="M718" s="332" t="s">
        <v>45</v>
      </c>
      <c r="N718" s="332"/>
      <c r="O718" s="332"/>
      <c r="P718" s="330"/>
      <c r="Q718" s="330"/>
      <c r="R718" s="338">
        <v>10</v>
      </c>
      <c r="S718" s="338"/>
      <c r="T718" s="338"/>
      <c r="U718" s="338"/>
      <c r="V718" s="338">
        <v>10</v>
      </c>
      <c r="W718" s="338"/>
      <c r="X718" s="338"/>
    </row>
    <row r="719" spans="1:24" ht="16.5" customHeight="1">
      <c r="A719" s="330"/>
      <c r="B719" s="330"/>
      <c r="C719" s="330"/>
      <c r="D719" s="330"/>
      <c r="E719" s="330"/>
      <c r="F719" s="330"/>
      <c r="G719" s="330"/>
      <c r="H719" s="219"/>
      <c r="I719" s="338"/>
      <c r="J719" s="338"/>
      <c r="K719" s="338"/>
      <c r="L719" s="338"/>
      <c r="M719" s="332"/>
      <c r="N719" s="332"/>
      <c r="O719" s="332"/>
      <c r="P719" s="330"/>
      <c r="Q719" s="330"/>
      <c r="R719" s="338"/>
      <c r="S719" s="338"/>
      <c r="T719" s="338"/>
      <c r="U719" s="338"/>
      <c r="V719" s="338"/>
      <c r="W719" s="338"/>
      <c r="X719" s="338"/>
    </row>
    <row r="720" spans="1:24" ht="1.5" customHeight="1">
      <c r="A720" s="330" t="s">
        <v>4</v>
      </c>
      <c r="B720" s="330"/>
      <c r="C720" s="330"/>
      <c r="D720" s="330"/>
      <c r="E720" s="330"/>
      <c r="F720" s="330"/>
      <c r="G720" s="330"/>
      <c r="H720" s="219"/>
      <c r="I720" s="338">
        <v>1</v>
      </c>
      <c r="J720" s="338"/>
      <c r="K720" s="338"/>
      <c r="L720" s="338"/>
      <c r="M720" s="332" t="s">
        <v>45</v>
      </c>
      <c r="N720" s="332"/>
      <c r="O720" s="332"/>
      <c r="P720" s="330"/>
      <c r="Q720" s="330"/>
      <c r="R720" s="338">
        <v>1.6685410000000001</v>
      </c>
      <c r="S720" s="338"/>
      <c r="T720" s="338"/>
      <c r="U720" s="338"/>
      <c r="V720" s="338">
        <v>1.6685410000000001</v>
      </c>
      <c r="W720" s="338"/>
      <c r="X720" s="338"/>
    </row>
    <row r="721" spans="1:24" ht="16.5" customHeight="1">
      <c r="A721" s="330"/>
      <c r="B721" s="330"/>
      <c r="C721" s="330"/>
      <c r="D721" s="330"/>
      <c r="E721" s="330"/>
      <c r="F721" s="330"/>
      <c r="G721" s="330"/>
      <c r="H721" s="219"/>
      <c r="I721" s="338"/>
      <c r="J721" s="338"/>
      <c r="K721" s="338"/>
      <c r="L721" s="338"/>
      <c r="M721" s="332"/>
      <c r="N721" s="332"/>
      <c r="O721" s="332"/>
      <c r="P721" s="330"/>
      <c r="Q721" s="330"/>
      <c r="R721" s="338"/>
      <c r="S721" s="338"/>
      <c r="T721" s="338"/>
      <c r="U721" s="338"/>
      <c r="V721" s="338"/>
      <c r="W721" s="338"/>
      <c r="X721" s="338"/>
    </row>
    <row r="722" spans="1:24" ht="7.5" customHeight="1"/>
    <row r="723" spans="1:24" ht="16.5" customHeight="1">
      <c r="S723" s="335" t="s">
        <v>641</v>
      </c>
      <c r="T723" s="335"/>
      <c r="U723" s="336">
        <v>13.51205</v>
      </c>
      <c r="V723" s="336"/>
      <c r="W723" s="336"/>
    </row>
    <row r="724" spans="1:24" ht="15.75" customHeight="1"/>
    <row r="725" spans="1:24" ht="16.5" customHeight="1">
      <c r="B725" s="339" t="s">
        <v>678</v>
      </c>
      <c r="C725" s="339"/>
      <c r="D725" s="339"/>
      <c r="E725" s="339"/>
      <c r="F725" s="339"/>
      <c r="G725" s="339"/>
      <c r="H725" s="339"/>
      <c r="I725" s="339"/>
      <c r="J725" s="339"/>
      <c r="K725" s="339"/>
      <c r="L725" s="339"/>
      <c r="M725" s="339"/>
      <c r="N725" s="339"/>
      <c r="O725" s="339"/>
      <c r="P725" s="339"/>
      <c r="Q725" s="339"/>
      <c r="R725" s="339"/>
      <c r="S725" s="339"/>
      <c r="T725" s="339"/>
      <c r="U725" s="339"/>
      <c r="V725" s="339"/>
      <c r="W725" s="339"/>
      <c r="X725" s="339"/>
    </row>
    <row r="726" spans="1:24" ht="0.75" customHeight="1"/>
    <row r="727" spans="1:24" ht="18" customHeight="1">
      <c r="A727" s="340" t="s">
        <v>633</v>
      </c>
      <c r="B727" s="340"/>
      <c r="C727" s="340"/>
      <c r="D727" s="340"/>
      <c r="E727" s="340"/>
      <c r="F727" s="340"/>
      <c r="G727" s="340"/>
      <c r="H727" s="218" t="s">
        <v>634</v>
      </c>
      <c r="I727" s="341" t="s">
        <v>635</v>
      </c>
      <c r="J727" s="341"/>
      <c r="K727" s="341"/>
      <c r="L727" s="341"/>
      <c r="M727" s="341" t="s">
        <v>43</v>
      </c>
      <c r="N727" s="341"/>
      <c r="O727" s="341"/>
      <c r="P727" s="340" t="s">
        <v>636</v>
      </c>
      <c r="Q727" s="340"/>
      <c r="R727" s="341" t="s">
        <v>637</v>
      </c>
      <c r="S727" s="341"/>
      <c r="T727" s="341"/>
      <c r="U727" s="341"/>
      <c r="V727" s="341" t="s">
        <v>638</v>
      </c>
      <c r="W727" s="341"/>
      <c r="X727" s="341"/>
    </row>
    <row r="728" spans="1:24" ht="1.5" customHeight="1">
      <c r="A728" s="330" t="s">
        <v>95</v>
      </c>
      <c r="B728" s="330"/>
      <c r="C728" s="330"/>
      <c r="D728" s="330"/>
      <c r="E728" s="330"/>
      <c r="F728" s="330"/>
      <c r="G728" s="330"/>
      <c r="H728" s="219"/>
      <c r="I728" s="338">
        <v>10</v>
      </c>
      <c r="J728" s="338"/>
      <c r="K728" s="338"/>
      <c r="L728" s="338"/>
      <c r="M728" s="332" t="s">
        <v>639</v>
      </c>
      <c r="N728" s="332"/>
      <c r="O728" s="332"/>
      <c r="P728" s="330"/>
      <c r="Q728" s="330"/>
      <c r="R728" s="338">
        <v>0.29899999999999999</v>
      </c>
      <c r="S728" s="338"/>
      <c r="T728" s="338"/>
      <c r="U728" s="338"/>
      <c r="V728" s="338">
        <v>2.99</v>
      </c>
      <c r="W728" s="338"/>
      <c r="X728" s="338"/>
    </row>
    <row r="729" spans="1:24" ht="16.5" customHeight="1">
      <c r="A729" s="330"/>
      <c r="B729" s="330"/>
      <c r="C729" s="330"/>
      <c r="D729" s="330"/>
      <c r="E729" s="330"/>
      <c r="F729" s="330"/>
      <c r="G729" s="330"/>
      <c r="H729" s="219"/>
      <c r="I729" s="338"/>
      <c r="J729" s="338"/>
      <c r="K729" s="338"/>
      <c r="L729" s="338"/>
      <c r="M729" s="332"/>
      <c r="N729" s="332"/>
      <c r="O729" s="332"/>
      <c r="P729" s="330"/>
      <c r="Q729" s="330"/>
      <c r="R729" s="338"/>
      <c r="S729" s="338"/>
      <c r="T729" s="338"/>
      <c r="U729" s="338"/>
      <c r="V729" s="338"/>
      <c r="W729" s="338"/>
      <c r="X729" s="338"/>
    </row>
    <row r="730" spans="1:24" ht="1.5" customHeight="1">
      <c r="A730" s="330" t="s">
        <v>90</v>
      </c>
      <c r="B730" s="330"/>
      <c r="C730" s="330"/>
      <c r="D730" s="330"/>
      <c r="E730" s="330"/>
      <c r="F730" s="330"/>
      <c r="G730" s="330"/>
      <c r="H730" s="219"/>
      <c r="I730" s="338">
        <v>1</v>
      </c>
      <c r="J730" s="338"/>
      <c r="K730" s="338"/>
      <c r="L730" s="338"/>
      <c r="M730" s="332" t="s">
        <v>45</v>
      </c>
      <c r="N730" s="332"/>
      <c r="O730" s="332"/>
      <c r="P730" s="330"/>
      <c r="Q730" s="330"/>
      <c r="R730" s="338">
        <v>17.85294</v>
      </c>
      <c r="S730" s="338"/>
      <c r="T730" s="338"/>
      <c r="U730" s="338"/>
      <c r="V730" s="338">
        <v>17.85294</v>
      </c>
      <c r="W730" s="338"/>
      <c r="X730" s="338"/>
    </row>
    <row r="731" spans="1:24" ht="16.5" customHeight="1">
      <c r="A731" s="330"/>
      <c r="B731" s="330"/>
      <c r="C731" s="330"/>
      <c r="D731" s="330"/>
      <c r="E731" s="330"/>
      <c r="F731" s="330"/>
      <c r="G731" s="330"/>
      <c r="H731" s="219"/>
      <c r="I731" s="338"/>
      <c r="J731" s="338"/>
      <c r="K731" s="338"/>
      <c r="L731" s="338"/>
      <c r="M731" s="332"/>
      <c r="N731" s="332"/>
      <c r="O731" s="332"/>
      <c r="P731" s="330"/>
      <c r="Q731" s="330"/>
      <c r="R731" s="338"/>
      <c r="S731" s="338"/>
      <c r="T731" s="338"/>
      <c r="U731" s="338"/>
      <c r="V731" s="338"/>
      <c r="W731" s="338"/>
      <c r="X731" s="338"/>
    </row>
    <row r="732" spans="1:24" ht="1.5" customHeight="1">
      <c r="A732" s="330" t="s">
        <v>4</v>
      </c>
      <c r="B732" s="330"/>
      <c r="C732" s="330"/>
      <c r="D732" s="330"/>
      <c r="E732" s="330"/>
      <c r="F732" s="330"/>
      <c r="G732" s="330"/>
      <c r="H732" s="219"/>
      <c r="I732" s="338">
        <v>1</v>
      </c>
      <c r="J732" s="338"/>
      <c r="K732" s="338"/>
      <c r="L732" s="338"/>
      <c r="M732" s="332" t="s">
        <v>45</v>
      </c>
      <c r="N732" s="332"/>
      <c r="O732" s="332"/>
      <c r="P732" s="330"/>
      <c r="Q732" s="330"/>
      <c r="R732" s="338">
        <v>1.6685410000000001</v>
      </c>
      <c r="S732" s="338"/>
      <c r="T732" s="338"/>
      <c r="U732" s="338"/>
      <c r="V732" s="338">
        <v>1.6685410000000001</v>
      </c>
      <c r="W732" s="338"/>
      <c r="X732" s="338"/>
    </row>
    <row r="733" spans="1:24" ht="16.5" customHeight="1">
      <c r="A733" s="330"/>
      <c r="B733" s="330"/>
      <c r="C733" s="330"/>
      <c r="D733" s="330"/>
      <c r="E733" s="330"/>
      <c r="F733" s="330"/>
      <c r="G733" s="330"/>
      <c r="H733" s="219"/>
      <c r="I733" s="338"/>
      <c r="J733" s="338"/>
      <c r="K733" s="338"/>
      <c r="L733" s="338"/>
      <c r="M733" s="332"/>
      <c r="N733" s="332"/>
      <c r="O733" s="332"/>
      <c r="P733" s="330"/>
      <c r="Q733" s="330"/>
      <c r="R733" s="338"/>
      <c r="S733" s="338"/>
      <c r="T733" s="338"/>
      <c r="U733" s="338"/>
      <c r="V733" s="338"/>
      <c r="W733" s="338"/>
      <c r="X733" s="338"/>
    </row>
    <row r="734" spans="1:24" ht="7.5" customHeight="1"/>
    <row r="735" spans="1:24" ht="17.25" customHeight="1">
      <c r="S735" s="335" t="s">
        <v>641</v>
      </c>
      <c r="T735" s="335"/>
      <c r="U735" s="336">
        <v>22.511479999999999</v>
      </c>
      <c r="V735" s="336"/>
      <c r="W735" s="336"/>
    </row>
    <row r="736" spans="1:24" ht="15" customHeight="1"/>
    <row r="737" spans="1:24" ht="16.5" customHeight="1">
      <c r="B737" s="339" t="s">
        <v>679</v>
      </c>
      <c r="C737" s="339"/>
      <c r="D737" s="339"/>
      <c r="E737" s="339"/>
      <c r="F737" s="339"/>
      <c r="G737" s="339"/>
      <c r="H737" s="339"/>
      <c r="I737" s="339"/>
      <c r="J737" s="339"/>
      <c r="K737" s="339"/>
      <c r="L737" s="339"/>
      <c r="M737" s="339"/>
      <c r="N737" s="339"/>
      <c r="O737" s="339"/>
      <c r="P737" s="339"/>
      <c r="Q737" s="339"/>
      <c r="R737" s="339"/>
      <c r="S737" s="339"/>
      <c r="T737" s="339"/>
      <c r="U737" s="339"/>
      <c r="V737" s="339"/>
      <c r="W737" s="339"/>
      <c r="X737" s="339"/>
    </row>
    <row r="738" spans="1:24" ht="1.5" customHeight="1"/>
    <row r="739" spans="1:24" ht="18" customHeight="1">
      <c r="A739" s="340" t="s">
        <v>633</v>
      </c>
      <c r="B739" s="340"/>
      <c r="C739" s="340"/>
      <c r="D739" s="340"/>
      <c r="E739" s="340"/>
      <c r="F739" s="340"/>
      <c r="G739" s="340"/>
      <c r="H739" s="218" t="s">
        <v>634</v>
      </c>
      <c r="I739" s="341" t="s">
        <v>635</v>
      </c>
      <c r="J739" s="341"/>
      <c r="K739" s="341"/>
      <c r="L739" s="341"/>
      <c r="M739" s="341" t="s">
        <v>43</v>
      </c>
      <c r="N739" s="341"/>
      <c r="O739" s="341"/>
      <c r="P739" s="340" t="s">
        <v>636</v>
      </c>
      <c r="Q739" s="340"/>
      <c r="R739" s="341" t="s">
        <v>637</v>
      </c>
      <c r="S739" s="341"/>
      <c r="T739" s="341"/>
      <c r="U739" s="341"/>
      <c r="V739" s="341" t="s">
        <v>638</v>
      </c>
      <c r="W739" s="341"/>
      <c r="X739" s="341"/>
    </row>
    <row r="740" spans="1:24" ht="1.5" customHeight="1">
      <c r="A740" s="330" t="s">
        <v>95</v>
      </c>
      <c r="B740" s="330"/>
      <c r="C740" s="330"/>
      <c r="D740" s="330"/>
      <c r="E740" s="330"/>
      <c r="F740" s="330"/>
      <c r="G740" s="330"/>
      <c r="H740" s="219"/>
      <c r="I740" s="338">
        <v>10</v>
      </c>
      <c r="J740" s="338"/>
      <c r="K740" s="338"/>
      <c r="L740" s="338"/>
      <c r="M740" s="332" t="s">
        <v>639</v>
      </c>
      <c r="N740" s="332"/>
      <c r="O740" s="332"/>
      <c r="P740" s="330"/>
      <c r="Q740" s="330"/>
      <c r="R740" s="338">
        <v>0.29899999999999999</v>
      </c>
      <c r="S740" s="338"/>
      <c r="T740" s="338"/>
      <c r="U740" s="338"/>
      <c r="V740" s="338">
        <v>2.99</v>
      </c>
      <c r="W740" s="338"/>
      <c r="X740" s="338"/>
    </row>
    <row r="741" spans="1:24" ht="16.5" customHeight="1">
      <c r="A741" s="330"/>
      <c r="B741" s="330"/>
      <c r="C741" s="330"/>
      <c r="D741" s="330"/>
      <c r="E741" s="330"/>
      <c r="F741" s="330"/>
      <c r="G741" s="330"/>
      <c r="H741" s="219"/>
      <c r="I741" s="338"/>
      <c r="J741" s="338"/>
      <c r="K741" s="338"/>
      <c r="L741" s="338"/>
      <c r="M741" s="332"/>
      <c r="N741" s="332"/>
      <c r="O741" s="332"/>
      <c r="P741" s="330"/>
      <c r="Q741" s="330"/>
      <c r="R741" s="338"/>
      <c r="S741" s="338"/>
      <c r="T741" s="338"/>
      <c r="U741" s="338"/>
      <c r="V741" s="338"/>
      <c r="W741" s="338"/>
      <c r="X741" s="338"/>
    </row>
    <row r="742" spans="1:24" ht="1.5" customHeight="1">
      <c r="A742" s="330" t="s">
        <v>85</v>
      </c>
      <c r="B742" s="330"/>
      <c r="C742" s="330"/>
      <c r="D742" s="330"/>
      <c r="E742" s="330"/>
      <c r="F742" s="330"/>
      <c r="G742" s="330"/>
      <c r="H742" s="219"/>
      <c r="I742" s="338">
        <v>1</v>
      </c>
      <c r="J742" s="338"/>
      <c r="K742" s="338"/>
      <c r="L742" s="338"/>
      <c r="M742" s="332" t="s">
        <v>45</v>
      </c>
      <c r="N742" s="332"/>
      <c r="O742" s="332"/>
      <c r="P742" s="330"/>
      <c r="Q742" s="330"/>
      <c r="R742" s="338">
        <v>10.68557</v>
      </c>
      <c r="S742" s="338"/>
      <c r="T742" s="338"/>
      <c r="U742" s="338"/>
      <c r="V742" s="338">
        <v>10.68557</v>
      </c>
      <c r="W742" s="338"/>
      <c r="X742" s="338"/>
    </row>
    <row r="743" spans="1:24" ht="16.5" customHeight="1">
      <c r="A743" s="330"/>
      <c r="B743" s="330"/>
      <c r="C743" s="330"/>
      <c r="D743" s="330"/>
      <c r="E743" s="330"/>
      <c r="F743" s="330"/>
      <c r="G743" s="330"/>
      <c r="H743" s="219"/>
      <c r="I743" s="338"/>
      <c r="J743" s="338"/>
      <c r="K743" s="338"/>
      <c r="L743" s="338"/>
      <c r="M743" s="332"/>
      <c r="N743" s="332"/>
      <c r="O743" s="332"/>
      <c r="P743" s="330"/>
      <c r="Q743" s="330"/>
      <c r="R743" s="338"/>
      <c r="S743" s="338"/>
      <c r="T743" s="338"/>
      <c r="U743" s="338"/>
      <c r="V743" s="338"/>
      <c r="W743" s="338"/>
      <c r="X743" s="338"/>
    </row>
    <row r="744" spans="1:24" ht="1.5" customHeight="1">
      <c r="A744" s="330" t="s">
        <v>4</v>
      </c>
      <c r="B744" s="330"/>
      <c r="C744" s="330"/>
      <c r="D744" s="330"/>
      <c r="E744" s="330"/>
      <c r="F744" s="330"/>
      <c r="G744" s="330"/>
      <c r="H744" s="219"/>
      <c r="I744" s="338">
        <v>1</v>
      </c>
      <c r="J744" s="338"/>
      <c r="K744" s="338"/>
      <c r="L744" s="338"/>
      <c r="M744" s="332" t="s">
        <v>45</v>
      </c>
      <c r="N744" s="332"/>
      <c r="O744" s="332"/>
      <c r="P744" s="330"/>
      <c r="Q744" s="330"/>
      <c r="R744" s="338">
        <v>1.6685410000000001</v>
      </c>
      <c r="S744" s="338"/>
      <c r="T744" s="338"/>
      <c r="U744" s="338"/>
      <c r="V744" s="338">
        <v>1.6685410000000001</v>
      </c>
      <c r="W744" s="338"/>
      <c r="X744" s="338"/>
    </row>
    <row r="745" spans="1:24" ht="16.5" customHeight="1">
      <c r="A745" s="330"/>
      <c r="B745" s="330"/>
      <c r="C745" s="330"/>
      <c r="D745" s="330"/>
      <c r="E745" s="330"/>
      <c r="F745" s="330"/>
      <c r="G745" s="330"/>
      <c r="H745" s="219"/>
      <c r="I745" s="338"/>
      <c r="J745" s="338"/>
      <c r="K745" s="338"/>
      <c r="L745" s="338"/>
      <c r="M745" s="332"/>
      <c r="N745" s="332"/>
      <c r="O745" s="332"/>
      <c r="P745" s="330"/>
      <c r="Q745" s="330"/>
      <c r="R745" s="338"/>
      <c r="S745" s="338"/>
      <c r="T745" s="338"/>
      <c r="U745" s="338"/>
      <c r="V745" s="338"/>
      <c r="W745" s="338"/>
      <c r="X745" s="338"/>
    </row>
    <row r="746" spans="1:24" ht="7.5" customHeight="1"/>
    <row r="747" spans="1:24" ht="16.5" customHeight="1">
      <c r="S747" s="335" t="s">
        <v>641</v>
      </c>
      <c r="T747" s="335"/>
      <c r="U747" s="336">
        <v>15.344110000000001</v>
      </c>
      <c r="V747" s="336"/>
      <c r="W747" s="336"/>
    </row>
    <row r="748" spans="1:24" ht="15" customHeight="1"/>
    <row r="749" spans="1:24" ht="16.5" customHeight="1">
      <c r="B749" s="339" t="s">
        <v>680</v>
      </c>
      <c r="C749" s="339"/>
      <c r="D749" s="339"/>
      <c r="E749" s="339"/>
      <c r="F749" s="339"/>
      <c r="G749" s="339"/>
      <c r="H749" s="339"/>
      <c r="I749" s="339"/>
      <c r="J749" s="339"/>
      <c r="K749" s="339"/>
      <c r="L749" s="339"/>
      <c r="M749" s="339"/>
      <c r="N749" s="339"/>
      <c r="O749" s="339"/>
      <c r="P749" s="339"/>
      <c r="Q749" s="339"/>
      <c r="R749" s="339"/>
      <c r="S749" s="339"/>
      <c r="T749" s="339"/>
      <c r="U749" s="339"/>
      <c r="V749" s="339"/>
      <c r="W749" s="339"/>
      <c r="X749" s="339"/>
    </row>
    <row r="750" spans="1:24" ht="1.5" customHeight="1"/>
    <row r="751" spans="1:24" ht="18" customHeight="1">
      <c r="A751" s="340" t="s">
        <v>633</v>
      </c>
      <c r="B751" s="340"/>
      <c r="C751" s="340"/>
      <c r="D751" s="340"/>
      <c r="E751" s="340"/>
      <c r="F751" s="340"/>
      <c r="G751" s="340"/>
      <c r="H751" s="218" t="s">
        <v>634</v>
      </c>
      <c r="I751" s="341" t="s">
        <v>635</v>
      </c>
      <c r="J751" s="341"/>
      <c r="K751" s="341"/>
      <c r="L751" s="341"/>
      <c r="M751" s="341" t="s">
        <v>43</v>
      </c>
      <c r="N751" s="341"/>
      <c r="O751" s="341"/>
      <c r="P751" s="340" t="s">
        <v>636</v>
      </c>
      <c r="Q751" s="340"/>
      <c r="R751" s="341" t="s">
        <v>637</v>
      </c>
      <c r="S751" s="341"/>
      <c r="T751" s="341"/>
      <c r="U751" s="341"/>
      <c r="V751" s="341" t="s">
        <v>638</v>
      </c>
      <c r="W751" s="341"/>
      <c r="X751" s="341"/>
    </row>
    <row r="752" spans="1:24" ht="1.5" customHeight="1">
      <c r="A752" s="330" t="s">
        <v>95</v>
      </c>
      <c r="B752" s="330"/>
      <c r="C752" s="330"/>
      <c r="D752" s="330"/>
      <c r="E752" s="330"/>
      <c r="F752" s="330"/>
      <c r="G752" s="330"/>
      <c r="H752" s="219"/>
      <c r="I752" s="338">
        <v>10</v>
      </c>
      <c r="J752" s="338"/>
      <c r="K752" s="338"/>
      <c r="L752" s="338"/>
      <c r="M752" s="332" t="s">
        <v>639</v>
      </c>
      <c r="N752" s="332"/>
      <c r="O752" s="332"/>
      <c r="P752" s="330"/>
      <c r="Q752" s="330"/>
      <c r="R752" s="338">
        <v>0.29899999999999999</v>
      </c>
      <c r="S752" s="338"/>
      <c r="T752" s="338"/>
      <c r="U752" s="338"/>
      <c r="V752" s="338">
        <v>2.99</v>
      </c>
      <c r="W752" s="338"/>
      <c r="X752" s="338"/>
    </row>
    <row r="753" spans="1:24" ht="16.5" customHeight="1">
      <c r="A753" s="330"/>
      <c r="B753" s="330"/>
      <c r="C753" s="330"/>
      <c r="D753" s="330"/>
      <c r="E753" s="330"/>
      <c r="F753" s="330"/>
      <c r="G753" s="330"/>
      <c r="H753" s="219"/>
      <c r="I753" s="338"/>
      <c r="J753" s="338"/>
      <c r="K753" s="338"/>
      <c r="L753" s="338"/>
      <c r="M753" s="332"/>
      <c r="N753" s="332"/>
      <c r="O753" s="332"/>
      <c r="P753" s="330"/>
      <c r="Q753" s="330"/>
      <c r="R753" s="338"/>
      <c r="S753" s="338"/>
      <c r="T753" s="338"/>
      <c r="U753" s="338"/>
      <c r="V753" s="338"/>
      <c r="W753" s="338"/>
      <c r="X753" s="338"/>
    </row>
    <row r="754" spans="1:24" ht="1.5" customHeight="1">
      <c r="A754" s="330" t="s">
        <v>87</v>
      </c>
      <c r="B754" s="330"/>
      <c r="C754" s="330"/>
      <c r="D754" s="330"/>
      <c r="E754" s="330"/>
      <c r="F754" s="330"/>
      <c r="G754" s="330"/>
      <c r="H754" s="219"/>
      <c r="I754" s="338">
        <v>1</v>
      </c>
      <c r="J754" s="338"/>
      <c r="K754" s="338"/>
      <c r="L754" s="338"/>
      <c r="M754" s="332" t="s">
        <v>45</v>
      </c>
      <c r="N754" s="332"/>
      <c r="O754" s="332"/>
      <c r="P754" s="330"/>
      <c r="Q754" s="330"/>
      <c r="R754" s="338">
        <v>27.021650000000001</v>
      </c>
      <c r="S754" s="338"/>
      <c r="T754" s="338"/>
      <c r="U754" s="338"/>
      <c r="V754" s="338">
        <v>27.021650000000001</v>
      </c>
      <c r="W754" s="338"/>
      <c r="X754" s="338"/>
    </row>
    <row r="755" spans="1:24" ht="16.5" customHeight="1">
      <c r="A755" s="330"/>
      <c r="B755" s="330"/>
      <c r="C755" s="330"/>
      <c r="D755" s="330"/>
      <c r="E755" s="330"/>
      <c r="F755" s="330"/>
      <c r="G755" s="330"/>
      <c r="H755" s="219"/>
      <c r="I755" s="338"/>
      <c r="J755" s="338"/>
      <c r="K755" s="338"/>
      <c r="L755" s="338"/>
      <c r="M755" s="332"/>
      <c r="N755" s="332"/>
      <c r="O755" s="332"/>
      <c r="P755" s="330"/>
      <c r="Q755" s="330"/>
      <c r="R755" s="338"/>
      <c r="S755" s="338"/>
      <c r="T755" s="338"/>
      <c r="U755" s="338"/>
      <c r="V755" s="338"/>
      <c r="W755" s="338"/>
      <c r="X755" s="338"/>
    </row>
    <row r="756" spans="1:24" ht="1.5" customHeight="1">
      <c r="A756" s="330" t="s">
        <v>4</v>
      </c>
      <c r="B756" s="330"/>
      <c r="C756" s="330"/>
      <c r="D756" s="330"/>
      <c r="E756" s="330"/>
      <c r="F756" s="330"/>
      <c r="G756" s="330"/>
      <c r="H756" s="219"/>
      <c r="I756" s="338">
        <v>1</v>
      </c>
      <c r="J756" s="338"/>
      <c r="K756" s="338"/>
      <c r="L756" s="338"/>
      <c r="M756" s="332" t="s">
        <v>45</v>
      </c>
      <c r="N756" s="332"/>
      <c r="O756" s="332"/>
      <c r="P756" s="330"/>
      <c r="Q756" s="330"/>
      <c r="R756" s="338">
        <v>1.6685410000000001</v>
      </c>
      <c r="S756" s="338"/>
      <c r="T756" s="338"/>
      <c r="U756" s="338"/>
      <c r="V756" s="338">
        <v>1.6685410000000001</v>
      </c>
      <c r="W756" s="338"/>
      <c r="X756" s="338"/>
    </row>
    <row r="757" spans="1:24" ht="16.5" customHeight="1">
      <c r="A757" s="330"/>
      <c r="B757" s="330"/>
      <c r="C757" s="330"/>
      <c r="D757" s="330"/>
      <c r="E757" s="330"/>
      <c r="F757" s="330"/>
      <c r="G757" s="330"/>
      <c r="H757" s="219"/>
      <c r="I757" s="338"/>
      <c r="J757" s="338"/>
      <c r="K757" s="338"/>
      <c r="L757" s="338"/>
      <c r="M757" s="332"/>
      <c r="N757" s="332"/>
      <c r="O757" s="332"/>
      <c r="P757" s="330"/>
      <c r="Q757" s="330"/>
      <c r="R757" s="338"/>
      <c r="S757" s="338"/>
      <c r="T757" s="338"/>
      <c r="U757" s="338"/>
      <c r="V757" s="338"/>
      <c r="W757" s="338"/>
      <c r="X757" s="338"/>
    </row>
    <row r="758" spans="1:24" ht="7.5" customHeight="1"/>
    <row r="759" spans="1:24" ht="16.5" customHeight="1">
      <c r="S759" s="335" t="s">
        <v>641</v>
      </c>
      <c r="T759" s="335"/>
      <c r="U759" s="336">
        <v>31.68019</v>
      </c>
      <c r="V759" s="336"/>
      <c r="W759" s="336"/>
    </row>
    <row r="760" spans="1:24" ht="13.5" customHeight="1"/>
    <row r="761" spans="1:24" ht="16.5" customHeight="1">
      <c r="E761" s="342" t="s">
        <v>40</v>
      </c>
      <c r="F761" s="342"/>
      <c r="G761" s="342" t="s">
        <v>681</v>
      </c>
      <c r="H761" s="342"/>
      <c r="I761" s="342"/>
      <c r="J761" s="342"/>
    </row>
    <row r="762" spans="1:24" ht="14.25" customHeight="1"/>
    <row r="763" spans="1:24" ht="16.5" customHeight="1">
      <c r="B763" s="339" t="s">
        <v>682</v>
      </c>
      <c r="C763" s="339"/>
      <c r="D763" s="339"/>
      <c r="E763" s="339"/>
      <c r="F763" s="339"/>
      <c r="G763" s="339"/>
      <c r="H763" s="339"/>
      <c r="I763" s="339"/>
      <c r="J763" s="339"/>
      <c r="K763" s="339"/>
      <c r="L763" s="339"/>
      <c r="M763" s="339"/>
      <c r="N763" s="339"/>
      <c r="O763" s="339"/>
      <c r="P763" s="339"/>
      <c r="Q763" s="339"/>
      <c r="R763" s="339"/>
      <c r="S763" s="339"/>
      <c r="T763" s="339"/>
      <c r="U763" s="339"/>
      <c r="V763" s="339"/>
      <c r="W763" s="339"/>
      <c r="X763" s="339"/>
    </row>
    <row r="764" spans="1:24" ht="0.75" customHeight="1"/>
    <row r="765" spans="1:24" ht="18" customHeight="1">
      <c r="A765" s="340" t="s">
        <v>633</v>
      </c>
      <c r="B765" s="340"/>
      <c r="C765" s="340"/>
      <c r="D765" s="340"/>
      <c r="E765" s="340"/>
      <c r="F765" s="340"/>
      <c r="G765" s="340"/>
      <c r="H765" s="218" t="s">
        <v>634</v>
      </c>
      <c r="I765" s="341" t="s">
        <v>635</v>
      </c>
      <c r="J765" s="341"/>
      <c r="K765" s="341"/>
      <c r="L765" s="341"/>
      <c r="M765" s="341" t="s">
        <v>43</v>
      </c>
      <c r="N765" s="341"/>
      <c r="O765" s="341"/>
      <c r="P765" s="340" t="s">
        <v>636</v>
      </c>
      <c r="Q765" s="340"/>
      <c r="R765" s="341" t="s">
        <v>637</v>
      </c>
      <c r="S765" s="341"/>
      <c r="T765" s="341"/>
      <c r="U765" s="341"/>
      <c r="V765" s="341" t="s">
        <v>638</v>
      </c>
      <c r="W765" s="341"/>
      <c r="X765" s="341"/>
    </row>
    <row r="766" spans="1:24" ht="1.5" customHeight="1">
      <c r="A766" s="330" t="s">
        <v>79</v>
      </c>
      <c r="B766" s="330"/>
      <c r="C766" s="330"/>
      <c r="D766" s="330"/>
      <c r="E766" s="330"/>
      <c r="F766" s="330"/>
      <c r="G766" s="330"/>
      <c r="H766" s="219"/>
      <c r="I766" s="338">
        <v>21</v>
      </c>
      <c r="J766" s="338"/>
      <c r="K766" s="338"/>
      <c r="L766" s="338"/>
      <c r="M766" s="332" t="s">
        <v>639</v>
      </c>
      <c r="N766" s="332"/>
      <c r="O766" s="332"/>
      <c r="P766" s="330"/>
      <c r="Q766" s="330"/>
      <c r="R766" s="338">
        <v>0.41621930000000001</v>
      </c>
      <c r="S766" s="338"/>
      <c r="T766" s="338"/>
      <c r="U766" s="338"/>
      <c r="V766" s="338">
        <v>8.7406050000000004</v>
      </c>
      <c r="W766" s="338"/>
      <c r="X766" s="338"/>
    </row>
    <row r="767" spans="1:24" ht="16.5" customHeight="1">
      <c r="A767" s="330"/>
      <c r="B767" s="330"/>
      <c r="C767" s="330"/>
      <c r="D767" s="330"/>
      <c r="E767" s="330"/>
      <c r="F767" s="330"/>
      <c r="G767" s="330"/>
      <c r="H767" s="219"/>
      <c r="I767" s="338"/>
      <c r="J767" s="338"/>
      <c r="K767" s="338"/>
      <c r="L767" s="338"/>
      <c r="M767" s="332"/>
      <c r="N767" s="332"/>
      <c r="O767" s="332"/>
      <c r="P767" s="330"/>
      <c r="Q767" s="330"/>
      <c r="R767" s="338"/>
      <c r="S767" s="338"/>
      <c r="T767" s="338"/>
      <c r="U767" s="338"/>
      <c r="V767" s="338"/>
      <c r="W767" s="338"/>
      <c r="X767" s="338"/>
    </row>
    <row r="768" spans="1:24" ht="1.5" customHeight="1">
      <c r="A768" s="330" t="s">
        <v>47</v>
      </c>
      <c r="B768" s="330"/>
      <c r="C768" s="330"/>
      <c r="D768" s="330"/>
      <c r="E768" s="330"/>
      <c r="F768" s="330"/>
      <c r="G768" s="330"/>
      <c r="H768" s="219"/>
      <c r="I768" s="338">
        <v>200</v>
      </c>
      <c r="J768" s="338"/>
      <c r="K768" s="338"/>
      <c r="L768" s="338"/>
      <c r="M768" s="332" t="s">
        <v>640</v>
      </c>
      <c r="N768" s="332"/>
      <c r="O768" s="332"/>
      <c r="P768" s="330"/>
      <c r="Q768" s="330"/>
      <c r="R768" s="338">
        <v>3.5242370000000002E-2</v>
      </c>
      <c r="S768" s="338"/>
      <c r="T768" s="338"/>
      <c r="U768" s="338"/>
      <c r="V768" s="338">
        <v>7.0484749999999998</v>
      </c>
      <c r="W768" s="338"/>
      <c r="X768" s="338"/>
    </row>
    <row r="769" spans="1:24" ht="16.5" customHeight="1">
      <c r="A769" s="330"/>
      <c r="B769" s="330"/>
      <c r="C769" s="330"/>
      <c r="D769" s="330"/>
      <c r="E769" s="330"/>
      <c r="F769" s="330"/>
      <c r="G769" s="330"/>
      <c r="H769" s="219"/>
      <c r="I769" s="338"/>
      <c r="J769" s="338"/>
      <c r="K769" s="338"/>
      <c r="L769" s="338"/>
      <c r="M769" s="332"/>
      <c r="N769" s="332"/>
      <c r="O769" s="332"/>
      <c r="P769" s="330"/>
      <c r="Q769" s="330"/>
      <c r="R769" s="338"/>
      <c r="S769" s="338"/>
      <c r="T769" s="338"/>
      <c r="U769" s="338"/>
      <c r="V769" s="338"/>
      <c r="W769" s="338"/>
      <c r="X769" s="338"/>
    </row>
    <row r="770" spans="1:24" ht="1.5" customHeight="1">
      <c r="A770" s="330" t="s">
        <v>96</v>
      </c>
      <c r="B770" s="330"/>
      <c r="C770" s="330"/>
      <c r="D770" s="330"/>
      <c r="E770" s="330"/>
      <c r="F770" s="330"/>
      <c r="G770" s="330"/>
      <c r="H770" s="219"/>
      <c r="I770" s="338">
        <v>2</v>
      </c>
      <c r="J770" s="338"/>
      <c r="K770" s="338"/>
      <c r="L770" s="338"/>
      <c r="M770" s="332" t="s">
        <v>45</v>
      </c>
      <c r="N770" s="332"/>
      <c r="O770" s="332"/>
      <c r="P770" s="330"/>
      <c r="Q770" s="330"/>
      <c r="R770" s="338">
        <v>0.28999999999999998</v>
      </c>
      <c r="S770" s="338"/>
      <c r="T770" s="338"/>
      <c r="U770" s="338"/>
      <c r="V770" s="338">
        <v>0.57999999999999996</v>
      </c>
      <c r="W770" s="338"/>
      <c r="X770" s="338"/>
    </row>
    <row r="771" spans="1:24" ht="16.5" customHeight="1">
      <c r="A771" s="330"/>
      <c r="B771" s="330"/>
      <c r="C771" s="330"/>
      <c r="D771" s="330"/>
      <c r="E771" s="330"/>
      <c r="F771" s="330"/>
      <c r="G771" s="330"/>
      <c r="H771" s="219"/>
      <c r="I771" s="338"/>
      <c r="J771" s="338"/>
      <c r="K771" s="338"/>
      <c r="L771" s="338"/>
      <c r="M771" s="332"/>
      <c r="N771" s="332"/>
      <c r="O771" s="332"/>
      <c r="P771" s="330"/>
      <c r="Q771" s="330"/>
      <c r="R771" s="338"/>
      <c r="S771" s="338"/>
      <c r="T771" s="338"/>
      <c r="U771" s="338"/>
      <c r="V771" s="338"/>
      <c r="W771" s="338"/>
      <c r="X771" s="338"/>
    </row>
    <row r="772" spans="1:24" ht="7.5" customHeight="1"/>
    <row r="773" spans="1:24" ht="17.25" customHeight="1">
      <c r="S773" s="335" t="s">
        <v>641</v>
      </c>
      <c r="T773" s="335"/>
      <c r="U773" s="336">
        <v>16.36908</v>
      </c>
      <c r="V773" s="336"/>
      <c r="W773" s="336"/>
    </row>
    <row r="774" spans="1:24" ht="15" customHeight="1"/>
    <row r="775" spans="1:24" ht="16.5" customHeight="1">
      <c r="B775" s="339" t="s">
        <v>683</v>
      </c>
      <c r="C775" s="339"/>
      <c r="D775" s="339"/>
      <c r="E775" s="339"/>
      <c r="F775" s="339"/>
      <c r="G775" s="339"/>
      <c r="H775" s="339"/>
      <c r="I775" s="339"/>
      <c r="J775" s="339"/>
      <c r="K775" s="339"/>
      <c r="L775" s="339"/>
      <c r="M775" s="339"/>
      <c r="N775" s="339"/>
      <c r="O775" s="339"/>
      <c r="P775" s="339"/>
      <c r="Q775" s="339"/>
      <c r="R775" s="339"/>
      <c r="S775" s="339"/>
      <c r="T775" s="339"/>
      <c r="U775" s="339"/>
      <c r="V775" s="339"/>
      <c r="W775" s="339"/>
      <c r="X775" s="339"/>
    </row>
    <row r="776" spans="1:24" ht="1.5" customHeight="1"/>
    <row r="777" spans="1:24" ht="18" customHeight="1">
      <c r="A777" s="340" t="s">
        <v>633</v>
      </c>
      <c r="B777" s="340"/>
      <c r="C777" s="340"/>
      <c r="D777" s="340"/>
      <c r="E777" s="340"/>
      <c r="F777" s="340"/>
      <c r="G777" s="340"/>
      <c r="H777" s="218" t="s">
        <v>634</v>
      </c>
      <c r="I777" s="341" t="s">
        <v>635</v>
      </c>
      <c r="J777" s="341"/>
      <c r="K777" s="341"/>
      <c r="L777" s="341"/>
      <c r="M777" s="341" t="s">
        <v>43</v>
      </c>
      <c r="N777" s="341"/>
      <c r="O777" s="341"/>
      <c r="P777" s="340" t="s">
        <v>636</v>
      </c>
      <c r="Q777" s="340"/>
      <c r="R777" s="341" t="s">
        <v>637</v>
      </c>
      <c r="S777" s="341"/>
      <c r="T777" s="341"/>
      <c r="U777" s="341"/>
      <c r="V777" s="341" t="s">
        <v>638</v>
      </c>
      <c r="W777" s="341"/>
      <c r="X777" s="341"/>
    </row>
    <row r="778" spans="1:24" ht="1.5" customHeight="1">
      <c r="A778" s="330" t="s">
        <v>79</v>
      </c>
      <c r="B778" s="330"/>
      <c r="C778" s="330"/>
      <c r="D778" s="330"/>
      <c r="E778" s="330"/>
      <c r="F778" s="330"/>
      <c r="G778" s="330"/>
      <c r="H778" s="219"/>
      <c r="I778" s="338">
        <v>14</v>
      </c>
      <c r="J778" s="338"/>
      <c r="K778" s="338"/>
      <c r="L778" s="338"/>
      <c r="M778" s="332" t="s">
        <v>639</v>
      </c>
      <c r="N778" s="332"/>
      <c r="O778" s="332"/>
      <c r="P778" s="330"/>
      <c r="Q778" s="330"/>
      <c r="R778" s="338">
        <v>0.41621930000000001</v>
      </c>
      <c r="S778" s="338"/>
      <c r="T778" s="338"/>
      <c r="U778" s="338"/>
      <c r="V778" s="338">
        <v>5.82707</v>
      </c>
      <c r="W778" s="338"/>
      <c r="X778" s="338"/>
    </row>
    <row r="779" spans="1:24" ht="16.5" customHeight="1">
      <c r="A779" s="330"/>
      <c r="B779" s="330"/>
      <c r="C779" s="330"/>
      <c r="D779" s="330"/>
      <c r="E779" s="330"/>
      <c r="F779" s="330"/>
      <c r="G779" s="330"/>
      <c r="H779" s="219"/>
      <c r="I779" s="338"/>
      <c r="J779" s="338"/>
      <c r="K779" s="338"/>
      <c r="L779" s="338"/>
      <c r="M779" s="332"/>
      <c r="N779" s="332"/>
      <c r="O779" s="332"/>
      <c r="P779" s="330"/>
      <c r="Q779" s="330"/>
      <c r="R779" s="338"/>
      <c r="S779" s="338"/>
      <c r="T779" s="338"/>
      <c r="U779" s="338"/>
      <c r="V779" s="338"/>
      <c r="W779" s="338"/>
      <c r="X779" s="338"/>
    </row>
    <row r="780" spans="1:24" ht="1.5" customHeight="1">
      <c r="A780" s="330" t="s">
        <v>47</v>
      </c>
      <c r="B780" s="330"/>
      <c r="C780" s="330"/>
      <c r="D780" s="330"/>
      <c r="E780" s="330"/>
      <c r="F780" s="330"/>
      <c r="G780" s="330"/>
      <c r="H780" s="219"/>
      <c r="I780" s="338">
        <v>150</v>
      </c>
      <c r="J780" s="338"/>
      <c r="K780" s="338"/>
      <c r="L780" s="338"/>
      <c r="M780" s="332" t="s">
        <v>640</v>
      </c>
      <c r="N780" s="332"/>
      <c r="O780" s="332"/>
      <c r="P780" s="330"/>
      <c r="Q780" s="330"/>
      <c r="R780" s="338">
        <v>3.5242370000000002E-2</v>
      </c>
      <c r="S780" s="338"/>
      <c r="T780" s="338"/>
      <c r="U780" s="338"/>
      <c r="V780" s="338">
        <v>5.2863559999999996</v>
      </c>
      <c r="W780" s="338"/>
      <c r="X780" s="338"/>
    </row>
    <row r="781" spans="1:24" ht="16.5" customHeight="1">
      <c r="A781" s="330"/>
      <c r="B781" s="330"/>
      <c r="C781" s="330"/>
      <c r="D781" s="330"/>
      <c r="E781" s="330"/>
      <c r="F781" s="330"/>
      <c r="G781" s="330"/>
      <c r="H781" s="219"/>
      <c r="I781" s="338"/>
      <c r="J781" s="338"/>
      <c r="K781" s="338"/>
      <c r="L781" s="338"/>
      <c r="M781" s="332"/>
      <c r="N781" s="332"/>
      <c r="O781" s="332"/>
      <c r="P781" s="330"/>
      <c r="Q781" s="330"/>
      <c r="R781" s="338"/>
      <c r="S781" s="338"/>
      <c r="T781" s="338"/>
      <c r="U781" s="338"/>
      <c r="V781" s="338"/>
      <c r="W781" s="338"/>
      <c r="X781" s="338"/>
    </row>
    <row r="782" spans="1:24" ht="1.5" customHeight="1">
      <c r="A782" s="330" t="s">
        <v>96</v>
      </c>
      <c r="B782" s="330"/>
      <c r="C782" s="330"/>
      <c r="D782" s="330"/>
      <c r="E782" s="330"/>
      <c r="F782" s="330"/>
      <c r="G782" s="330"/>
      <c r="H782" s="219"/>
      <c r="I782" s="338">
        <v>2</v>
      </c>
      <c r="J782" s="338"/>
      <c r="K782" s="338"/>
      <c r="L782" s="338"/>
      <c r="M782" s="332" t="s">
        <v>45</v>
      </c>
      <c r="N782" s="332"/>
      <c r="O782" s="332"/>
      <c r="P782" s="330"/>
      <c r="Q782" s="330"/>
      <c r="R782" s="338">
        <v>0.28999999999999998</v>
      </c>
      <c r="S782" s="338"/>
      <c r="T782" s="338"/>
      <c r="U782" s="338"/>
      <c r="V782" s="338">
        <v>0.57999999999999996</v>
      </c>
      <c r="W782" s="338"/>
      <c r="X782" s="338"/>
    </row>
    <row r="783" spans="1:24" ht="16.5" customHeight="1">
      <c r="A783" s="330"/>
      <c r="B783" s="330"/>
      <c r="C783" s="330"/>
      <c r="D783" s="330"/>
      <c r="E783" s="330"/>
      <c r="F783" s="330"/>
      <c r="G783" s="330"/>
      <c r="H783" s="219"/>
      <c r="I783" s="338"/>
      <c r="J783" s="338"/>
      <c r="K783" s="338"/>
      <c r="L783" s="338"/>
      <c r="M783" s="332"/>
      <c r="N783" s="332"/>
      <c r="O783" s="332"/>
      <c r="P783" s="330"/>
      <c r="Q783" s="330"/>
      <c r="R783" s="338"/>
      <c r="S783" s="338"/>
      <c r="T783" s="338"/>
      <c r="U783" s="338"/>
      <c r="V783" s="338"/>
      <c r="W783" s="338"/>
      <c r="X783" s="338"/>
    </row>
    <row r="784" spans="1:24" ht="7.5" customHeight="1"/>
    <row r="785" spans="1:24" ht="16.5" customHeight="1">
      <c r="S785" s="335" t="s">
        <v>641</v>
      </c>
      <c r="T785" s="335"/>
      <c r="U785" s="336">
        <v>11.693429999999999</v>
      </c>
      <c r="V785" s="336"/>
      <c r="W785" s="336"/>
    </row>
    <row r="786" spans="1:24" ht="15" customHeight="1"/>
    <row r="787" spans="1:24" ht="16.5" customHeight="1">
      <c r="B787" s="339" t="s">
        <v>684</v>
      </c>
      <c r="C787" s="339"/>
      <c r="D787" s="339"/>
      <c r="E787" s="339"/>
      <c r="F787" s="339"/>
      <c r="G787" s="339"/>
      <c r="H787" s="339"/>
      <c r="I787" s="339"/>
      <c r="J787" s="339"/>
      <c r="K787" s="339"/>
      <c r="L787" s="339"/>
      <c r="M787" s="339"/>
      <c r="N787" s="339"/>
      <c r="O787" s="339"/>
      <c r="P787" s="339"/>
      <c r="Q787" s="339"/>
      <c r="R787" s="339"/>
      <c r="S787" s="339"/>
      <c r="T787" s="339"/>
      <c r="U787" s="339"/>
      <c r="V787" s="339"/>
      <c r="W787" s="339"/>
      <c r="X787" s="339"/>
    </row>
    <row r="788" spans="1:24" ht="1.5" customHeight="1"/>
    <row r="789" spans="1:24" ht="18" customHeight="1">
      <c r="A789" s="340" t="s">
        <v>633</v>
      </c>
      <c r="B789" s="340"/>
      <c r="C789" s="340"/>
      <c r="D789" s="340"/>
      <c r="E789" s="340"/>
      <c r="F789" s="340"/>
      <c r="G789" s="340"/>
      <c r="H789" s="218" t="s">
        <v>634</v>
      </c>
      <c r="I789" s="341" t="s">
        <v>635</v>
      </c>
      <c r="J789" s="341"/>
      <c r="K789" s="341"/>
      <c r="L789" s="341"/>
      <c r="M789" s="341" t="s">
        <v>43</v>
      </c>
      <c r="N789" s="341"/>
      <c r="O789" s="341"/>
      <c r="P789" s="340" t="s">
        <v>636</v>
      </c>
      <c r="Q789" s="340"/>
      <c r="R789" s="341" t="s">
        <v>637</v>
      </c>
      <c r="S789" s="341"/>
      <c r="T789" s="341"/>
      <c r="U789" s="341"/>
      <c r="V789" s="341" t="s">
        <v>638</v>
      </c>
      <c r="W789" s="341"/>
      <c r="X789" s="341"/>
    </row>
    <row r="790" spans="1:24" ht="1.5" customHeight="1">
      <c r="A790" s="330" t="s">
        <v>97</v>
      </c>
      <c r="B790" s="330"/>
      <c r="C790" s="330"/>
      <c r="D790" s="330"/>
      <c r="E790" s="330"/>
      <c r="F790" s="330"/>
      <c r="G790" s="330"/>
      <c r="H790" s="219"/>
      <c r="I790" s="338">
        <v>40</v>
      </c>
      <c r="J790" s="338"/>
      <c r="K790" s="338"/>
      <c r="L790" s="338"/>
      <c r="M790" s="332" t="s">
        <v>639</v>
      </c>
      <c r="N790" s="332"/>
      <c r="O790" s="332"/>
      <c r="P790" s="330"/>
      <c r="Q790" s="330"/>
      <c r="R790" s="338">
        <v>0</v>
      </c>
      <c r="S790" s="338"/>
      <c r="T790" s="338"/>
      <c r="U790" s="338"/>
      <c r="V790" s="338">
        <v>0</v>
      </c>
      <c r="W790" s="338"/>
      <c r="X790" s="338"/>
    </row>
    <row r="791" spans="1:24" ht="16.5" customHeight="1">
      <c r="A791" s="330"/>
      <c r="B791" s="330"/>
      <c r="C791" s="330"/>
      <c r="D791" s="330"/>
      <c r="E791" s="330"/>
      <c r="F791" s="330"/>
      <c r="G791" s="330"/>
      <c r="H791" s="219"/>
      <c r="I791" s="338"/>
      <c r="J791" s="338"/>
      <c r="K791" s="338"/>
      <c r="L791" s="338"/>
      <c r="M791" s="332"/>
      <c r="N791" s="332"/>
      <c r="O791" s="332"/>
      <c r="P791" s="330"/>
      <c r="Q791" s="330"/>
      <c r="R791" s="338"/>
      <c r="S791" s="338"/>
      <c r="T791" s="338"/>
      <c r="U791" s="338"/>
      <c r="V791" s="338"/>
      <c r="W791" s="338"/>
      <c r="X791" s="338"/>
    </row>
    <row r="792" spans="1:24" ht="1.5" customHeight="1">
      <c r="A792" s="330" t="s">
        <v>47</v>
      </c>
      <c r="B792" s="330"/>
      <c r="C792" s="330"/>
      <c r="D792" s="330"/>
      <c r="E792" s="330"/>
      <c r="F792" s="330"/>
      <c r="G792" s="330"/>
      <c r="H792" s="219"/>
      <c r="I792" s="338">
        <v>240</v>
      </c>
      <c r="J792" s="338"/>
      <c r="K792" s="338"/>
      <c r="L792" s="338"/>
      <c r="M792" s="332" t="s">
        <v>640</v>
      </c>
      <c r="N792" s="332"/>
      <c r="O792" s="332"/>
      <c r="P792" s="330"/>
      <c r="Q792" s="330"/>
      <c r="R792" s="338">
        <v>3.5242370000000002E-2</v>
      </c>
      <c r="S792" s="338"/>
      <c r="T792" s="338"/>
      <c r="U792" s="338"/>
      <c r="V792" s="338">
        <v>8.4581700000000009</v>
      </c>
      <c r="W792" s="338"/>
      <c r="X792" s="338"/>
    </row>
    <row r="793" spans="1:24" ht="16.5" customHeight="1">
      <c r="A793" s="330"/>
      <c r="B793" s="330"/>
      <c r="C793" s="330"/>
      <c r="D793" s="330"/>
      <c r="E793" s="330"/>
      <c r="F793" s="330"/>
      <c r="G793" s="330"/>
      <c r="H793" s="219"/>
      <c r="I793" s="338"/>
      <c r="J793" s="338"/>
      <c r="K793" s="338"/>
      <c r="L793" s="338"/>
      <c r="M793" s="332"/>
      <c r="N793" s="332"/>
      <c r="O793" s="332"/>
      <c r="P793" s="330"/>
      <c r="Q793" s="330"/>
      <c r="R793" s="338"/>
      <c r="S793" s="338"/>
      <c r="T793" s="338"/>
      <c r="U793" s="338"/>
      <c r="V793" s="338"/>
      <c r="W793" s="338"/>
      <c r="X793" s="338"/>
    </row>
    <row r="794" spans="1:24" ht="1.5" customHeight="1">
      <c r="A794" s="330" t="s">
        <v>96</v>
      </c>
      <c r="B794" s="330"/>
      <c r="C794" s="330"/>
      <c r="D794" s="330"/>
      <c r="E794" s="330"/>
      <c r="F794" s="330"/>
      <c r="G794" s="330"/>
      <c r="H794" s="219"/>
      <c r="I794" s="338">
        <v>2</v>
      </c>
      <c r="J794" s="338"/>
      <c r="K794" s="338"/>
      <c r="L794" s="338"/>
      <c r="M794" s="332" t="s">
        <v>45</v>
      </c>
      <c r="N794" s="332"/>
      <c r="O794" s="332"/>
      <c r="P794" s="330"/>
      <c r="Q794" s="330"/>
      <c r="R794" s="338">
        <v>0.28999999999999998</v>
      </c>
      <c r="S794" s="338"/>
      <c r="T794" s="338"/>
      <c r="U794" s="338"/>
      <c r="V794" s="338">
        <v>0.57999999999999996</v>
      </c>
      <c r="W794" s="338"/>
      <c r="X794" s="338"/>
    </row>
    <row r="795" spans="1:24" ht="16.5" customHeight="1">
      <c r="A795" s="330"/>
      <c r="B795" s="330"/>
      <c r="C795" s="330"/>
      <c r="D795" s="330"/>
      <c r="E795" s="330"/>
      <c r="F795" s="330"/>
      <c r="G795" s="330"/>
      <c r="H795" s="219"/>
      <c r="I795" s="338"/>
      <c r="J795" s="338"/>
      <c r="K795" s="338"/>
      <c r="L795" s="338"/>
      <c r="M795" s="332"/>
      <c r="N795" s="332"/>
      <c r="O795" s="332"/>
      <c r="P795" s="330"/>
      <c r="Q795" s="330"/>
      <c r="R795" s="338"/>
      <c r="S795" s="338"/>
      <c r="T795" s="338"/>
      <c r="U795" s="338"/>
      <c r="V795" s="338"/>
      <c r="W795" s="338"/>
      <c r="X795" s="338"/>
    </row>
    <row r="796" spans="1:24" ht="7.5" customHeight="1"/>
    <row r="797" spans="1:24" ht="16.5" customHeight="1">
      <c r="S797" s="335" t="s">
        <v>641</v>
      </c>
      <c r="T797" s="335"/>
      <c r="U797" s="336">
        <v>9.0381699999999991</v>
      </c>
      <c r="V797" s="336"/>
      <c r="W797" s="336"/>
    </row>
    <row r="798" spans="1:24" ht="15.75" customHeight="1"/>
    <row r="799" spans="1:24" ht="16.5" customHeight="1">
      <c r="B799" s="339" t="s">
        <v>685</v>
      </c>
      <c r="C799" s="339"/>
      <c r="D799" s="339"/>
      <c r="E799" s="339"/>
      <c r="F799" s="339"/>
      <c r="G799" s="339"/>
      <c r="H799" s="339"/>
      <c r="I799" s="339"/>
      <c r="J799" s="339"/>
      <c r="K799" s="339"/>
      <c r="L799" s="339"/>
      <c r="M799" s="339"/>
      <c r="N799" s="339"/>
      <c r="O799" s="339"/>
      <c r="P799" s="339"/>
      <c r="Q799" s="339"/>
      <c r="R799" s="339"/>
      <c r="S799" s="339"/>
      <c r="T799" s="339"/>
      <c r="U799" s="339"/>
      <c r="V799" s="339"/>
      <c r="W799" s="339"/>
      <c r="X799" s="339"/>
    </row>
    <row r="800" spans="1:24" ht="0.75" customHeight="1"/>
    <row r="801" spans="1:24" ht="18" customHeight="1">
      <c r="A801" s="340" t="s">
        <v>633</v>
      </c>
      <c r="B801" s="340"/>
      <c r="C801" s="340"/>
      <c r="D801" s="340"/>
      <c r="E801" s="340"/>
      <c r="F801" s="340"/>
      <c r="G801" s="340"/>
      <c r="H801" s="218" t="s">
        <v>634</v>
      </c>
      <c r="I801" s="341" t="s">
        <v>635</v>
      </c>
      <c r="J801" s="341"/>
      <c r="K801" s="341"/>
      <c r="L801" s="341"/>
      <c r="M801" s="341" t="s">
        <v>43</v>
      </c>
      <c r="N801" s="341"/>
      <c r="O801" s="341"/>
      <c r="P801" s="340" t="s">
        <v>636</v>
      </c>
      <c r="Q801" s="340"/>
      <c r="R801" s="341" t="s">
        <v>637</v>
      </c>
      <c r="S801" s="341"/>
      <c r="T801" s="341"/>
      <c r="U801" s="341"/>
      <c r="V801" s="341" t="s">
        <v>638</v>
      </c>
      <c r="W801" s="341"/>
      <c r="X801" s="341"/>
    </row>
    <row r="802" spans="1:24" ht="1.5" customHeight="1">
      <c r="A802" s="330" t="s">
        <v>97</v>
      </c>
      <c r="B802" s="330"/>
      <c r="C802" s="330"/>
      <c r="D802" s="330"/>
      <c r="E802" s="330"/>
      <c r="F802" s="330"/>
      <c r="G802" s="330"/>
      <c r="H802" s="219"/>
      <c r="I802" s="338">
        <v>20</v>
      </c>
      <c r="J802" s="338"/>
      <c r="K802" s="338"/>
      <c r="L802" s="338"/>
      <c r="M802" s="332" t="s">
        <v>639</v>
      </c>
      <c r="N802" s="332"/>
      <c r="O802" s="332"/>
      <c r="P802" s="330"/>
      <c r="Q802" s="330"/>
      <c r="R802" s="338">
        <v>0</v>
      </c>
      <c r="S802" s="338"/>
      <c r="T802" s="338"/>
      <c r="U802" s="338"/>
      <c r="V802" s="338">
        <v>0</v>
      </c>
      <c r="W802" s="338"/>
      <c r="X802" s="338"/>
    </row>
    <row r="803" spans="1:24" ht="16.5" customHeight="1">
      <c r="A803" s="330"/>
      <c r="B803" s="330"/>
      <c r="C803" s="330"/>
      <c r="D803" s="330"/>
      <c r="E803" s="330"/>
      <c r="F803" s="330"/>
      <c r="G803" s="330"/>
      <c r="H803" s="219"/>
      <c r="I803" s="338"/>
      <c r="J803" s="338"/>
      <c r="K803" s="338"/>
      <c r="L803" s="338"/>
      <c r="M803" s="332"/>
      <c r="N803" s="332"/>
      <c r="O803" s="332"/>
      <c r="P803" s="330"/>
      <c r="Q803" s="330"/>
      <c r="R803" s="338"/>
      <c r="S803" s="338"/>
      <c r="T803" s="338"/>
      <c r="U803" s="338"/>
      <c r="V803" s="338"/>
      <c r="W803" s="338"/>
      <c r="X803" s="338"/>
    </row>
    <row r="804" spans="1:24" ht="1.5" customHeight="1">
      <c r="A804" s="330" t="s">
        <v>47</v>
      </c>
      <c r="B804" s="330"/>
      <c r="C804" s="330"/>
      <c r="D804" s="330"/>
      <c r="E804" s="330"/>
      <c r="F804" s="330"/>
      <c r="G804" s="330"/>
      <c r="H804" s="219"/>
      <c r="I804" s="338">
        <v>160</v>
      </c>
      <c r="J804" s="338"/>
      <c r="K804" s="338"/>
      <c r="L804" s="338"/>
      <c r="M804" s="332" t="s">
        <v>640</v>
      </c>
      <c r="N804" s="332"/>
      <c r="O804" s="332"/>
      <c r="P804" s="330"/>
      <c r="Q804" s="330"/>
      <c r="R804" s="338">
        <v>3.5242370000000002E-2</v>
      </c>
      <c r="S804" s="338"/>
      <c r="T804" s="338"/>
      <c r="U804" s="338"/>
      <c r="V804" s="338">
        <v>5.6387799999999997</v>
      </c>
      <c r="W804" s="338"/>
      <c r="X804" s="338"/>
    </row>
    <row r="805" spans="1:24" ht="16.5" customHeight="1">
      <c r="A805" s="330"/>
      <c r="B805" s="330"/>
      <c r="C805" s="330"/>
      <c r="D805" s="330"/>
      <c r="E805" s="330"/>
      <c r="F805" s="330"/>
      <c r="G805" s="330"/>
      <c r="H805" s="219"/>
      <c r="I805" s="338"/>
      <c r="J805" s="338"/>
      <c r="K805" s="338"/>
      <c r="L805" s="338"/>
      <c r="M805" s="332"/>
      <c r="N805" s="332"/>
      <c r="O805" s="332"/>
      <c r="P805" s="330"/>
      <c r="Q805" s="330"/>
      <c r="R805" s="338"/>
      <c r="S805" s="338"/>
      <c r="T805" s="338"/>
      <c r="U805" s="338"/>
      <c r="V805" s="338"/>
      <c r="W805" s="338"/>
      <c r="X805" s="338"/>
    </row>
    <row r="806" spans="1:24" ht="1.5" customHeight="1">
      <c r="A806" s="330" t="s">
        <v>96</v>
      </c>
      <c r="B806" s="330"/>
      <c r="C806" s="330"/>
      <c r="D806" s="330"/>
      <c r="E806" s="330"/>
      <c r="F806" s="330"/>
      <c r="G806" s="330"/>
      <c r="H806" s="219"/>
      <c r="I806" s="338">
        <v>2</v>
      </c>
      <c r="J806" s="338"/>
      <c r="K806" s="338"/>
      <c r="L806" s="338"/>
      <c r="M806" s="332" t="s">
        <v>45</v>
      </c>
      <c r="N806" s="332"/>
      <c r="O806" s="332"/>
      <c r="P806" s="330"/>
      <c r="Q806" s="330"/>
      <c r="R806" s="338">
        <v>0.28999999999999998</v>
      </c>
      <c r="S806" s="338"/>
      <c r="T806" s="338"/>
      <c r="U806" s="338"/>
      <c r="V806" s="338">
        <v>0.57999999999999996</v>
      </c>
      <c r="W806" s="338"/>
      <c r="X806" s="338"/>
    </row>
    <row r="807" spans="1:24" ht="16.5" customHeight="1">
      <c r="A807" s="330"/>
      <c r="B807" s="330"/>
      <c r="C807" s="330"/>
      <c r="D807" s="330"/>
      <c r="E807" s="330"/>
      <c r="F807" s="330"/>
      <c r="G807" s="330"/>
      <c r="H807" s="219"/>
      <c r="I807" s="338"/>
      <c r="J807" s="338"/>
      <c r="K807" s="338"/>
      <c r="L807" s="338"/>
      <c r="M807" s="332"/>
      <c r="N807" s="332"/>
      <c r="O807" s="332"/>
      <c r="P807" s="330"/>
      <c r="Q807" s="330"/>
      <c r="R807" s="338"/>
      <c r="S807" s="338"/>
      <c r="T807" s="338"/>
      <c r="U807" s="338"/>
      <c r="V807" s="338"/>
      <c r="W807" s="338"/>
      <c r="X807" s="338"/>
    </row>
    <row r="808" spans="1:24" ht="7.5" customHeight="1"/>
    <row r="809" spans="1:24" ht="16.5" customHeight="1">
      <c r="S809" s="335" t="s">
        <v>641</v>
      </c>
      <c r="T809" s="335"/>
      <c r="U809" s="336">
        <v>6.2187799999999998</v>
      </c>
      <c r="V809" s="336"/>
      <c r="W809" s="336"/>
    </row>
    <row r="810" spans="1:24" ht="15.75" customHeight="1"/>
    <row r="811" spans="1:24" ht="16.5" customHeight="1">
      <c r="B811" s="339" t="s">
        <v>686</v>
      </c>
      <c r="C811" s="339"/>
      <c r="D811" s="339"/>
      <c r="E811" s="339"/>
      <c r="F811" s="339"/>
      <c r="G811" s="339"/>
      <c r="H811" s="339"/>
      <c r="I811" s="339"/>
      <c r="J811" s="339"/>
      <c r="K811" s="339"/>
      <c r="L811" s="339"/>
      <c r="M811" s="339"/>
      <c r="N811" s="339"/>
      <c r="O811" s="339"/>
      <c r="P811" s="339"/>
      <c r="Q811" s="339"/>
      <c r="R811" s="339"/>
      <c r="S811" s="339"/>
      <c r="T811" s="339"/>
      <c r="U811" s="339"/>
      <c r="V811" s="339"/>
      <c r="W811" s="339"/>
      <c r="X811" s="339"/>
    </row>
    <row r="812" spans="1:24" ht="0.75" customHeight="1"/>
    <row r="813" spans="1:24" ht="18" customHeight="1">
      <c r="A813" s="340" t="s">
        <v>633</v>
      </c>
      <c r="B813" s="340"/>
      <c r="C813" s="340"/>
      <c r="D813" s="340"/>
      <c r="E813" s="340"/>
      <c r="F813" s="340"/>
      <c r="G813" s="340"/>
      <c r="H813" s="218" t="s">
        <v>634</v>
      </c>
      <c r="I813" s="341" t="s">
        <v>635</v>
      </c>
      <c r="J813" s="341"/>
      <c r="K813" s="341"/>
      <c r="L813" s="341"/>
      <c r="M813" s="341" t="s">
        <v>43</v>
      </c>
      <c r="N813" s="341"/>
      <c r="O813" s="341"/>
      <c r="P813" s="340" t="s">
        <v>636</v>
      </c>
      <c r="Q813" s="340"/>
      <c r="R813" s="341" t="s">
        <v>637</v>
      </c>
      <c r="S813" s="341"/>
      <c r="T813" s="341"/>
      <c r="U813" s="341"/>
      <c r="V813" s="341" t="s">
        <v>638</v>
      </c>
      <c r="W813" s="341"/>
      <c r="X813" s="341"/>
    </row>
    <row r="814" spans="1:24" ht="1.5" customHeight="1">
      <c r="A814" s="330" t="s">
        <v>79</v>
      </c>
      <c r="B814" s="330"/>
      <c r="C814" s="330"/>
      <c r="D814" s="330"/>
      <c r="E814" s="330"/>
      <c r="F814" s="330"/>
      <c r="G814" s="330"/>
      <c r="H814" s="219"/>
      <c r="I814" s="338">
        <v>14</v>
      </c>
      <c r="J814" s="338"/>
      <c r="K814" s="338"/>
      <c r="L814" s="338"/>
      <c r="M814" s="332" t="s">
        <v>639</v>
      </c>
      <c r="N814" s="332"/>
      <c r="O814" s="332"/>
      <c r="P814" s="330"/>
      <c r="Q814" s="330"/>
      <c r="R814" s="338">
        <v>0.41621930000000001</v>
      </c>
      <c r="S814" s="338"/>
      <c r="T814" s="338"/>
      <c r="U814" s="338"/>
      <c r="V814" s="338">
        <v>5.82707</v>
      </c>
      <c r="W814" s="338"/>
      <c r="X814" s="338"/>
    </row>
    <row r="815" spans="1:24" ht="16.5" customHeight="1">
      <c r="A815" s="330"/>
      <c r="B815" s="330"/>
      <c r="C815" s="330"/>
      <c r="D815" s="330"/>
      <c r="E815" s="330"/>
      <c r="F815" s="330"/>
      <c r="G815" s="330"/>
      <c r="H815" s="219"/>
      <c r="I815" s="338"/>
      <c r="J815" s="338"/>
      <c r="K815" s="338"/>
      <c r="L815" s="338"/>
      <c r="M815" s="332"/>
      <c r="N815" s="332"/>
      <c r="O815" s="332"/>
      <c r="P815" s="330"/>
      <c r="Q815" s="330"/>
      <c r="R815" s="338"/>
      <c r="S815" s="338"/>
      <c r="T815" s="338"/>
      <c r="U815" s="338"/>
      <c r="V815" s="338"/>
      <c r="W815" s="338"/>
      <c r="X815" s="338"/>
    </row>
    <row r="816" spans="1:24" ht="1.5" customHeight="1">
      <c r="A816" s="330" t="s">
        <v>47</v>
      </c>
      <c r="B816" s="330"/>
      <c r="C816" s="330"/>
      <c r="D816" s="330"/>
      <c r="E816" s="330"/>
      <c r="F816" s="330"/>
      <c r="G816" s="330"/>
      <c r="H816" s="219"/>
      <c r="I816" s="338">
        <v>30</v>
      </c>
      <c r="J816" s="338"/>
      <c r="K816" s="338"/>
      <c r="L816" s="338"/>
      <c r="M816" s="332" t="s">
        <v>640</v>
      </c>
      <c r="N816" s="332"/>
      <c r="O816" s="332"/>
      <c r="P816" s="330"/>
      <c r="Q816" s="330"/>
      <c r="R816" s="338">
        <v>3.5242370000000002E-2</v>
      </c>
      <c r="S816" s="338"/>
      <c r="T816" s="338"/>
      <c r="U816" s="338"/>
      <c r="V816" s="338">
        <v>1.0572710000000001</v>
      </c>
      <c r="W816" s="338"/>
      <c r="X816" s="338"/>
    </row>
    <row r="817" spans="1:24" ht="16.5" customHeight="1">
      <c r="A817" s="330"/>
      <c r="B817" s="330"/>
      <c r="C817" s="330"/>
      <c r="D817" s="330"/>
      <c r="E817" s="330"/>
      <c r="F817" s="330"/>
      <c r="G817" s="330"/>
      <c r="H817" s="219"/>
      <c r="I817" s="338"/>
      <c r="J817" s="338"/>
      <c r="K817" s="338"/>
      <c r="L817" s="338"/>
      <c r="M817" s="332"/>
      <c r="N817" s="332"/>
      <c r="O817" s="332"/>
      <c r="P817" s="330"/>
      <c r="Q817" s="330"/>
      <c r="R817" s="338"/>
      <c r="S817" s="338"/>
      <c r="T817" s="338"/>
      <c r="U817" s="338"/>
      <c r="V817" s="338"/>
      <c r="W817" s="338"/>
      <c r="X817" s="338"/>
    </row>
    <row r="818" spans="1:24" ht="7.5" customHeight="1"/>
    <row r="819" spans="1:24" ht="16.5" customHeight="1">
      <c r="S819" s="335" t="s">
        <v>641</v>
      </c>
      <c r="T819" s="335"/>
      <c r="U819" s="336">
        <v>6.884341</v>
      </c>
      <c r="V819" s="336"/>
      <c r="W819" s="336"/>
    </row>
    <row r="820" spans="1:24" ht="15.75" customHeight="1"/>
    <row r="821" spans="1:24" ht="16.5" customHeight="1">
      <c r="B821" s="339" t="s">
        <v>687</v>
      </c>
      <c r="C821" s="339"/>
      <c r="D821" s="339"/>
      <c r="E821" s="339"/>
      <c r="F821" s="339"/>
      <c r="G821" s="339"/>
      <c r="H821" s="339"/>
      <c r="I821" s="339"/>
      <c r="J821" s="339"/>
      <c r="K821" s="339"/>
      <c r="L821" s="339"/>
      <c r="M821" s="339"/>
      <c r="N821" s="339"/>
      <c r="O821" s="339"/>
      <c r="P821" s="339"/>
      <c r="Q821" s="339"/>
      <c r="R821" s="339"/>
      <c r="S821" s="339"/>
      <c r="T821" s="339"/>
      <c r="U821" s="339"/>
      <c r="V821" s="339"/>
      <c r="W821" s="339"/>
      <c r="X821" s="339"/>
    </row>
    <row r="822" spans="1:24" ht="0.75" customHeight="1"/>
    <row r="823" spans="1:24" ht="18" customHeight="1">
      <c r="A823" s="340" t="s">
        <v>633</v>
      </c>
      <c r="B823" s="340"/>
      <c r="C823" s="340"/>
      <c r="D823" s="340"/>
      <c r="E823" s="340"/>
      <c r="F823" s="340"/>
      <c r="G823" s="340"/>
      <c r="H823" s="218" t="s">
        <v>634</v>
      </c>
      <c r="I823" s="341" t="s">
        <v>635</v>
      </c>
      <c r="J823" s="341"/>
      <c r="K823" s="341"/>
      <c r="L823" s="341"/>
      <c r="M823" s="341" t="s">
        <v>43</v>
      </c>
      <c r="N823" s="341"/>
      <c r="O823" s="341"/>
      <c r="P823" s="340" t="s">
        <v>636</v>
      </c>
      <c r="Q823" s="340"/>
      <c r="R823" s="341" t="s">
        <v>637</v>
      </c>
      <c r="S823" s="341"/>
      <c r="T823" s="341"/>
      <c r="U823" s="341"/>
      <c r="V823" s="341" t="s">
        <v>638</v>
      </c>
      <c r="W823" s="341"/>
      <c r="X823" s="341"/>
    </row>
    <row r="824" spans="1:24" ht="1.5" customHeight="1">
      <c r="A824" s="330" t="s">
        <v>79</v>
      </c>
      <c r="B824" s="330"/>
      <c r="C824" s="330"/>
      <c r="D824" s="330"/>
      <c r="E824" s="330"/>
      <c r="F824" s="330"/>
      <c r="G824" s="330"/>
      <c r="H824" s="219"/>
      <c r="I824" s="338">
        <v>14</v>
      </c>
      <c r="J824" s="338"/>
      <c r="K824" s="338"/>
      <c r="L824" s="338"/>
      <c r="M824" s="332" t="s">
        <v>639</v>
      </c>
      <c r="N824" s="332"/>
      <c r="O824" s="332"/>
      <c r="P824" s="330"/>
      <c r="Q824" s="330"/>
      <c r="R824" s="338">
        <v>0.41621930000000001</v>
      </c>
      <c r="S824" s="338"/>
      <c r="T824" s="338"/>
      <c r="U824" s="338"/>
      <c r="V824" s="338">
        <v>5.82707</v>
      </c>
      <c r="W824" s="338"/>
      <c r="X824" s="338"/>
    </row>
    <row r="825" spans="1:24" ht="16.5" customHeight="1">
      <c r="A825" s="330"/>
      <c r="B825" s="330"/>
      <c r="C825" s="330"/>
      <c r="D825" s="330"/>
      <c r="E825" s="330"/>
      <c r="F825" s="330"/>
      <c r="G825" s="330"/>
      <c r="H825" s="219"/>
      <c r="I825" s="338"/>
      <c r="J825" s="338"/>
      <c r="K825" s="338"/>
      <c r="L825" s="338"/>
      <c r="M825" s="332"/>
      <c r="N825" s="332"/>
      <c r="O825" s="332"/>
      <c r="P825" s="330"/>
      <c r="Q825" s="330"/>
      <c r="R825" s="338"/>
      <c r="S825" s="338"/>
      <c r="T825" s="338"/>
      <c r="U825" s="338"/>
      <c r="V825" s="338"/>
      <c r="W825" s="338"/>
      <c r="X825" s="338"/>
    </row>
    <row r="826" spans="1:24" ht="1.5" customHeight="1">
      <c r="A826" s="330" t="s">
        <v>96</v>
      </c>
      <c r="B826" s="330"/>
      <c r="C826" s="330"/>
      <c r="D826" s="330"/>
      <c r="E826" s="330"/>
      <c r="F826" s="330"/>
      <c r="G826" s="330"/>
      <c r="H826" s="219"/>
      <c r="I826" s="338">
        <v>2</v>
      </c>
      <c r="J826" s="338"/>
      <c r="K826" s="338"/>
      <c r="L826" s="338"/>
      <c r="M826" s="332" t="s">
        <v>45</v>
      </c>
      <c r="N826" s="332"/>
      <c r="O826" s="332"/>
      <c r="P826" s="330"/>
      <c r="Q826" s="330"/>
      <c r="R826" s="338">
        <v>0.28999999999999998</v>
      </c>
      <c r="S826" s="338"/>
      <c r="T826" s="338"/>
      <c r="U826" s="338"/>
      <c r="V826" s="338">
        <v>0.57999999999999996</v>
      </c>
      <c r="W826" s="338"/>
      <c r="X826" s="338"/>
    </row>
    <row r="827" spans="1:24" ht="16.5" customHeight="1">
      <c r="A827" s="330"/>
      <c r="B827" s="330"/>
      <c r="C827" s="330"/>
      <c r="D827" s="330"/>
      <c r="E827" s="330"/>
      <c r="F827" s="330"/>
      <c r="G827" s="330"/>
      <c r="H827" s="219"/>
      <c r="I827" s="338"/>
      <c r="J827" s="338"/>
      <c r="K827" s="338"/>
      <c r="L827" s="338"/>
      <c r="M827" s="332"/>
      <c r="N827" s="332"/>
      <c r="O827" s="332"/>
      <c r="P827" s="330"/>
      <c r="Q827" s="330"/>
      <c r="R827" s="338"/>
      <c r="S827" s="338"/>
      <c r="T827" s="338"/>
      <c r="U827" s="338"/>
      <c r="V827" s="338"/>
      <c r="W827" s="338"/>
      <c r="X827" s="338"/>
    </row>
    <row r="828" spans="1:24" ht="7.5" customHeight="1"/>
    <row r="829" spans="1:24" ht="17.25" customHeight="1">
      <c r="S829" s="335" t="s">
        <v>641</v>
      </c>
      <c r="T829" s="335"/>
      <c r="U829" s="336">
        <v>6.40707</v>
      </c>
      <c r="V829" s="336"/>
      <c r="W829" s="336"/>
    </row>
    <row r="830" spans="1:24" ht="15" customHeight="1"/>
    <row r="831" spans="1:24" ht="16.5" customHeight="1">
      <c r="B831" s="339" t="s">
        <v>688</v>
      </c>
      <c r="C831" s="339"/>
      <c r="D831" s="339"/>
      <c r="E831" s="339"/>
      <c r="F831" s="339"/>
      <c r="G831" s="339"/>
      <c r="H831" s="339"/>
      <c r="I831" s="339"/>
      <c r="J831" s="339"/>
      <c r="K831" s="339"/>
      <c r="L831" s="339"/>
      <c r="M831" s="339"/>
      <c r="N831" s="339"/>
      <c r="O831" s="339"/>
      <c r="P831" s="339"/>
      <c r="Q831" s="339"/>
      <c r="R831" s="339"/>
      <c r="S831" s="339"/>
      <c r="T831" s="339"/>
      <c r="U831" s="339"/>
      <c r="V831" s="339"/>
      <c r="W831" s="339"/>
      <c r="X831" s="339"/>
    </row>
    <row r="832" spans="1:24" ht="1.5" customHeight="1"/>
    <row r="833" spans="1:24" ht="18" customHeight="1">
      <c r="A833" s="340" t="s">
        <v>633</v>
      </c>
      <c r="B833" s="340"/>
      <c r="C833" s="340"/>
      <c r="D833" s="340"/>
      <c r="E833" s="340"/>
      <c r="F833" s="340"/>
      <c r="G833" s="340"/>
      <c r="H833" s="218" t="s">
        <v>634</v>
      </c>
      <c r="I833" s="341" t="s">
        <v>635</v>
      </c>
      <c r="J833" s="341"/>
      <c r="K833" s="341"/>
      <c r="L833" s="341"/>
      <c r="M833" s="341" t="s">
        <v>43</v>
      </c>
      <c r="N833" s="341"/>
      <c r="O833" s="341"/>
      <c r="P833" s="340" t="s">
        <v>636</v>
      </c>
      <c r="Q833" s="340"/>
      <c r="R833" s="341" t="s">
        <v>637</v>
      </c>
      <c r="S833" s="341"/>
      <c r="T833" s="341"/>
      <c r="U833" s="341"/>
      <c r="V833" s="341" t="s">
        <v>638</v>
      </c>
      <c r="W833" s="341"/>
      <c r="X833" s="341"/>
    </row>
    <row r="834" spans="1:24" ht="1.5" customHeight="1">
      <c r="A834" s="330" t="s">
        <v>79</v>
      </c>
      <c r="B834" s="330"/>
      <c r="C834" s="330"/>
      <c r="D834" s="330"/>
      <c r="E834" s="330"/>
      <c r="F834" s="330"/>
      <c r="G834" s="330"/>
      <c r="H834" s="219"/>
      <c r="I834" s="338">
        <v>14</v>
      </c>
      <c r="J834" s="338"/>
      <c r="K834" s="338"/>
      <c r="L834" s="338"/>
      <c r="M834" s="332" t="s">
        <v>639</v>
      </c>
      <c r="N834" s="332"/>
      <c r="O834" s="332"/>
      <c r="P834" s="330"/>
      <c r="Q834" s="330"/>
      <c r="R834" s="338">
        <v>0.41621930000000001</v>
      </c>
      <c r="S834" s="338"/>
      <c r="T834" s="338"/>
      <c r="U834" s="338"/>
      <c r="V834" s="338">
        <v>5.82707</v>
      </c>
      <c r="W834" s="338"/>
      <c r="X834" s="338"/>
    </row>
    <row r="835" spans="1:24" ht="16.5" customHeight="1">
      <c r="A835" s="330"/>
      <c r="B835" s="330"/>
      <c r="C835" s="330"/>
      <c r="D835" s="330"/>
      <c r="E835" s="330"/>
      <c r="F835" s="330"/>
      <c r="G835" s="330"/>
      <c r="H835" s="219"/>
      <c r="I835" s="338"/>
      <c r="J835" s="338"/>
      <c r="K835" s="338"/>
      <c r="L835" s="338"/>
      <c r="M835" s="332"/>
      <c r="N835" s="332"/>
      <c r="O835" s="332"/>
      <c r="P835" s="330"/>
      <c r="Q835" s="330"/>
      <c r="R835" s="338"/>
      <c r="S835" s="338"/>
      <c r="T835" s="338"/>
      <c r="U835" s="338"/>
      <c r="V835" s="338"/>
      <c r="W835" s="338"/>
      <c r="X835" s="338"/>
    </row>
    <row r="836" spans="1:24" ht="1.5" customHeight="1">
      <c r="A836" s="330" t="s">
        <v>47</v>
      </c>
      <c r="B836" s="330"/>
      <c r="C836" s="330"/>
      <c r="D836" s="330"/>
      <c r="E836" s="330"/>
      <c r="F836" s="330"/>
      <c r="G836" s="330"/>
      <c r="H836" s="219"/>
      <c r="I836" s="338">
        <v>20</v>
      </c>
      <c r="J836" s="338"/>
      <c r="K836" s="338"/>
      <c r="L836" s="338"/>
      <c r="M836" s="332" t="s">
        <v>640</v>
      </c>
      <c r="N836" s="332"/>
      <c r="O836" s="332"/>
      <c r="P836" s="330"/>
      <c r="Q836" s="330"/>
      <c r="R836" s="338">
        <v>3.5242370000000002E-2</v>
      </c>
      <c r="S836" s="338"/>
      <c r="T836" s="338"/>
      <c r="U836" s="338"/>
      <c r="V836" s="338">
        <v>0.70484749999999996</v>
      </c>
      <c r="W836" s="338"/>
      <c r="X836" s="338"/>
    </row>
    <row r="837" spans="1:24" ht="16.5" customHeight="1">
      <c r="A837" s="330"/>
      <c r="B837" s="330"/>
      <c r="C837" s="330"/>
      <c r="D837" s="330"/>
      <c r="E837" s="330"/>
      <c r="F837" s="330"/>
      <c r="G837" s="330"/>
      <c r="H837" s="219"/>
      <c r="I837" s="338"/>
      <c r="J837" s="338"/>
      <c r="K837" s="338"/>
      <c r="L837" s="338"/>
      <c r="M837" s="332"/>
      <c r="N837" s="332"/>
      <c r="O837" s="332"/>
      <c r="P837" s="330"/>
      <c r="Q837" s="330"/>
      <c r="R837" s="338"/>
      <c r="S837" s="338"/>
      <c r="T837" s="338"/>
      <c r="U837" s="338"/>
      <c r="V837" s="338"/>
      <c r="W837" s="338"/>
      <c r="X837" s="338"/>
    </row>
    <row r="838" spans="1:24" ht="1.5" customHeight="1">
      <c r="A838" s="330" t="s">
        <v>96</v>
      </c>
      <c r="B838" s="330"/>
      <c r="C838" s="330"/>
      <c r="D838" s="330"/>
      <c r="E838" s="330"/>
      <c r="F838" s="330"/>
      <c r="G838" s="330"/>
      <c r="H838" s="219"/>
      <c r="I838" s="338">
        <v>2</v>
      </c>
      <c r="J838" s="338"/>
      <c r="K838" s="338"/>
      <c r="L838" s="338"/>
      <c r="M838" s="332" t="s">
        <v>45</v>
      </c>
      <c r="N838" s="332"/>
      <c r="O838" s="332"/>
      <c r="P838" s="330"/>
      <c r="Q838" s="330"/>
      <c r="R838" s="338">
        <v>0.28999999999999998</v>
      </c>
      <c r="S838" s="338"/>
      <c r="T838" s="338"/>
      <c r="U838" s="338"/>
      <c r="V838" s="338">
        <v>0.57999999999999996</v>
      </c>
      <c r="W838" s="338"/>
      <c r="X838" s="338"/>
    </row>
    <row r="839" spans="1:24" ht="16.5" customHeight="1">
      <c r="A839" s="330"/>
      <c r="B839" s="330"/>
      <c r="C839" s="330"/>
      <c r="D839" s="330"/>
      <c r="E839" s="330"/>
      <c r="F839" s="330"/>
      <c r="G839" s="330"/>
      <c r="H839" s="219"/>
      <c r="I839" s="338"/>
      <c r="J839" s="338"/>
      <c r="K839" s="338"/>
      <c r="L839" s="338"/>
      <c r="M839" s="332"/>
      <c r="N839" s="332"/>
      <c r="O839" s="332"/>
      <c r="P839" s="330"/>
      <c r="Q839" s="330"/>
      <c r="R839" s="338"/>
      <c r="S839" s="338"/>
      <c r="T839" s="338"/>
      <c r="U839" s="338"/>
      <c r="V839" s="338"/>
      <c r="W839" s="338"/>
      <c r="X839" s="338"/>
    </row>
    <row r="840" spans="1:24" ht="7.5" customHeight="1"/>
    <row r="841" spans="1:24" ht="16.5" customHeight="1">
      <c r="S841" s="335" t="s">
        <v>641</v>
      </c>
      <c r="T841" s="335"/>
      <c r="U841" s="336">
        <v>7.111917</v>
      </c>
      <c r="V841" s="336"/>
      <c r="W841" s="336"/>
    </row>
    <row r="842" spans="1:24" ht="15" customHeight="1"/>
    <row r="843" spans="1:24" ht="16.5" customHeight="1">
      <c r="B843" s="339" t="s">
        <v>689</v>
      </c>
      <c r="C843" s="339"/>
      <c r="D843" s="339"/>
      <c r="E843" s="339"/>
      <c r="F843" s="339"/>
      <c r="G843" s="339"/>
      <c r="H843" s="339"/>
      <c r="I843" s="339"/>
      <c r="J843" s="339"/>
      <c r="K843" s="339"/>
      <c r="L843" s="339"/>
      <c r="M843" s="339"/>
      <c r="N843" s="339"/>
      <c r="O843" s="339"/>
      <c r="P843" s="339"/>
      <c r="Q843" s="339"/>
      <c r="R843" s="339"/>
      <c r="S843" s="339"/>
      <c r="T843" s="339"/>
      <c r="U843" s="339"/>
      <c r="V843" s="339"/>
      <c r="W843" s="339"/>
      <c r="X843" s="339"/>
    </row>
    <row r="844" spans="1:24" ht="1.5" customHeight="1"/>
    <row r="845" spans="1:24" ht="18" customHeight="1">
      <c r="A845" s="340" t="s">
        <v>633</v>
      </c>
      <c r="B845" s="340"/>
      <c r="C845" s="340"/>
      <c r="D845" s="340"/>
      <c r="E845" s="340"/>
      <c r="F845" s="340"/>
      <c r="G845" s="340"/>
      <c r="H845" s="218" t="s">
        <v>634</v>
      </c>
      <c r="I845" s="341" t="s">
        <v>635</v>
      </c>
      <c r="J845" s="341"/>
      <c r="K845" s="341"/>
      <c r="L845" s="341"/>
      <c r="M845" s="341" t="s">
        <v>43</v>
      </c>
      <c r="N845" s="341"/>
      <c r="O845" s="341"/>
      <c r="P845" s="340" t="s">
        <v>636</v>
      </c>
      <c r="Q845" s="340"/>
      <c r="R845" s="341" t="s">
        <v>637</v>
      </c>
      <c r="S845" s="341"/>
      <c r="T845" s="341"/>
      <c r="U845" s="341"/>
      <c r="V845" s="341" t="s">
        <v>638</v>
      </c>
      <c r="W845" s="341"/>
      <c r="X845" s="341"/>
    </row>
    <row r="846" spans="1:24" ht="1.5" customHeight="1">
      <c r="A846" s="330" t="s">
        <v>79</v>
      </c>
      <c r="B846" s="330"/>
      <c r="C846" s="330"/>
      <c r="D846" s="330"/>
      <c r="E846" s="330"/>
      <c r="F846" s="330"/>
      <c r="G846" s="330"/>
      <c r="H846" s="219"/>
      <c r="I846" s="338">
        <v>7</v>
      </c>
      <c r="J846" s="338"/>
      <c r="K846" s="338"/>
      <c r="L846" s="338"/>
      <c r="M846" s="332" t="s">
        <v>639</v>
      </c>
      <c r="N846" s="332"/>
      <c r="O846" s="332"/>
      <c r="P846" s="330"/>
      <c r="Q846" s="330"/>
      <c r="R846" s="338">
        <v>0.41621930000000001</v>
      </c>
      <c r="S846" s="338"/>
      <c r="T846" s="338"/>
      <c r="U846" s="338"/>
      <c r="V846" s="338">
        <v>2.913535</v>
      </c>
      <c r="W846" s="338"/>
      <c r="X846" s="338"/>
    </row>
    <row r="847" spans="1:24" ht="16.5" customHeight="1">
      <c r="A847" s="330"/>
      <c r="B847" s="330"/>
      <c r="C847" s="330"/>
      <c r="D847" s="330"/>
      <c r="E847" s="330"/>
      <c r="F847" s="330"/>
      <c r="G847" s="330"/>
      <c r="H847" s="219"/>
      <c r="I847" s="338"/>
      <c r="J847" s="338"/>
      <c r="K847" s="338"/>
      <c r="L847" s="338"/>
      <c r="M847" s="332"/>
      <c r="N847" s="332"/>
      <c r="O847" s="332"/>
      <c r="P847" s="330"/>
      <c r="Q847" s="330"/>
      <c r="R847" s="338"/>
      <c r="S847" s="338"/>
      <c r="T847" s="338"/>
      <c r="U847" s="338"/>
      <c r="V847" s="338"/>
      <c r="W847" s="338"/>
      <c r="X847" s="338"/>
    </row>
    <row r="848" spans="1:24" ht="1.5" customHeight="1">
      <c r="A848" s="330" t="s">
        <v>47</v>
      </c>
      <c r="B848" s="330"/>
      <c r="C848" s="330"/>
      <c r="D848" s="330"/>
      <c r="E848" s="330"/>
      <c r="F848" s="330"/>
      <c r="G848" s="330"/>
      <c r="H848" s="219"/>
      <c r="I848" s="338">
        <v>10</v>
      </c>
      <c r="J848" s="338"/>
      <c r="K848" s="338"/>
      <c r="L848" s="338"/>
      <c r="M848" s="332" t="s">
        <v>640</v>
      </c>
      <c r="N848" s="332"/>
      <c r="O848" s="332"/>
      <c r="P848" s="330"/>
      <c r="Q848" s="330"/>
      <c r="R848" s="338">
        <v>3.5242370000000002E-2</v>
      </c>
      <c r="S848" s="338"/>
      <c r="T848" s="338"/>
      <c r="U848" s="338"/>
      <c r="V848" s="338">
        <v>0.35242380000000001</v>
      </c>
      <c r="W848" s="338"/>
      <c r="X848" s="338"/>
    </row>
    <row r="849" spans="1:24" ht="16.5" customHeight="1">
      <c r="A849" s="330"/>
      <c r="B849" s="330"/>
      <c r="C849" s="330"/>
      <c r="D849" s="330"/>
      <c r="E849" s="330"/>
      <c r="F849" s="330"/>
      <c r="G849" s="330"/>
      <c r="H849" s="219"/>
      <c r="I849" s="338"/>
      <c r="J849" s="338"/>
      <c r="K849" s="338"/>
      <c r="L849" s="338"/>
      <c r="M849" s="332"/>
      <c r="N849" s="332"/>
      <c r="O849" s="332"/>
      <c r="P849" s="330"/>
      <c r="Q849" s="330"/>
      <c r="R849" s="338"/>
      <c r="S849" s="338"/>
      <c r="T849" s="338"/>
      <c r="U849" s="338"/>
      <c r="V849" s="338"/>
      <c r="W849" s="338"/>
      <c r="X849" s="338"/>
    </row>
    <row r="850" spans="1:24" ht="1.5" customHeight="1">
      <c r="A850" s="330" t="s">
        <v>96</v>
      </c>
      <c r="B850" s="330"/>
      <c r="C850" s="330"/>
      <c r="D850" s="330"/>
      <c r="E850" s="330"/>
      <c r="F850" s="330"/>
      <c r="G850" s="330"/>
      <c r="H850" s="219"/>
      <c r="I850" s="338">
        <v>2</v>
      </c>
      <c r="J850" s="338"/>
      <c r="K850" s="338"/>
      <c r="L850" s="338"/>
      <c r="M850" s="332" t="s">
        <v>45</v>
      </c>
      <c r="N850" s="332"/>
      <c r="O850" s="332"/>
      <c r="P850" s="330"/>
      <c r="Q850" s="330"/>
      <c r="R850" s="338">
        <v>0.28999999999999998</v>
      </c>
      <c r="S850" s="338"/>
      <c r="T850" s="338"/>
      <c r="U850" s="338"/>
      <c r="V850" s="338">
        <v>0.57999999999999996</v>
      </c>
      <c r="W850" s="338"/>
      <c r="X850" s="338"/>
    </row>
    <row r="851" spans="1:24" ht="16.5" customHeight="1">
      <c r="A851" s="330"/>
      <c r="B851" s="330"/>
      <c r="C851" s="330"/>
      <c r="D851" s="330"/>
      <c r="E851" s="330"/>
      <c r="F851" s="330"/>
      <c r="G851" s="330"/>
      <c r="H851" s="219"/>
      <c r="I851" s="338"/>
      <c r="J851" s="338"/>
      <c r="K851" s="338"/>
      <c r="L851" s="338"/>
      <c r="M851" s="332"/>
      <c r="N851" s="332"/>
      <c r="O851" s="332"/>
      <c r="P851" s="330"/>
      <c r="Q851" s="330"/>
      <c r="R851" s="338"/>
      <c r="S851" s="338"/>
      <c r="T851" s="338"/>
      <c r="U851" s="338"/>
      <c r="V851" s="338"/>
      <c r="W851" s="338"/>
      <c r="X851" s="338"/>
    </row>
    <row r="852" spans="1:24" ht="7.5" customHeight="1"/>
    <row r="853" spans="1:24" ht="16.5" customHeight="1">
      <c r="S853" s="335" t="s">
        <v>641</v>
      </c>
      <c r="T853" s="335"/>
      <c r="U853" s="336">
        <v>3.8459590000000001</v>
      </c>
      <c r="V853" s="336"/>
      <c r="W853" s="336"/>
    </row>
    <row r="854" spans="1:24" ht="15.75" customHeight="1"/>
    <row r="855" spans="1:24" ht="16.5" customHeight="1">
      <c r="B855" s="339" t="s">
        <v>690</v>
      </c>
      <c r="C855" s="339"/>
      <c r="D855" s="339"/>
      <c r="E855" s="339"/>
      <c r="F855" s="339"/>
      <c r="G855" s="339"/>
      <c r="H855" s="339"/>
      <c r="I855" s="339"/>
      <c r="J855" s="339"/>
      <c r="K855" s="339"/>
      <c r="L855" s="339"/>
      <c r="M855" s="339"/>
      <c r="N855" s="339"/>
      <c r="O855" s="339"/>
      <c r="P855" s="339"/>
      <c r="Q855" s="339"/>
      <c r="R855" s="339"/>
      <c r="S855" s="339"/>
      <c r="T855" s="339"/>
      <c r="U855" s="339"/>
      <c r="V855" s="339"/>
      <c r="W855" s="339"/>
      <c r="X855" s="339"/>
    </row>
    <row r="856" spans="1:24" ht="0.75" customHeight="1"/>
    <row r="857" spans="1:24" ht="18" customHeight="1">
      <c r="A857" s="340" t="s">
        <v>633</v>
      </c>
      <c r="B857" s="340"/>
      <c r="C857" s="340"/>
      <c r="D857" s="340"/>
      <c r="E857" s="340"/>
      <c r="F857" s="340"/>
      <c r="G857" s="340"/>
      <c r="H857" s="218" t="s">
        <v>634</v>
      </c>
      <c r="I857" s="341" t="s">
        <v>635</v>
      </c>
      <c r="J857" s="341"/>
      <c r="K857" s="341"/>
      <c r="L857" s="341"/>
      <c r="M857" s="341" t="s">
        <v>43</v>
      </c>
      <c r="N857" s="341"/>
      <c r="O857" s="341"/>
      <c r="P857" s="340" t="s">
        <v>636</v>
      </c>
      <c r="Q857" s="340"/>
      <c r="R857" s="341" t="s">
        <v>637</v>
      </c>
      <c r="S857" s="341"/>
      <c r="T857" s="341"/>
      <c r="U857" s="341"/>
      <c r="V857" s="341" t="s">
        <v>638</v>
      </c>
      <c r="W857" s="341"/>
      <c r="X857" s="341"/>
    </row>
    <row r="858" spans="1:24" ht="1.5" customHeight="1">
      <c r="A858" s="330" t="s">
        <v>79</v>
      </c>
      <c r="B858" s="330"/>
      <c r="C858" s="330"/>
      <c r="D858" s="330"/>
      <c r="E858" s="330"/>
      <c r="F858" s="330"/>
      <c r="G858" s="330"/>
      <c r="H858" s="219"/>
      <c r="I858" s="338">
        <v>7</v>
      </c>
      <c r="J858" s="338"/>
      <c r="K858" s="338"/>
      <c r="L858" s="338"/>
      <c r="M858" s="332" t="s">
        <v>639</v>
      </c>
      <c r="N858" s="332"/>
      <c r="O858" s="332"/>
      <c r="P858" s="330"/>
      <c r="Q858" s="330"/>
      <c r="R858" s="338">
        <v>0.41621930000000001</v>
      </c>
      <c r="S858" s="338"/>
      <c r="T858" s="338"/>
      <c r="U858" s="338"/>
      <c r="V858" s="338">
        <v>2.913535</v>
      </c>
      <c r="W858" s="338"/>
      <c r="X858" s="338"/>
    </row>
    <row r="859" spans="1:24" ht="16.5" customHeight="1">
      <c r="A859" s="330"/>
      <c r="B859" s="330"/>
      <c r="C859" s="330"/>
      <c r="D859" s="330"/>
      <c r="E859" s="330"/>
      <c r="F859" s="330"/>
      <c r="G859" s="330"/>
      <c r="H859" s="219"/>
      <c r="I859" s="338"/>
      <c r="J859" s="338"/>
      <c r="K859" s="338"/>
      <c r="L859" s="338"/>
      <c r="M859" s="332"/>
      <c r="N859" s="332"/>
      <c r="O859" s="332"/>
      <c r="P859" s="330"/>
      <c r="Q859" s="330"/>
      <c r="R859" s="338"/>
      <c r="S859" s="338"/>
      <c r="T859" s="338"/>
      <c r="U859" s="338"/>
      <c r="V859" s="338"/>
      <c r="W859" s="338"/>
      <c r="X859" s="338"/>
    </row>
    <row r="860" spans="1:24" ht="1.5" customHeight="1">
      <c r="A860" s="330" t="s">
        <v>96</v>
      </c>
      <c r="B860" s="330"/>
      <c r="C860" s="330"/>
      <c r="D860" s="330"/>
      <c r="E860" s="330"/>
      <c r="F860" s="330"/>
      <c r="G860" s="330"/>
      <c r="H860" s="219"/>
      <c r="I860" s="338">
        <v>2</v>
      </c>
      <c r="J860" s="338"/>
      <c r="K860" s="338"/>
      <c r="L860" s="338"/>
      <c r="M860" s="332" t="s">
        <v>45</v>
      </c>
      <c r="N860" s="332"/>
      <c r="O860" s="332"/>
      <c r="P860" s="330"/>
      <c r="Q860" s="330"/>
      <c r="R860" s="338">
        <v>0.28999999999999998</v>
      </c>
      <c r="S860" s="338"/>
      <c r="T860" s="338"/>
      <c r="U860" s="338"/>
      <c r="V860" s="338">
        <v>0.57999999999999996</v>
      </c>
      <c r="W860" s="338"/>
      <c r="X860" s="338"/>
    </row>
    <row r="861" spans="1:24" ht="16.5" customHeight="1">
      <c r="A861" s="330"/>
      <c r="B861" s="330"/>
      <c r="C861" s="330"/>
      <c r="D861" s="330"/>
      <c r="E861" s="330"/>
      <c r="F861" s="330"/>
      <c r="G861" s="330"/>
      <c r="H861" s="219"/>
      <c r="I861" s="338"/>
      <c r="J861" s="338"/>
      <c r="K861" s="338"/>
      <c r="L861" s="338"/>
      <c r="M861" s="332"/>
      <c r="N861" s="332"/>
      <c r="O861" s="332"/>
      <c r="P861" s="330"/>
      <c r="Q861" s="330"/>
      <c r="R861" s="338"/>
      <c r="S861" s="338"/>
      <c r="T861" s="338"/>
      <c r="U861" s="338"/>
      <c r="V861" s="338"/>
      <c r="W861" s="338"/>
      <c r="X861" s="338"/>
    </row>
    <row r="862" spans="1:24" ht="7.5" customHeight="1"/>
    <row r="863" spans="1:24" ht="16.5" customHeight="1">
      <c r="S863" s="335" t="s">
        <v>641</v>
      </c>
      <c r="T863" s="335"/>
      <c r="U863" s="336">
        <v>3.4935350000000001</v>
      </c>
      <c r="V863" s="336"/>
      <c r="W863" s="336"/>
    </row>
    <row r="864" spans="1:24" ht="15.75" customHeight="1"/>
    <row r="865" spans="1:24" ht="16.5" customHeight="1">
      <c r="B865" s="339" t="s">
        <v>691</v>
      </c>
      <c r="C865" s="339"/>
      <c r="D865" s="339"/>
      <c r="E865" s="339"/>
      <c r="F865" s="339"/>
      <c r="G865" s="339"/>
      <c r="H865" s="339"/>
      <c r="I865" s="339"/>
      <c r="J865" s="339"/>
      <c r="K865" s="339"/>
      <c r="L865" s="339"/>
      <c r="M865" s="339"/>
      <c r="N865" s="339"/>
      <c r="O865" s="339"/>
      <c r="P865" s="339"/>
      <c r="Q865" s="339"/>
      <c r="R865" s="339"/>
      <c r="S865" s="339"/>
      <c r="T865" s="339"/>
      <c r="U865" s="339"/>
      <c r="V865" s="339"/>
      <c r="W865" s="339"/>
      <c r="X865" s="339"/>
    </row>
    <row r="866" spans="1:24" ht="0.75" customHeight="1"/>
    <row r="867" spans="1:24" ht="18" customHeight="1">
      <c r="A867" s="340" t="s">
        <v>633</v>
      </c>
      <c r="B867" s="340"/>
      <c r="C867" s="340"/>
      <c r="D867" s="340"/>
      <c r="E867" s="340"/>
      <c r="F867" s="340"/>
      <c r="G867" s="340"/>
      <c r="H867" s="218" t="s">
        <v>634</v>
      </c>
      <c r="I867" s="341" t="s">
        <v>635</v>
      </c>
      <c r="J867" s="341"/>
      <c r="K867" s="341"/>
      <c r="L867" s="341"/>
      <c r="M867" s="341" t="s">
        <v>43</v>
      </c>
      <c r="N867" s="341"/>
      <c r="O867" s="341"/>
      <c r="P867" s="340" t="s">
        <v>636</v>
      </c>
      <c r="Q867" s="340"/>
      <c r="R867" s="341" t="s">
        <v>637</v>
      </c>
      <c r="S867" s="341"/>
      <c r="T867" s="341"/>
      <c r="U867" s="341"/>
      <c r="V867" s="341" t="s">
        <v>638</v>
      </c>
      <c r="W867" s="341"/>
      <c r="X867" s="341"/>
    </row>
    <row r="868" spans="1:24" ht="1.5" customHeight="1">
      <c r="A868" s="330" t="s">
        <v>79</v>
      </c>
      <c r="B868" s="330"/>
      <c r="C868" s="330"/>
      <c r="D868" s="330"/>
      <c r="E868" s="330"/>
      <c r="F868" s="330"/>
      <c r="G868" s="330"/>
      <c r="H868" s="219"/>
      <c r="I868" s="338">
        <v>21</v>
      </c>
      <c r="J868" s="338"/>
      <c r="K868" s="338"/>
      <c r="L868" s="338"/>
      <c r="M868" s="332" t="s">
        <v>639</v>
      </c>
      <c r="N868" s="332"/>
      <c r="O868" s="332"/>
      <c r="P868" s="330"/>
      <c r="Q868" s="330"/>
      <c r="R868" s="338">
        <v>0.41621930000000001</v>
      </c>
      <c r="S868" s="338"/>
      <c r="T868" s="338"/>
      <c r="U868" s="338"/>
      <c r="V868" s="338">
        <v>8.7406050000000004</v>
      </c>
      <c r="W868" s="338"/>
      <c r="X868" s="338"/>
    </row>
    <row r="869" spans="1:24" ht="16.5" customHeight="1">
      <c r="A869" s="330"/>
      <c r="B869" s="330"/>
      <c r="C869" s="330"/>
      <c r="D869" s="330"/>
      <c r="E869" s="330"/>
      <c r="F869" s="330"/>
      <c r="G869" s="330"/>
      <c r="H869" s="219"/>
      <c r="I869" s="338"/>
      <c r="J869" s="338"/>
      <c r="K869" s="338"/>
      <c r="L869" s="338"/>
      <c r="M869" s="332"/>
      <c r="N869" s="332"/>
      <c r="O869" s="332"/>
      <c r="P869" s="330"/>
      <c r="Q869" s="330"/>
      <c r="R869" s="338"/>
      <c r="S869" s="338"/>
      <c r="T869" s="338"/>
      <c r="U869" s="338"/>
      <c r="V869" s="338"/>
      <c r="W869" s="338"/>
      <c r="X869" s="338"/>
    </row>
    <row r="870" spans="1:24" ht="1.5" customHeight="1">
      <c r="A870" s="330" t="s">
        <v>47</v>
      </c>
      <c r="B870" s="330"/>
      <c r="C870" s="330"/>
      <c r="D870" s="330"/>
      <c r="E870" s="330"/>
      <c r="F870" s="330"/>
      <c r="G870" s="330"/>
      <c r="H870" s="219"/>
      <c r="I870" s="338">
        <v>150</v>
      </c>
      <c r="J870" s="338"/>
      <c r="K870" s="338"/>
      <c r="L870" s="338"/>
      <c r="M870" s="332" t="s">
        <v>640</v>
      </c>
      <c r="N870" s="332"/>
      <c r="O870" s="332"/>
      <c r="P870" s="330"/>
      <c r="Q870" s="330"/>
      <c r="R870" s="338">
        <v>3.5242370000000002E-2</v>
      </c>
      <c r="S870" s="338"/>
      <c r="T870" s="338"/>
      <c r="U870" s="338"/>
      <c r="V870" s="338">
        <v>5.2863559999999996</v>
      </c>
      <c r="W870" s="338"/>
      <c r="X870" s="338"/>
    </row>
    <row r="871" spans="1:24" ht="16.5" customHeight="1">
      <c r="A871" s="330"/>
      <c r="B871" s="330"/>
      <c r="C871" s="330"/>
      <c r="D871" s="330"/>
      <c r="E871" s="330"/>
      <c r="F871" s="330"/>
      <c r="G871" s="330"/>
      <c r="H871" s="219"/>
      <c r="I871" s="338"/>
      <c r="J871" s="338"/>
      <c r="K871" s="338"/>
      <c r="L871" s="338"/>
      <c r="M871" s="332"/>
      <c r="N871" s="332"/>
      <c r="O871" s="332"/>
      <c r="P871" s="330"/>
      <c r="Q871" s="330"/>
      <c r="R871" s="338"/>
      <c r="S871" s="338"/>
      <c r="T871" s="338"/>
      <c r="U871" s="338"/>
      <c r="V871" s="338"/>
      <c r="W871" s="338"/>
      <c r="X871" s="338"/>
    </row>
    <row r="872" spans="1:24" ht="1.5" customHeight="1">
      <c r="A872" s="330" t="s">
        <v>96</v>
      </c>
      <c r="B872" s="330"/>
      <c r="C872" s="330"/>
      <c r="D872" s="330"/>
      <c r="E872" s="330"/>
      <c r="F872" s="330"/>
      <c r="G872" s="330"/>
      <c r="H872" s="219"/>
      <c r="I872" s="338">
        <v>2</v>
      </c>
      <c r="J872" s="338"/>
      <c r="K872" s="338"/>
      <c r="L872" s="338"/>
      <c r="M872" s="332" t="s">
        <v>45</v>
      </c>
      <c r="N872" s="332"/>
      <c r="O872" s="332"/>
      <c r="P872" s="330"/>
      <c r="Q872" s="330"/>
      <c r="R872" s="338">
        <v>0.28999999999999998</v>
      </c>
      <c r="S872" s="338"/>
      <c r="T872" s="338"/>
      <c r="U872" s="338"/>
      <c r="V872" s="338">
        <v>0.57999999999999996</v>
      </c>
      <c r="W872" s="338"/>
      <c r="X872" s="338"/>
    </row>
    <row r="873" spans="1:24" ht="16.5" customHeight="1">
      <c r="A873" s="330"/>
      <c r="B873" s="330"/>
      <c r="C873" s="330"/>
      <c r="D873" s="330"/>
      <c r="E873" s="330"/>
      <c r="F873" s="330"/>
      <c r="G873" s="330"/>
      <c r="H873" s="219"/>
      <c r="I873" s="338"/>
      <c r="J873" s="338"/>
      <c r="K873" s="338"/>
      <c r="L873" s="338"/>
      <c r="M873" s="332"/>
      <c r="N873" s="332"/>
      <c r="O873" s="332"/>
      <c r="P873" s="330"/>
      <c r="Q873" s="330"/>
      <c r="R873" s="338"/>
      <c r="S873" s="338"/>
      <c r="T873" s="338"/>
      <c r="U873" s="338"/>
      <c r="V873" s="338"/>
      <c r="W873" s="338"/>
      <c r="X873" s="338"/>
    </row>
    <row r="874" spans="1:24" ht="7.5" customHeight="1"/>
    <row r="875" spans="1:24" ht="16.5" customHeight="1">
      <c r="S875" s="335" t="s">
        <v>641</v>
      </c>
      <c r="T875" s="335"/>
      <c r="U875" s="336">
        <v>14.606960000000001</v>
      </c>
      <c r="V875" s="336"/>
      <c r="W875" s="336"/>
    </row>
    <row r="876" spans="1:24" ht="15.75" customHeight="1"/>
    <row r="877" spans="1:24" ht="16.5" customHeight="1">
      <c r="B877" s="339" t="s">
        <v>692</v>
      </c>
      <c r="C877" s="339"/>
      <c r="D877" s="339"/>
      <c r="E877" s="339"/>
      <c r="F877" s="339"/>
      <c r="G877" s="339"/>
      <c r="H877" s="339"/>
      <c r="I877" s="339"/>
      <c r="J877" s="339"/>
      <c r="K877" s="339"/>
      <c r="L877" s="339"/>
      <c r="M877" s="339"/>
      <c r="N877" s="339"/>
      <c r="O877" s="339"/>
      <c r="P877" s="339"/>
      <c r="Q877" s="339"/>
      <c r="R877" s="339"/>
      <c r="S877" s="339"/>
      <c r="T877" s="339"/>
      <c r="U877" s="339"/>
      <c r="V877" s="339"/>
      <c r="W877" s="339"/>
      <c r="X877" s="339"/>
    </row>
    <row r="878" spans="1:24" ht="0.75" customHeight="1"/>
    <row r="879" spans="1:24" ht="18" customHeight="1">
      <c r="A879" s="340" t="s">
        <v>633</v>
      </c>
      <c r="B879" s="340"/>
      <c r="C879" s="340"/>
      <c r="D879" s="340"/>
      <c r="E879" s="340"/>
      <c r="F879" s="340"/>
      <c r="G879" s="340"/>
      <c r="H879" s="218" t="s">
        <v>634</v>
      </c>
      <c r="I879" s="341" t="s">
        <v>635</v>
      </c>
      <c r="J879" s="341"/>
      <c r="K879" s="341"/>
      <c r="L879" s="341"/>
      <c r="M879" s="341" t="s">
        <v>43</v>
      </c>
      <c r="N879" s="341"/>
      <c r="O879" s="341"/>
      <c r="P879" s="340" t="s">
        <v>636</v>
      </c>
      <c r="Q879" s="340"/>
      <c r="R879" s="341" t="s">
        <v>637</v>
      </c>
      <c r="S879" s="341"/>
      <c r="T879" s="341"/>
      <c r="U879" s="341"/>
      <c r="V879" s="341" t="s">
        <v>638</v>
      </c>
      <c r="W879" s="341"/>
      <c r="X879" s="341"/>
    </row>
    <row r="880" spans="1:24" ht="1.5" customHeight="1">
      <c r="A880" s="330" t="s">
        <v>95</v>
      </c>
      <c r="B880" s="330"/>
      <c r="C880" s="330"/>
      <c r="D880" s="330"/>
      <c r="E880" s="330"/>
      <c r="F880" s="330"/>
      <c r="G880" s="330"/>
      <c r="H880" s="219"/>
      <c r="I880" s="338">
        <v>8</v>
      </c>
      <c r="J880" s="338"/>
      <c r="K880" s="338"/>
      <c r="L880" s="338"/>
      <c r="M880" s="332" t="s">
        <v>639</v>
      </c>
      <c r="N880" s="332"/>
      <c r="O880" s="332"/>
      <c r="P880" s="330"/>
      <c r="Q880" s="330"/>
      <c r="R880" s="338">
        <v>0.29899999999999999</v>
      </c>
      <c r="S880" s="338"/>
      <c r="T880" s="338"/>
      <c r="U880" s="338"/>
      <c r="V880" s="338">
        <v>2.3919999999999999</v>
      </c>
      <c r="W880" s="338"/>
      <c r="X880" s="338"/>
    </row>
    <row r="881" spans="1:24" ht="16.5" customHeight="1">
      <c r="A881" s="330"/>
      <c r="B881" s="330"/>
      <c r="C881" s="330"/>
      <c r="D881" s="330"/>
      <c r="E881" s="330"/>
      <c r="F881" s="330"/>
      <c r="G881" s="330"/>
      <c r="H881" s="219"/>
      <c r="I881" s="338"/>
      <c r="J881" s="338"/>
      <c r="K881" s="338"/>
      <c r="L881" s="338"/>
      <c r="M881" s="332"/>
      <c r="N881" s="332"/>
      <c r="O881" s="332"/>
      <c r="P881" s="330"/>
      <c r="Q881" s="330"/>
      <c r="R881" s="338"/>
      <c r="S881" s="338"/>
      <c r="T881" s="338"/>
      <c r="U881" s="338"/>
      <c r="V881" s="338"/>
      <c r="W881" s="338"/>
      <c r="X881" s="338"/>
    </row>
    <row r="882" spans="1:24" ht="1.5" customHeight="1">
      <c r="A882" s="330" t="s">
        <v>47</v>
      </c>
      <c r="B882" s="330"/>
      <c r="C882" s="330"/>
      <c r="D882" s="330"/>
      <c r="E882" s="330"/>
      <c r="F882" s="330"/>
      <c r="G882" s="330"/>
      <c r="H882" s="219"/>
      <c r="I882" s="338">
        <v>160</v>
      </c>
      <c r="J882" s="338"/>
      <c r="K882" s="338"/>
      <c r="L882" s="338"/>
      <c r="M882" s="332" t="s">
        <v>640</v>
      </c>
      <c r="N882" s="332"/>
      <c r="O882" s="332"/>
      <c r="P882" s="330"/>
      <c r="Q882" s="330"/>
      <c r="R882" s="338">
        <v>3.5242370000000002E-2</v>
      </c>
      <c r="S882" s="338"/>
      <c r="T882" s="338"/>
      <c r="U882" s="338"/>
      <c r="V882" s="338">
        <v>5.6387799999999997</v>
      </c>
      <c r="W882" s="338"/>
      <c r="X882" s="338"/>
    </row>
    <row r="883" spans="1:24" ht="16.5" customHeight="1">
      <c r="A883" s="330"/>
      <c r="B883" s="330"/>
      <c r="C883" s="330"/>
      <c r="D883" s="330"/>
      <c r="E883" s="330"/>
      <c r="F883" s="330"/>
      <c r="G883" s="330"/>
      <c r="H883" s="219"/>
      <c r="I883" s="338"/>
      <c r="J883" s="338"/>
      <c r="K883" s="338"/>
      <c r="L883" s="338"/>
      <c r="M883" s="332"/>
      <c r="N883" s="332"/>
      <c r="O883" s="332"/>
      <c r="P883" s="330"/>
      <c r="Q883" s="330"/>
      <c r="R883" s="338"/>
      <c r="S883" s="338"/>
      <c r="T883" s="338"/>
      <c r="U883" s="338"/>
      <c r="V883" s="338"/>
      <c r="W883" s="338"/>
      <c r="X883" s="338"/>
    </row>
    <row r="884" spans="1:24" ht="1.5" customHeight="1">
      <c r="A884" s="330" t="s">
        <v>98</v>
      </c>
      <c r="B884" s="330"/>
      <c r="C884" s="330"/>
      <c r="D884" s="330"/>
      <c r="E884" s="330"/>
      <c r="F884" s="330"/>
      <c r="G884" s="330"/>
      <c r="H884" s="219"/>
      <c r="I884" s="338">
        <v>10</v>
      </c>
      <c r="J884" s="338"/>
      <c r="K884" s="338"/>
      <c r="L884" s="338"/>
      <c r="M884" s="332" t="s">
        <v>639</v>
      </c>
      <c r="N884" s="332"/>
      <c r="O884" s="332"/>
      <c r="P884" s="330"/>
      <c r="Q884" s="330"/>
      <c r="R884" s="338">
        <v>2.262053E-2</v>
      </c>
      <c r="S884" s="338"/>
      <c r="T884" s="338"/>
      <c r="U884" s="338"/>
      <c r="V884" s="338">
        <v>0.2262053</v>
      </c>
      <c r="W884" s="338"/>
      <c r="X884" s="338"/>
    </row>
    <row r="885" spans="1:24" ht="16.5" customHeight="1">
      <c r="A885" s="330"/>
      <c r="B885" s="330"/>
      <c r="C885" s="330"/>
      <c r="D885" s="330"/>
      <c r="E885" s="330"/>
      <c r="F885" s="330"/>
      <c r="G885" s="330"/>
      <c r="H885" s="219"/>
      <c r="I885" s="338"/>
      <c r="J885" s="338"/>
      <c r="K885" s="338"/>
      <c r="L885" s="338"/>
      <c r="M885" s="332"/>
      <c r="N885" s="332"/>
      <c r="O885" s="332"/>
      <c r="P885" s="330"/>
      <c r="Q885" s="330"/>
      <c r="R885" s="338"/>
      <c r="S885" s="338"/>
      <c r="T885" s="338"/>
      <c r="U885" s="338"/>
      <c r="V885" s="338"/>
      <c r="W885" s="338"/>
      <c r="X885" s="338"/>
    </row>
    <row r="886" spans="1:24" ht="7.5" customHeight="1"/>
    <row r="887" spans="1:24" ht="17.25" customHeight="1">
      <c r="S887" s="335" t="s">
        <v>641</v>
      </c>
      <c r="T887" s="335"/>
      <c r="U887" s="336">
        <v>8.2569859999999995</v>
      </c>
      <c r="V887" s="336"/>
      <c r="W887" s="336"/>
    </row>
    <row r="888" spans="1:24" ht="15" customHeight="1"/>
    <row r="889" spans="1:24" ht="16.5" customHeight="1">
      <c r="B889" s="339" t="s">
        <v>693</v>
      </c>
      <c r="C889" s="339"/>
      <c r="D889" s="339"/>
      <c r="E889" s="339"/>
      <c r="F889" s="339"/>
      <c r="G889" s="339"/>
      <c r="H889" s="339"/>
      <c r="I889" s="339"/>
      <c r="J889" s="339"/>
      <c r="K889" s="339"/>
      <c r="L889" s="339"/>
      <c r="M889" s="339"/>
      <c r="N889" s="339"/>
      <c r="O889" s="339"/>
      <c r="P889" s="339"/>
      <c r="Q889" s="339"/>
      <c r="R889" s="339"/>
      <c r="S889" s="339"/>
      <c r="T889" s="339"/>
      <c r="U889" s="339"/>
      <c r="V889" s="339"/>
      <c r="W889" s="339"/>
      <c r="X889" s="339"/>
    </row>
    <row r="890" spans="1:24" ht="1.5" customHeight="1"/>
    <row r="891" spans="1:24" ht="18" customHeight="1">
      <c r="A891" s="340" t="s">
        <v>633</v>
      </c>
      <c r="B891" s="340"/>
      <c r="C891" s="340"/>
      <c r="D891" s="340"/>
      <c r="E891" s="340"/>
      <c r="F891" s="340"/>
      <c r="G891" s="340"/>
      <c r="H891" s="218" t="s">
        <v>634</v>
      </c>
      <c r="I891" s="341" t="s">
        <v>635</v>
      </c>
      <c r="J891" s="341"/>
      <c r="K891" s="341"/>
      <c r="L891" s="341"/>
      <c r="M891" s="341" t="s">
        <v>43</v>
      </c>
      <c r="N891" s="341"/>
      <c r="O891" s="341"/>
      <c r="P891" s="340" t="s">
        <v>636</v>
      </c>
      <c r="Q891" s="340"/>
      <c r="R891" s="341" t="s">
        <v>637</v>
      </c>
      <c r="S891" s="341"/>
      <c r="T891" s="341"/>
      <c r="U891" s="341"/>
      <c r="V891" s="341" t="s">
        <v>638</v>
      </c>
      <c r="W891" s="341"/>
      <c r="X891" s="341"/>
    </row>
    <row r="892" spans="1:24" ht="1.5" customHeight="1">
      <c r="A892" s="330" t="s">
        <v>95</v>
      </c>
      <c r="B892" s="330"/>
      <c r="C892" s="330"/>
      <c r="D892" s="330"/>
      <c r="E892" s="330"/>
      <c r="F892" s="330"/>
      <c r="G892" s="330"/>
      <c r="H892" s="219"/>
      <c r="I892" s="338">
        <v>5</v>
      </c>
      <c r="J892" s="338"/>
      <c r="K892" s="338"/>
      <c r="L892" s="338"/>
      <c r="M892" s="332" t="s">
        <v>639</v>
      </c>
      <c r="N892" s="332"/>
      <c r="O892" s="332"/>
      <c r="P892" s="330"/>
      <c r="Q892" s="330"/>
      <c r="R892" s="338">
        <v>0.29899999999999999</v>
      </c>
      <c r="S892" s="338"/>
      <c r="T892" s="338"/>
      <c r="U892" s="338"/>
      <c r="V892" s="338">
        <v>1.4950000000000001</v>
      </c>
      <c r="W892" s="338"/>
      <c r="X892" s="338"/>
    </row>
    <row r="893" spans="1:24" ht="16.5" customHeight="1">
      <c r="A893" s="330"/>
      <c r="B893" s="330"/>
      <c r="C893" s="330"/>
      <c r="D893" s="330"/>
      <c r="E893" s="330"/>
      <c r="F893" s="330"/>
      <c r="G893" s="330"/>
      <c r="H893" s="219"/>
      <c r="I893" s="338"/>
      <c r="J893" s="338"/>
      <c r="K893" s="338"/>
      <c r="L893" s="338"/>
      <c r="M893" s="332"/>
      <c r="N893" s="332"/>
      <c r="O893" s="332"/>
      <c r="P893" s="330"/>
      <c r="Q893" s="330"/>
      <c r="R893" s="338"/>
      <c r="S893" s="338"/>
      <c r="T893" s="338"/>
      <c r="U893" s="338"/>
      <c r="V893" s="338"/>
      <c r="W893" s="338"/>
      <c r="X893" s="338"/>
    </row>
    <row r="894" spans="1:24" ht="1.5" customHeight="1">
      <c r="A894" s="330" t="s">
        <v>47</v>
      </c>
      <c r="B894" s="330"/>
      <c r="C894" s="330"/>
      <c r="D894" s="330"/>
      <c r="E894" s="330"/>
      <c r="F894" s="330"/>
      <c r="G894" s="330"/>
      <c r="H894" s="219"/>
      <c r="I894" s="338">
        <v>80</v>
      </c>
      <c r="J894" s="338"/>
      <c r="K894" s="338"/>
      <c r="L894" s="338"/>
      <c r="M894" s="332" t="s">
        <v>640</v>
      </c>
      <c r="N894" s="332"/>
      <c r="O894" s="332"/>
      <c r="P894" s="330"/>
      <c r="Q894" s="330"/>
      <c r="R894" s="338">
        <v>3.5242370000000002E-2</v>
      </c>
      <c r="S894" s="338"/>
      <c r="T894" s="338"/>
      <c r="U894" s="338"/>
      <c r="V894" s="338">
        <v>2.8193899999999998</v>
      </c>
      <c r="W894" s="338"/>
      <c r="X894" s="338"/>
    </row>
    <row r="895" spans="1:24" ht="16.5" customHeight="1">
      <c r="A895" s="330"/>
      <c r="B895" s="330"/>
      <c r="C895" s="330"/>
      <c r="D895" s="330"/>
      <c r="E895" s="330"/>
      <c r="F895" s="330"/>
      <c r="G895" s="330"/>
      <c r="H895" s="219"/>
      <c r="I895" s="338"/>
      <c r="J895" s="338"/>
      <c r="K895" s="338"/>
      <c r="L895" s="338"/>
      <c r="M895" s="332"/>
      <c r="N895" s="332"/>
      <c r="O895" s="332"/>
      <c r="P895" s="330"/>
      <c r="Q895" s="330"/>
      <c r="R895" s="338"/>
      <c r="S895" s="338"/>
      <c r="T895" s="338"/>
      <c r="U895" s="338"/>
      <c r="V895" s="338"/>
      <c r="W895" s="338"/>
      <c r="X895" s="338"/>
    </row>
    <row r="896" spans="1:24" ht="1.5" customHeight="1">
      <c r="A896" s="330" t="s">
        <v>98</v>
      </c>
      <c r="B896" s="330"/>
      <c r="C896" s="330"/>
      <c r="D896" s="330"/>
      <c r="E896" s="330"/>
      <c r="F896" s="330"/>
      <c r="G896" s="330"/>
      <c r="H896" s="219"/>
      <c r="I896" s="338">
        <v>10</v>
      </c>
      <c r="J896" s="338"/>
      <c r="K896" s="338"/>
      <c r="L896" s="338"/>
      <c r="M896" s="332" t="s">
        <v>639</v>
      </c>
      <c r="N896" s="332"/>
      <c r="O896" s="332"/>
      <c r="P896" s="330"/>
      <c r="Q896" s="330"/>
      <c r="R896" s="338">
        <v>2.262053E-2</v>
      </c>
      <c r="S896" s="338"/>
      <c r="T896" s="338"/>
      <c r="U896" s="338"/>
      <c r="V896" s="338">
        <v>0.2262053</v>
      </c>
      <c r="W896" s="338"/>
      <c r="X896" s="338"/>
    </row>
    <row r="897" spans="1:24" ht="16.5" customHeight="1">
      <c r="A897" s="330"/>
      <c r="B897" s="330"/>
      <c r="C897" s="330"/>
      <c r="D897" s="330"/>
      <c r="E897" s="330"/>
      <c r="F897" s="330"/>
      <c r="G897" s="330"/>
      <c r="H897" s="219"/>
      <c r="I897" s="338"/>
      <c r="J897" s="338"/>
      <c r="K897" s="338"/>
      <c r="L897" s="338"/>
      <c r="M897" s="332"/>
      <c r="N897" s="332"/>
      <c r="O897" s="332"/>
      <c r="P897" s="330"/>
      <c r="Q897" s="330"/>
      <c r="R897" s="338"/>
      <c r="S897" s="338"/>
      <c r="T897" s="338"/>
      <c r="U897" s="338"/>
      <c r="V897" s="338"/>
      <c r="W897" s="338"/>
      <c r="X897" s="338"/>
    </row>
    <row r="898" spans="1:24" ht="7.5" customHeight="1"/>
    <row r="899" spans="1:24" ht="16.5" customHeight="1">
      <c r="S899" s="335" t="s">
        <v>641</v>
      </c>
      <c r="T899" s="335"/>
      <c r="U899" s="336">
        <v>4.5405949999999997</v>
      </c>
      <c r="V899" s="336"/>
      <c r="W899" s="336"/>
    </row>
    <row r="900" spans="1:24" ht="15" customHeight="1"/>
    <row r="901" spans="1:24" ht="16.5" customHeight="1">
      <c r="B901" s="339" t="s">
        <v>694</v>
      </c>
      <c r="C901" s="339"/>
      <c r="D901" s="339"/>
      <c r="E901" s="339"/>
      <c r="F901" s="339"/>
      <c r="G901" s="339"/>
      <c r="H901" s="339"/>
      <c r="I901" s="339"/>
      <c r="J901" s="339"/>
      <c r="K901" s="339"/>
      <c r="L901" s="339"/>
      <c r="M901" s="339"/>
      <c r="N901" s="339"/>
      <c r="O901" s="339"/>
      <c r="P901" s="339"/>
      <c r="Q901" s="339"/>
      <c r="R901" s="339"/>
      <c r="S901" s="339"/>
      <c r="T901" s="339"/>
      <c r="U901" s="339"/>
      <c r="V901" s="339"/>
      <c r="W901" s="339"/>
      <c r="X901" s="339"/>
    </row>
    <row r="902" spans="1:24" ht="1.5" customHeight="1"/>
    <row r="903" spans="1:24" ht="18" customHeight="1">
      <c r="A903" s="340" t="s">
        <v>633</v>
      </c>
      <c r="B903" s="340"/>
      <c r="C903" s="340"/>
      <c r="D903" s="340"/>
      <c r="E903" s="340"/>
      <c r="F903" s="340"/>
      <c r="G903" s="340"/>
      <c r="H903" s="218" t="s">
        <v>634</v>
      </c>
      <c r="I903" s="341" t="s">
        <v>635</v>
      </c>
      <c r="J903" s="341"/>
      <c r="K903" s="341"/>
      <c r="L903" s="341"/>
      <c r="M903" s="341" t="s">
        <v>43</v>
      </c>
      <c r="N903" s="341"/>
      <c r="O903" s="341"/>
      <c r="P903" s="340" t="s">
        <v>636</v>
      </c>
      <c r="Q903" s="340"/>
      <c r="R903" s="341" t="s">
        <v>637</v>
      </c>
      <c r="S903" s="341"/>
      <c r="T903" s="341"/>
      <c r="U903" s="341"/>
      <c r="V903" s="341" t="s">
        <v>638</v>
      </c>
      <c r="W903" s="341"/>
      <c r="X903" s="341"/>
    </row>
    <row r="904" spans="1:24" ht="1.5" customHeight="1">
      <c r="A904" s="330" t="s">
        <v>95</v>
      </c>
      <c r="B904" s="330"/>
      <c r="C904" s="330"/>
      <c r="D904" s="330"/>
      <c r="E904" s="330"/>
      <c r="F904" s="330"/>
      <c r="G904" s="330"/>
      <c r="H904" s="219"/>
      <c r="I904" s="338">
        <v>5</v>
      </c>
      <c r="J904" s="338"/>
      <c r="K904" s="338"/>
      <c r="L904" s="338"/>
      <c r="M904" s="332" t="s">
        <v>639</v>
      </c>
      <c r="N904" s="332"/>
      <c r="O904" s="332"/>
      <c r="P904" s="330"/>
      <c r="Q904" s="330"/>
      <c r="R904" s="338">
        <v>0.29899999999999999</v>
      </c>
      <c r="S904" s="338"/>
      <c r="T904" s="338"/>
      <c r="U904" s="338"/>
      <c r="V904" s="338">
        <v>1.4950000000000001</v>
      </c>
      <c r="W904" s="338"/>
      <c r="X904" s="338"/>
    </row>
    <row r="905" spans="1:24" ht="16.5" customHeight="1">
      <c r="A905" s="330"/>
      <c r="B905" s="330"/>
      <c r="C905" s="330"/>
      <c r="D905" s="330"/>
      <c r="E905" s="330"/>
      <c r="F905" s="330"/>
      <c r="G905" s="330"/>
      <c r="H905" s="219"/>
      <c r="I905" s="338"/>
      <c r="J905" s="338"/>
      <c r="K905" s="338"/>
      <c r="L905" s="338"/>
      <c r="M905" s="332"/>
      <c r="N905" s="332"/>
      <c r="O905" s="332"/>
      <c r="P905" s="330"/>
      <c r="Q905" s="330"/>
      <c r="R905" s="338"/>
      <c r="S905" s="338"/>
      <c r="T905" s="338"/>
      <c r="U905" s="338"/>
      <c r="V905" s="338"/>
      <c r="W905" s="338"/>
      <c r="X905" s="338"/>
    </row>
    <row r="906" spans="1:24" ht="1.5" customHeight="1">
      <c r="A906" s="330" t="s">
        <v>47</v>
      </c>
      <c r="B906" s="330"/>
      <c r="C906" s="330"/>
      <c r="D906" s="330"/>
      <c r="E906" s="330"/>
      <c r="F906" s="330"/>
      <c r="G906" s="330"/>
      <c r="H906" s="219"/>
      <c r="I906" s="338">
        <v>80</v>
      </c>
      <c r="J906" s="338"/>
      <c r="K906" s="338"/>
      <c r="L906" s="338"/>
      <c r="M906" s="332" t="s">
        <v>640</v>
      </c>
      <c r="N906" s="332"/>
      <c r="O906" s="332"/>
      <c r="P906" s="330"/>
      <c r="Q906" s="330"/>
      <c r="R906" s="338">
        <v>3.5242370000000002E-2</v>
      </c>
      <c r="S906" s="338"/>
      <c r="T906" s="338"/>
      <c r="U906" s="338"/>
      <c r="V906" s="338">
        <v>2.8193899999999998</v>
      </c>
      <c r="W906" s="338"/>
      <c r="X906" s="338"/>
    </row>
    <row r="907" spans="1:24" ht="16.5" customHeight="1">
      <c r="A907" s="330"/>
      <c r="B907" s="330"/>
      <c r="C907" s="330"/>
      <c r="D907" s="330"/>
      <c r="E907" s="330"/>
      <c r="F907" s="330"/>
      <c r="G907" s="330"/>
      <c r="H907" s="219"/>
      <c r="I907" s="338"/>
      <c r="J907" s="338"/>
      <c r="K907" s="338"/>
      <c r="L907" s="338"/>
      <c r="M907" s="332"/>
      <c r="N907" s="332"/>
      <c r="O907" s="332"/>
      <c r="P907" s="330"/>
      <c r="Q907" s="330"/>
      <c r="R907" s="338"/>
      <c r="S907" s="338"/>
      <c r="T907" s="338"/>
      <c r="U907" s="338"/>
      <c r="V907" s="338"/>
      <c r="W907" s="338"/>
      <c r="X907" s="338"/>
    </row>
    <row r="908" spans="1:24" ht="1.5" customHeight="1">
      <c r="A908" s="330" t="s">
        <v>98</v>
      </c>
      <c r="B908" s="330"/>
      <c r="C908" s="330"/>
      <c r="D908" s="330"/>
      <c r="E908" s="330"/>
      <c r="F908" s="330"/>
      <c r="G908" s="330"/>
      <c r="H908" s="219"/>
      <c r="I908" s="338">
        <v>10</v>
      </c>
      <c r="J908" s="338"/>
      <c r="K908" s="338"/>
      <c r="L908" s="338"/>
      <c r="M908" s="332" t="s">
        <v>639</v>
      </c>
      <c r="N908" s="332"/>
      <c r="O908" s="332"/>
      <c r="P908" s="330"/>
      <c r="Q908" s="330"/>
      <c r="R908" s="338">
        <v>2.262053E-2</v>
      </c>
      <c r="S908" s="338"/>
      <c r="T908" s="338"/>
      <c r="U908" s="338"/>
      <c r="V908" s="338">
        <v>0.2262053</v>
      </c>
      <c r="W908" s="338"/>
      <c r="X908" s="338"/>
    </row>
    <row r="909" spans="1:24" ht="16.5" customHeight="1">
      <c r="A909" s="330"/>
      <c r="B909" s="330"/>
      <c r="C909" s="330"/>
      <c r="D909" s="330"/>
      <c r="E909" s="330"/>
      <c r="F909" s="330"/>
      <c r="G909" s="330"/>
      <c r="H909" s="219"/>
      <c r="I909" s="338"/>
      <c r="J909" s="338"/>
      <c r="K909" s="338"/>
      <c r="L909" s="338"/>
      <c r="M909" s="332"/>
      <c r="N909" s="332"/>
      <c r="O909" s="332"/>
      <c r="P909" s="330"/>
      <c r="Q909" s="330"/>
      <c r="R909" s="338"/>
      <c r="S909" s="338"/>
      <c r="T909" s="338"/>
      <c r="U909" s="338"/>
      <c r="V909" s="338"/>
      <c r="W909" s="338"/>
      <c r="X909" s="338"/>
    </row>
    <row r="910" spans="1:24" ht="7.5" customHeight="1"/>
    <row r="911" spans="1:24" ht="16.5" customHeight="1">
      <c r="S911" s="335" t="s">
        <v>641</v>
      </c>
      <c r="T911" s="335"/>
      <c r="U911" s="336">
        <v>4.5405949999999997</v>
      </c>
      <c r="V911" s="336"/>
      <c r="W911" s="336"/>
    </row>
    <row r="912" spans="1:24" ht="15.75" customHeight="1"/>
    <row r="913" spans="1:24" ht="16.5" customHeight="1">
      <c r="B913" s="339" t="s">
        <v>695</v>
      </c>
      <c r="C913" s="339"/>
      <c r="D913" s="339"/>
      <c r="E913" s="339"/>
      <c r="F913" s="339"/>
      <c r="G913" s="339"/>
      <c r="H913" s="339"/>
      <c r="I913" s="339"/>
      <c r="J913" s="339"/>
      <c r="K913" s="339"/>
      <c r="L913" s="339"/>
      <c r="M913" s="339"/>
      <c r="N913" s="339"/>
      <c r="O913" s="339"/>
      <c r="P913" s="339"/>
      <c r="Q913" s="339"/>
      <c r="R913" s="339"/>
      <c r="S913" s="339"/>
      <c r="T913" s="339"/>
      <c r="U913" s="339"/>
      <c r="V913" s="339"/>
      <c r="W913" s="339"/>
      <c r="X913" s="339"/>
    </row>
    <row r="914" spans="1:24" ht="0.75" customHeight="1"/>
    <row r="915" spans="1:24" ht="18" customHeight="1">
      <c r="A915" s="340" t="s">
        <v>633</v>
      </c>
      <c r="B915" s="340"/>
      <c r="C915" s="340"/>
      <c r="D915" s="340"/>
      <c r="E915" s="340"/>
      <c r="F915" s="340"/>
      <c r="G915" s="340"/>
      <c r="H915" s="218" t="s">
        <v>634</v>
      </c>
      <c r="I915" s="341" t="s">
        <v>635</v>
      </c>
      <c r="J915" s="341"/>
      <c r="K915" s="341"/>
      <c r="L915" s="341"/>
      <c r="M915" s="341" t="s">
        <v>43</v>
      </c>
      <c r="N915" s="341"/>
      <c r="O915" s="341"/>
      <c r="P915" s="340" t="s">
        <v>636</v>
      </c>
      <c r="Q915" s="340"/>
      <c r="R915" s="341" t="s">
        <v>637</v>
      </c>
      <c r="S915" s="341"/>
      <c r="T915" s="341"/>
      <c r="U915" s="341"/>
      <c r="V915" s="341" t="s">
        <v>638</v>
      </c>
      <c r="W915" s="341"/>
      <c r="X915" s="341"/>
    </row>
    <row r="916" spans="1:24" ht="1.5" customHeight="1">
      <c r="A916" s="330" t="s">
        <v>99</v>
      </c>
      <c r="B916" s="330"/>
      <c r="C916" s="330"/>
      <c r="D916" s="330"/>
      <c r="E916" s="330"/>
      <c r="F916" s="330"/>
      <c r="G916" s="330"/>
      <c r="H916" s="219"/>
      <c r="I916" s="338">
        <v>2</v>
      </c>
      <c r="J916" s="338"/>
      <c r="K916" s="338"/>
      <c r="L916" s="338"/>
      <c r="M916" s="332" t="s">
        <v>45</v>
      </c>
      <c r="N916" s="332"/>
      <c r="O916" s="332"/>
      <c r="P916" s="330"/>
      <c r="Q916" s="330"/>
      <c r="R916" s="338">
        <v>0.86206899999999997</v>
      </c>
      <c r="S916" s="338"/>
      <c r="T916" s="338"/>
      <c r="U916" s="338"/>
      <c r="V916" s="338">
        <v>1.7241379999999999</v>
      </c>
      <c r="W916" s="338"/>
      <c r="X916" s="338"/>
    </row>
    <row r="917" spans="1:24" ht="16.5" customHeight="1">
      <c r="A917" s="330"/>
      <c r="B917" s="330"/>
      <c r="C917" s="330"/>
      <c r="D917" s="330"/>
      <c r="E917" s="330"/>
      <c r="F917" s="330"/>
      <c r="G917" s="330"/>
      <c r="H917" s="219"/>
      <c r="I917" s="338"/>
      <c r="J917" s="338"/>
      <c r="K917" s="338"/>
      <c r="L917" s="338"/>
      <c r="M917" s="332"/>
      <c r="N917" s="332"/>
      <c r="O917" s="332"/>
      <c r="P917" s="330"/>
      <c r="Q917" s="330"/>
      <c r="R917" s="338"/>
      <c r="S917" s="338"/>
      <c r="T917" s="338"/>
      <c r="U917" s="338"/>
      <c r="V917" s="338"/>
      <c r="W917" s="338"/>
      <c r="X917" s="338"/>
    </row>
    <row r="918" spans="1:24" ht="7.5" customHeight="1"/>
    <row r="919" spans="1:24" ht="16.5" customHeight="1">
      <c r="S919" s="335" t="s">
        <v>641</v>
      </c>
      <c r="T919" s="335"/>
      <c r="U919" s="336">
        <v>1.7241379999999999</v>
      </c>
      <c r="V919" s="336"/>
      <c r="W919" s="336"/>
    </row>
    <row r="920" spans="1:24" ht="15.75" customHeight="1"/>
    <row r="921" spans="1:24" ht="16.5" customHeight="1">
      <c r="B921" s="339" t="s">
        <v>696</v>
      </c>
      <c r="C921" s="339"/>
      <c r="D921" s="339"/>
      <c r="E921" s="339"/>
      <c r="F921" s="339"/>
      <c r="G921" s="339"/>
      <c r="H921" s="339"/>
      <c r="I921" s="339"/>
      <c r="J921" s="339"/>
      <c r="K921" s="339"/>
      <c r="L921" s="339"/>
      <c r="M921" s="339"/>
      <c r="N921" s="339"/>
      <c r="O921" s="339"/>
      <c r="P921" s="339"/>
      <c r="Q921" s="339"/>
      <c r="R921" s="339"/>
      <c r="S921" s="339"/>
      <c r="T921" s="339"/>
      <c r="U921" s="339"/>
      <c r="V921" s="339"/>
      <c r="W921" s="339"/>
      <c r="X921" s="339"/>
    </row>
    <row r="922" spans="1:24" ht="0.75" customHeight="1"/>
    <row r="923" spans="1:24" ht="18" customHeight="1">
      <c r="A923" s="340" t="s">
        <v>633</v>
      </c>
      <c r="B923" s="340"/>
      <c r="C923" s="340"/>
      <c r="D923" s="340"/>
      <c r="E923" s="340"/>
      <c r="F923" s="340"/>
      <c r="G923" s="340"/>
      <c r="H923" s="218" t="s">
        <v>634</v>
      </c>
      <c r="I923" s="341" t="s">
        <v>635</v>
      </c>
      <c r="J923" s="341"/>
      <c r="K923" s="341"/>
      <c r="L923" s="341"/>
      <c r="M923" s="341" t="s">
        <v>43</v>
      </c>
      <c r="N923" s="341"/>
      <c r="O923" s="341"/>
      <c r="P923" s="340" t="s">
        <v>636</v>
      </c>
      <c r="Q923" s="340"/>
      <c r="R923" s="341" t="s">
        <v>637</v>
      </c>
      <c r="S923" s="341"/>
      <c r="T923" s="341"/>
      <c r="U923" s="341"/>
      <c r="V923" s="341" t="s">
        <v>638</v>
      </c>
      <c r="W923" s="341"/>
      <c r="X923" s="341"/>
    </row>
    <row r="924" spans="1:24" ht="1.5" customHeight="1">
      <c r="A924" s="330" t="s">
        <v>99</v>
      </c>
      <c r="B924" s="330"/>
      <c r="C924" s="330"/>
      <c r="D924" s="330"/>
      <c r="E924" s="330"/>
      <c r="F924" s="330"/>
      <c r="G924" s="330"/>
      <c r="H924" s="219"/>
      <c r="I924" s="338">
        <v>1</v>
      </c>
      <c r="J924" s="338"/>
      <c r="K924" s="338"/>
      <c r="L924" s="338"/>
      <c r="M924" s="332" t="s">
        <v>45</v>
      </c>
      <c r="N924" s="332"/>
      <c r="O924" s="332"/>
      <c r="P924" s="330"/>
      <c r="Q924" s="330"/>
      <c r="R924" s="338">
        <v>0.86206899999999997</v>
      </c>
      <c r="S924" s="338"/>
      <c r="T924" s="338"/>
      <c r="U924" s="338"/>
      <c r="V924" s="338">
        <v>0.86206899999999997</v>
      </c>
      <c r="W924" s="338"/>
      <c r="X924" s="338"/>
    </row>
    <row r="925" spans="1:24" ht="16.5" customHeight="1">
      <c r="A925" s="330"/>
      <c r="B925" s="330"/>
      <c r="C925" s="330"/>
      <c r="D925" s="330"/>
      <c r="E925" s="330"/>
      <c r="F925" s="330"/>
      <c r="G925" s="330"/>
      <c r="H925" s="219"/>
      <c r="I925" s="338"/>
      <c r="J925" s="338"/>
      <c r="K925" s="338"/>
      <c r="L925" s="338"/>
      <c r="M925" s="332"/>
      <c r="N925" s="332"/>
      <c r="O925" s="332"/>
      <c r="P925" s="330"/>
      <c r="Q925" s="330"/>
      <c r="R925" s="338"/>
      <c r="S925" s="338"/>
      <c r="T925" s="338"/>
      <c r="U925" s="338"/>
      <c r="V925" s="338"/>
      <c r="W925" s="338"/>
      <c r="X925" s="338"/>
    </row>
    <row r="926" spans="1:24" ht="7.5" customHeight="1"/>
    <row r="927" spans="1:24" ht="16.5" customHeight="1">
      <c r="S927" s="335" t="s">
        <v>641</v>
      </c>
      <c r="T927" s="335"/>
      <c r="U927" s="336">
        <v>0.86206899999999997</v>
      </c>
      <c r="V927" s="336"/>
      <c r="W927" s="336"/>
    </row>
    <row r="928" spans="1:24" ht="15.75" customHeight="1"/>
    <row r="929" spans="1:24" ht="16.5" customHeight="1">
      <c r="B929" s="339" t="s">
        <v>697</v>
      </c>
      <c r="C929" s="339"/>
      <c r="D929" s="339"/>
      <c r="E929" s="339"/>
      <c r="F929" s="339"/>
      <c r="G929" s="339"/>
      <c r="H929" s="339"/>
      <c r="I929" s="339"/>
      <c r="J929" s="339"/>
      <c r="K929" s="339"/>
      <c r="L929" s="339"/>
      <c r="M929" s="339"/>
      <c r="N929" s="339"/>
      <c r="O929" s="339"/>
      <c r="P929" s="339"/>
      <c r="Q929" s="339"/>
      <c r="R929" s="339"/>
      <c r="S929" s="339"/>
      <c r="T929" s="339"/>
      <c r="U929" s="339"/>
      <c r="V929" s="339"/>
      <c r="W929" s="339"/>
      <c r="X929" s="339"/>
    </row>
    <row r="930" spans="1:24" ht="0.75" customHeight="1"/>
    <row r="931" spans="1:24" ht="18" customHeight="1">
      <c r="A931" s="340" t="s">
        <v>633</v>
      </c>
      <c r="B931" s="340"/>
      <c r="C931" s="340"/>
      <c r="D931" s="340"/>
      <c r="E931" s="340"/>
      <c r="F931" s="340"/>
      <c r="G931" s="340"/>
      <c r="H931" s="218" t="s">
        <v>634</v>
      </c>
      <c r="I931" s="341" t="s">
        <v>635</v>
      </c>
      <c r="J931" s="341"/>
      <c r="K931" s="341"/>
      <c r="L931" s="341"/>
      <c r="M931" s="341" t="s">
        <v>43</v>
      </c>
      <c r="N931" s="341"/>
      <c r="O931" s="341"/>
      <c r="P931" s="340" t="s">
        <v>636</v>
      </c>
      <c r="Q931" s="340"/>
      <c r="R931" s="341" t="s">
        <v>637</v>
      </c>
      <c r="S931" s="341"/>
      <c r="T931" s="341"/>
      <c r="U931" s="341"/>
      <c r="V931" s="341" t="s">
        <v>638</v>
      </c>
      <c r="W931" s="341"/>
      <c r="X931" s="341"/>
    </row>
    <row r="932" spans="1:24" ht="1.5" customHeight="1">
      <c r="A932" s="330" t="s">
        <v>100</v>
      </c>
      <c r="B932" s="330"/>
      <c r="C932" s="330"/>
      <c r="D932" s="330"/>
      <c r="E932" s="330"/>
      <c r="F932" s="330"/>
      <c r="G932" s="330"/>
      <c r="H932" s="219"/>
      <c r="I932" s="338">
        <v>2</v>
      </c>
      <c r="J932" s="338"/>
      <c r="K932" s="338"/>
      <c r="L932" s="338"/>
      <c r="M932" s="332" t="s">
        <v>45</v>
      </c>
      <c r="N932" s="332"/>
      <c r="O932" s="332"/>
      <c r="P932" s="330"/>
      <c r="Q932" s="330"/>
      <c r="R932" s="338">
        <v>0.46</v>
      </c>
      <c r="S932" s="338"/>
      <c r="T932" s="338"/>
      <c r="U932" s="338"/>
      <c r="V932" s="338">
        <v>0.92</v>
      </c>
      <c r="W932" s="338"/>
      <c r="X932" s="338"/>
    </row>
    <row r="933" spans="1:24" ht="16.5" customHeight="1">
      <c r="A933" s="330"/>
      <c r="B933" s="330"/>
      <c r="C933" s="330"/>
      <c r="D933" s="330"/>
      <c r="E933" s="330"/>
      <c r="F933" s="330"/>
      <c r="G933" s="330"/>
      <c r="H933" s="219"/>
      <c r="I933" s="338"/>
      <c r="J933" s="338"/>
      <c r="K933" s="338"/>
      <c r="L933" s="338"/>
      <c r="M933" s="332"/>
      <c r="N933" s="332"/>
      <c r="O933" s="332"/>
      <c r="P933" s="330"/>
      <c r="Q933" s="330"/>
      <c r="R933" s="338"/>
      <c r="S933" s="338"/>
      <c r="T933" s="338"/>
      <c r="U933" s="338"/>
      <c r="V933" s="338"/>
      <c r="W933" s="338"/>
      <c r="X933" s="338"/>
    </row>
    <row r="934" spans="1:24" ht="1.5" customHeight="1">
      <c r="A934" s="330" t="s">
        <v>96</v>
      </c>
      <c r="B934" s="330"/>
      <c r="C934" s="330"/>
      <c r="D934" s="330"/>
      <c r="E934" s="330"/>
      <c r="F934" s="330"/>
      <c r="G934" s="330"/>
      <c r="H934" s="219"/>
      <c r="I934" s="338">
        <v>2</v>
      </c>
      <c r="J934" s="338"/>
      <c r="K934" s="338"/>
      <c r="L934" s="338"/>
      <c r="M934" s="332" t="s">
        <v>45</v>
      </c>
      <c r="N934" s="332"/>
      <c r="O934" s="332"/>
      <c r="P934" s="330"/>
      <c r="Q934" s="330"/>
      <c r="R934" s="338">
        <v>0.28999999999999998</v>
      </c>
      <c r="S934" s="338"/>
      <c r="T934" s="338"/>
      <c r="U934" s="338"/>
      <c r="V934" s="338">
        <v>0.57999999999999996</v>
      </c>
      <c r="W934" s="338"/>
      <c r="X934" s="338"/>
    </row>
    <row r="935" spans="1:24" ht="16.5" customHeight="1">
      <c r="A935" s="330"/>
      <c r="B935" s="330"/>
      <c r="C935" s="330"/>
      <c r="D935" s="330"/>
      <c r="E935" s="330"/>
      <c r="F935" s="330"/>
      <c r="G935" s="330"/>
      <c r="H935" s="219"/>
      <c r="I935" s="338"/>
      <c r="J935" s="338"/>
      <c r="K935" s="338"/>
      <c r="L935" s="338"/>
      <c r="M935" s="332"/>
      <c r="N935" s="332"/>
      <c r="O935" s="332"/>
      <c r="P935" s="330"/>
      <c r="Q935" s="330"/>
      <c r="R935" s="338"/>
      <c r="S935" s="338"/>
      <c r="T935" s="338"/>
      <c r="U935" s="338"/>
      <c r="V935" s="338"/>
      <c r="W935" s="338"/>
      <c r="X935" s="338"/>
    </row>
    <row r="936" spans="1:24" ht="7.5" customHeight="1"/>
    <row r="937" spans="1:24" ht="17.25" customHeight="1">
      <c r="S937" s="335" t="s">
        <v>641</v>
      </c>
      <c r="T937" s="335"/>
      <c r="U937" s="336">
        <v>1.5</v>
      </c>
      <c r="V937" s="336"/>
      <c r="W937" s="336"/>
    </row>
    <row r="938" spans="1:24" ht="15" customHeight="1"/>
    <row r="939" spans="1:24" ht="16.5" customHeight="1">
      <c r="B939" s="339" t="s">
        <v>698</v>
      </c>
      <c r="C939" s="339"/>
      <c r="D939" s="339"/>
      <c r="E939" s="339"/>
      <c r="F939" s="339"/>
      <c r="G939" s="339"/>
      <c r="H939" s="339"/>
      <c r="I939" s="339"/>
      <c r="J939" s="339"/>
      <c r="K939" s="339"/>
      <c r="L939" s="339"/>
      <c r="M939" s="339"/>
      <c r="N939" s="339"/>
      <c r="O939" s="339"/>
      <c r="P939" s="339"/>
      <c r="Q939" s="339"/>
      <c r="R939" s="339"/>
      <c r="S939" s="339"/>
      <c r="T939" s="339"/>
      <c r="U939" s="339"/>
      <c r="V939" s="339"/>
      <c r="W939" s="339"/>
      <c r="X939" s="339"/>
    </row>
    <row r="940" spans="1:24" ht="1.5" customHeight="1"/>
    <row r="941" spans="1:24" ht="18" customHeight="1">
      <c r="A941" s="340" t="s">
        <v>633</v>
      </c>
      <c r="B941" s="340"/>
      <c r="C941" s="340"/>
      <c r="D941" s="340"/>
      <c r="E941" s="340"/>
      <c r="F941" s="340"/>
      <c r="G941" s="340"/>
      <c r="H941" s="218" t="s">
        <v>634</v>
      </c>
      <c r="I941" s="341" t="s">
        <v>635</v>
      </c>
      <c r="J941" s="341"/>
      <c r="K941" s="341"/>
      <c r="L941" s="341"/>
      <c r="M941" s="341" t="s">
        <v>43</v>
      </c>
      <c r="N941" s="341"/>
      <c r="O941" s="341"/>
      <c r="P941" s="340" t="s">
        <v>636</v>
      </c>
      <c r="Q941" s="340"/>
      <c r="R941" s="341" t="s">
        <v>637</v>
      </c>
      <c r="S941" s="341"/>
      <c r="T941" s="341"/>
      <c r="U941" s="341"/>
      <c r="V941" s="341" t="s">
        <v>638</v>
      </c>
      <c r="W941" s="341"/>
      <c r="X941" s="341"/>
    </row>
    <row r="942" spans="1:24" ht="1.5" customHeight="1">
      <c r="A942" s="330" t="s">
        <v>100</v>
      </c>
      <c r="B942" s="330"/>
      <c r="C942" s="330"/>
      <c r="D942" s="330"/>
      <c r="E942" s="330"/>
      <c r="F942" s="330"/>
      <c r="G942" s="330"/>
      <c r="H942" s="219"/>
      <c r="I942" s="338">
        <v>1</v>
      </c>
      <c r="J942" s="338"/>
      <c r="K942" s="338"/>
      <c r="L942" s="338"/>
      <c r="M942" s="332" t="s">
        <v>45</v>
      </c>
      <c r="N942" s="332"/>
      <c r="O942" s="332"/>
      <c r="P942" s="330"/>
      <c r="Q942" s="330"/>
      <c r="R942" s="338">
        <v>0.46</v>
      </c>
      <c r="S942" s="338"/>
      <c r="T942" s="338"/>
      <c r="U942" s="338"/>
      <c r="V942" s="338">
        <v>0.46</v>
      </c>
      <c r="W942" s="338"/>
      <c r="X942" s="338"/>
    </row>
    <row r="943" spans="1:24" ht="16.5" customHeight="1">
      <c r="A943" s="330"/>
      <c r="B943" s="330"/>
      <c r="C943" s="330"/>
      <c r="D943" s="330"/>
      <c r="E943" s="330"/>
      <c r="F943" s="330"/>
      <c r="G943" s="330"/>
      <c r="H943" s="219"/>
      <c r="I943" s="338"/>
      <c r="J943" s="338"/>
      <c r="K943" s="338"/>
      <c r="L943" s="338"/>
      <c r="M943" s="332"/>
      <c r="N943" s="332"/>
      <c r="O943" s="332"/>
      <c r="P943" s="330"/>
      <c r="Q943" s="330"/>
      <c r="R943" s="338"/>
      <c r="S943" s="338"/>
      <c r="T943" s="338"/>
      <c r="U943" s="338"/>
      <c r="V943" s="338"/>
      <c r="W943" s="338"/>
      <c r="X943" s="338"/>
    </row>
    <row r="944" spans="1:24" ht="1.5" customHeight="1">
      <c r="A944" s="330" t="s">
        <v>96</v>
      </c>
      <c r="B944" s="330"/>
      <c r="C944" s="330"/>
      <c r="D944" s="330"/>
      <c r="E944" s="330"/>
      <c r="F944" s="330"/>
      <c r="G944" s="330"/>
      <c r="H944" s="219"/>
      <c r="I944" s="338">
        <v>2</v>
      </c>
      <c r="J944" s="338"/>
      <c r="K944" s="338"/>
      <c r="L944" s="338"/>
      <c r="M944" s="332" t="s">
        <v>45</v>
      </c>
      <c r="N944" s="332"/>
      <c r="O944" s="332"/>
      <c r="P944" s="330"/>
      <c r="Q944" s="330"/>
      <c r="R944" s="338">
        <v>0.28999999999999998</v>
      </c>
      <c r="S944" s="338"/>
      <c r="T944" s="338"/>
      <c r="U944" s="338"/>
      <c r="V944" s="338">
        <v>0.57999999999999996</v>
      </c>
      <c r="W944" s="338"/>
      <c r="X944" s="338"/>
    </row>
    <row r="945" spans="1:24" ht="16.5" customHeight="1">
      <c r="A945" s="330"/>
      <c r="B945" s="330"/>
      <c r="C945" s="330"/>
      <c r="D945" s="330"/>
      <c r="E945" s="330"/>
      <c r="F945" s="330"/>
      <c r="G945" s="330"/>
      <c r="H945" s="219"/>
      <c r="I945" s="338"/>
      <c r="J945" s="338"/>
      <c r="K945" s="338"/>
      <c r="L945" s="338"/>
      <c r="M945" s="332"/>
      <c r="N945" s="332"/>
      <c r="O945" s="332"/>
      <c r="P945" s="330"/>
      <c r="Q945" s="330"/>
      <c r="R945" s="338"/>
      <c r="S945" s="338"/>
      <c r="T945" s="338"/>
      <c r="U945" s="338"/>
      <c r="V945" s="338"/>
      <c r="W945" s="338"/>
      <c r="X945" s="338"/>
    </row>
    <row r="946" spans="1:24" ht="7.5" customHeight="1"/>
    <row r="947" spans="1:24" ht="16.5" customHeight="1">
      <c r="S947" s="335" t="s">
        <v>641</v>
      </c>
      <c r="T947" s="335"/>
      <c r="U947" s="336">
        <v>1.04</v>
      </c>
      <c r="V947" s="336"/>
      <c r="W947" s="336"/>
    </row>
    <row r="948" spans="1:24" ht="15" customHeight="1"/>
    <row r="949" spans="1:24" ht="16.5" customHeight="1">
      <c r="B949" s="339" t="s">
        <v>699</v>
      </c>
      <c r="C949" s="339"/>
      <c r="D949" s="339"/>
      <c r="E949" s="339"/>
      <c r="F949" s="339"/>
      <c r="G949" s="339"/>
      <c r="H949" s="339"/>
      <c r="I949" s="339"/>
      <c r="J949" s="339"/>
      <c r="K949" s="339"/>
      <c r="L949" s="339"/>
      <c r="M949" s="339"/>
      <c r="N949" s="339"/>
      <c r="O949" s="339"/>
      <c r="P949" s="339"/>
      <c r="Q949" s="339"/>
      <c r="R949" s="339"/>
      <c r="S949" s="339"/>
      <c r="T949" s="339"/>
      <c r="U949" s="339"/>
      <c r="V949" s="339"/>
      <c r="W949" s="339"/>
      <c r="X949" s="339"/>
    </row>
    <row r="950" spans="1:24" ht="1.5" customHeight="1"/>
    <row r="951" spans="1:24" ht="18" customHeight="1">
      <c r="A951" s="340" t="s">
        <v>633</v>
      </c>
      <c r="B951" s="340"/>
      <c r="C951" s="340"/>
      <c r="D951" s="340"/>
      <c r="E951" s="340"/>
      <c r="F951" s="340"/>
      <c r="G951" s="340"/>
      <c r="H951" s="218" t="s">
        <v>634</v>
      </c>
      <c r="I951" s="341" t="s">
        <v>635</v>
      </c>
      <c r="J951" s="341"/>
      <c r="K951" s="341"/>
      <c r="L951" s="341"/>
      <c r="M951" s="341" t="s">
        <v>43</v>
      </c>
      <c r="N951" s="341"/>
      <c r="O951" s="341"/>
      <c r="P951" s="340" t="s">
        <v>636</v>
      </c>
      <c r="Q951" s="340"/>
      <c r="R951" s="341" t="s">
        <v>637</v>
      </c>
      <c r="S951" s="341"/>
      <c r="T951" s="341"/>
      <c r="U951" s="341"/>
      <c r="V951" s="341" t="s">
        <v>638</v>
      </c>
      <c r="W951" s="341"/>
      <c r="X951" s="341"/>
    </row>
    <row r="952" spans="1:24" ht="1.5" customHeight="1">
      <c r="A952" s="330" t="s">
        <v>95</v>
      </c>
      <c r="B952" s="330"/>
      <c r="C952" s="330"/>
      <c r="D952" s="330"/>
      <c r="E952" s="330"/>
      <c r="F952" s="330"/>
      <c r="G952" s="330"/>
      <c r="H952" s="219"/>
      <c r="I952" s="338">
        <v>8</v>
      </c>
      <c r="J952" s="338"/>
      <c r="K952" s="338"/>
      <c r="L952" s="338"/>
      <c r="M952" s="332" t="s">
        <v>639</v>
      </c>
      <c r="N952" s="332"/>
      <c r="O952" s="332"/>
      <c r="P952" s="330"/>
      <c r="Q952" s="330"/>
      <c r="R952" s="338">
        <v>0.29899999999999999</v>
      </c>
      <c r="S952" s="338"/>
      <c r="T952" s="338"/>
      <c r="U952" s="338"/>
      <c r="V952" s="338">
        <v>2.3919999999999999</v>
      </c>
      <c r="W952" s="338"/>
      <c r="X952" s="338"/>
    </row>
    <row r="953" spans="1:24" ht="16.5" customHeight="1">
      <c r="A953" s="330"/>
      <c r="B953" s="330"/>
      <c r="C953" s="330"/>
      <c r="D953" s="330"/>
      <c r="E953" s="330"/>
      <c r="F953" s="330"/>
      <c r="G953" s="330"/>
      <c r="H953" s="219"/>
      <c r="I953" s="338"/>
      <c r="J953" s="338"/>
      <c r="K953" s="338"/>
      <c r="L953" s="338"/>
      <c r="M953" s="332"/>
      <c r="N953" s="332"/>
      <c r="O953" s="332"/>
      <c r="P953" s="330"/>
      <c r="Q953" s="330"/>
      <c r="R953" s="338"/>
      <c r="S953" s="338"/>
      <c r="T953" s="338"/>
      <c r="U953" s="338"/>
      <c r="V953" s="338"/>
      <c r="W953" s="338"/>
      <c r="X953" s="338"/>
    </row>
    <row r="954" spans="1:24" ht="1.5" customHeight="1">
      <c r="A954" s="330" t="s">
        <v>47</v>
      </c>
      <c r="B954" s="330"/>
      <c r="C954" s="330"/>
      <c r="D954" s="330"/>
      <c r="E954" s="330"/>
      <c r="F954" s="330"/>
      <c r="G954" s="330"/>
      <c r="H954" s="219"/>
      <c r="I954" s="338">
        <v>150</v>
      </c>
      <c r="J954" s="338"/>
      <c r="K954" s="338"/>
      <c r="L954" s="338"/>
      <c r="M954" s="332" t="s">
        <v>640</v>
      </c>
      <c r="N954" s="332"/>
      <c r="O954" s="332"/>
      <c r="P954" s="330"/>
      <c r="Q954" s="330"/>
      <c r="R954" s="338">
        <v>3.5242370000000002E-2</v>
      </c>
      <c r="S954" s="338"/>
      <c r="T954" s="338"/>
      <c r="U954" s="338"/>
      <c r="V954" s="338">
        <v>5.2863559999999996</v>
      </c>
      <c r="W954" s="338"/>
      <c r="X954" s="338"/>
    </row>
    <row r="955" spans="1:24" ht="16.5" customHeight="1">
      <c r="A955" s="330"/>
      <c r="B955" s="330"/>
      <c r="C955" s="330"/>
      <c r="D955" s="330"/>
      <c r="E955" s="330"/>
      <c r="F955" s="330"/>
      <c r="G955" s="330"/>
      <c r="H955" s="219"/>
      <c r="I955" s="338"/>
      <c r="J955" s="338"/>
      <c r="K955" s="338"/>
      <c r="L955" s="338"/>
      <c r="M955" s="332"/>
      <c r="N955" s="332"/>
      <c r="O955" s="332"/>
      <c r="P955" s="330"/>
      <c r="Q955" s="330"/>
      <c r="R955" s="338"/>
      <c r="S955" s="338"/>
      <c r="T955" s="338"/>
      <c r="U955" s="338"/>
      <c r="V955" s="338"/>
      <c r="W955" s="338"/>
      <c r="X955" s="338"/>
    </row>
    <row r="956" spans="1:24" ht="1.5" customHeight="1">
      <c r="A956" s="330" t="s">
        <v>101</v>
      </c>
      <c r="B956" s="330"/>
      <c r="C956" s="330"/>
      <c r="D956" s="330"/>
      <c r="E956" s="330"/>
      <c r="F956" s="330"/>
      <c r="G956" s="330"/>
      <c r="H956" s="219"/>
      <c r="I956" s="338">
        <v>10</v>
      </c>
      <c r="J956" s="338"/>
      <c r="K956" s="338"/>
      <c r="L956" s="338"/>
      <c r="M956" s="332" t="s">
        <v>640</v>
      </c>
      <c r="N956" s="332"/>
      <c r="O956" s="332"/>
      <c r="P956" s="330"/>
      <c r="Q956" s="330"/>
      <c r="R956" s="338">
        <v>0.3</v>
      </c>
      <c r="S956" s="338"/>
      <c r="T956" s="338"/>
      <c r="U956" s="338"/>
      <c r="V956" s="338">
        <v>3</v>
      </c>
      <c r="W956" s="338"/>
      <c r="X956" s="338"/>
    </row>
    <row r="957" spans="1:24" ht="16.5" customHeight="1">
      <c r="A957" s="330"/>
      <c r="B957" s="330"/>
      <c r="C957" s="330"/>
      <c r="D957" s="330"/>
      <c r="E957" s="330"/>
      <c r="F957" s="330"/>
      <c r="G957" s="330"/>
      <c r="H957" s="219"/>
      <c r="I957" s="338"/>
      <c r="J957" s="338"/>
      <c r="K957" s="338"/>
      <c r="L957" s="338"/>
      <c r="M957" s="332"/>
      <c r="N957" s="332"/>
      <c r="O957" s="332"/>
      <c r="P957" s="330"/>
      <c r="Q957" s="330"/>
      <c r="R957" s="338"/>
      <c r="S957" s="338"/>
      <c r="T957" s="338"/>
      <c r="U957" s="338"/>
      <c r="V957" s="338"/>
      <c r="W957" s="338"/>
      <c r="X957" s="338"/>
    </row>
    <row r="958" spans="1:24" ht="1.5" customHeight="1">
      <c r="A958" s="330" t="s">
        <v>98</v>
      </c>
      <c r="B958" s="330"/>
      <c r="C958" s="330"/>
      <c r="D958" s="330"/>
      <c r="E958" s="330"/>
      <c r="F958" s="330"/>
      <c r="G958" s="330"/>
      <c r="H958" s="219"/>
      <c r="I958" s="338">
        <v>10</v>
      </c>
      <c r="J958" s="338"/>
      <c r="K958" s="338"/>
      <c r="L958" s="338"/>
      <c r="M958" s="332" t="s">
        <v>639</v>
      </c>
      <c r="N958" s="332"/>
      <c r="O958" s="332"/>
      <c r="P958" s="330"/>
      <c r="Q958" s="330"/>
      <c r="R958" s="338">
        <v>2.262053E-2</v>
      </c>
      <c r="S958" s="338"/>
      <c r="T958" s="338"/>
      <c r="U958" s="338"/>
      <c r="V958" s="338">
        <v>0.2262053</v>
      </c>
      <c r="W958" s="338"/>
      <c r="X958" s="338"/>
    </row>
    <row r="959" spans="1:24" ht="16.5" customHeight="1">
      <c r="A959" s="330"/>
      <c r="B959" s="330"/>
      <c r="C959" s="330"/>
      <c r="D959" s="330"/>
      <c r="E959" s="330"/>
      <c r="F959" s="330"/>
      <c r="G959" s="330"/>
      <c r="H959" s="219"/>
      <c r="I959" s="338"/>
      <c r="J959" s="338"/>
      <c r="K959" s="338"/>
      <c r="L959" s="338"/>
      <c r="M959" s="332"/>
      <c r="N959" s="332"/>
      <c r="O959" s="332"/>
      <c r="P959" s="330"/>
      <c r="Q959" s="330"/>
      <c r="R959" s="338"/>
      <c r="S959" s="338"/>
      <c r="T959" s="338"/>
      <c r="U959" s="338"/>
      <c r="V959" s="338"/>
      <c r="W959" s="338"/>
      <c r="X959" s="338"/>
    </row>
    <row r="960" spans="1:24" ht="7.5" customHeight="1"/>
    <row r="961" spans="1:24" ht="16.5" customHeight="1">
      <c r="S961" s="335" t="s">
        <v>641</v>
      </c>
      <c r="T961" s="335"/>
      <c r="U961" s="336">
        <v>10.90456</v>
      </c>
      <c r="V961" s="336"/>
      <c r="W961" s="336"/>
    </row>
    <row r="962" spans="1:24" ht="15.75" customHeight="1"/>
    <row r="963" spans="1:24" ht="16.5" customHeight="1">
      <c r="B963" s="339" t="s">
        <v>700</v>
      </c>
      <c r="C963" s="339"/>
      <c r="D963" s="339"/>
      <c r="E963" s="339"/>
      <c r="F963" s="339"/>
      <c r="G963" s="339"/>
      <c r="H963" s="339"/>
      <c r="I963" s="339"/>
      <c r="J963" s="339"/>
      <c r="K963" s="339"/>
      <c r="L963" s="339"/>
      <c r="M963" s="339"/>
      <c r="N963" s="339"/>
      <c r="O963" s="339"/>
      <c r="P963" s="339"/>
      <c r="Q963" s="339"/>
      <c r="R963" s="339"/>
      <c r="S963" s="339"/>
      <c r="T963" s="339"/>
      <c r="U963" s="339"/>
      <c r="V963" s="339"/>
      <c r="W963" s="339"/>
      <c r="X963" s="339"/>
    </row>
    <row r="964" spans="1:24" ht="0.75" customHeight="1"/>
    <row r="965" spans="1:24" ht="18" customHeight="1">
      <c r="A965" s="340" t="s">
        <v>633</v>
      </c>
      <c r="B965" s="340"/>
      <c r="C965" s="340"/>
      <c r="D965" s="340"/>
      <c r="E965" s="340"/>
      <c r="F965" s="340"/>
      <c r="G965" s="340"/>
      <c r="H965" s="218" t="s">
        <v>634</v>
      </c>
      <c r="I965" s="341" t="s">
        <v>635</v>
      </c>
      <c r="J965" s="341"/>
      <c r="K965" s="341"/>
      <c r="L965" s="341"/>
      <c r="M965" s="341" t="s">
        <v>43</v>
      </c>
      <c r="N965" s="341"/>
      <c r="O965" s="341"/>
      <c r="P965" s="340" t="s">
        <v>636</v>
      </c>
      <c r="Q965" s="340"/>
      <c r="R965" s="341" t="s">
        <v>637</v>
      </c>
      <c r="S965" s="341"/>
      <c r="T965" s="341"/>
      <c r="U965" s="341"/>
      <c r="V965" s="341" t="s">
        <v>638</v>
      </c>
      <c r="W965" s="341"/>
      <c r="X965" s="341"/>
    </row>
    <row r="966" spans="1:24" ht="1.5" customHeight="1">
      <c r="A966" s="330" t="s">
        <v>95</v>
      </c>
      <c r="B966" s="330"/>
      <c r="C966" s="330"/>
      <c r="D966" s="330"/>
      <c r="E966" s="330"/>
      <c r="F966" s="330"/>
      <c r="G966" s="330"/>
      <c r="H966" s="219"/>
      <c r="I966" s="338">
        <v>5</v>
      </c>
      <c r="J966" s="338"/>
      <c r="K966" s="338"/>
      <c r="L966" s="338"/>
      <c r="M966" s="332" t="s">
        <v>639</v>
      </c>
      <c r="N966" s="332"/>
      <c r="O966" s="332"/>
      <c r="P966" s="330"/>
      <c r="Q966" s="330"/>
      <c r="R966" s="338">
        <v>0.29899999999999999</v>
      </c>
      <c r="S966" s="338"/>
      <c r="T966" s="338"/>
      <c r="U966" s="338"/>
      <c r="V966" s="338">
        <v>1.4950000000000001</v>
      </c>
      <c r="W966" s="338"/>
      <c r="X966" s="338"/>
    </row>
    <row r="967" spans="1:24" ht="16.5" customHeight="1">
      <c r="A967" s="330"/>
      <c r="B967" s="330"/>
      <c r="C967" s="330"/>
      <c r="D967" s="330"/>
      <c r="E967" s="330"/>
      <c r="F967" s="330"/>
      <c r="G967" s="330"/>
      <c r="H967" s="219"/>
      <c r="I967" s="338"/>
      <c r="J967" s="338"/>
      <c r="K967" s="338"/>
      <c r="L967" s="338"/>
      <c r="M967" s="332"/>
      <c r="N967" s="332"/>
      <c r="O967" s="332"/>
      <c r="P967" s="330"/>
      <c r="Q967" s="330"/>
      <c r="R967" s="338"/>
      <c r="S967" s="338"/>
      <c r="T967" s="338"/>
      <c r="U967" s="338"/>
      <c r="V967" s="338"/>
      <c r="W967" s="338"/>
      <c r="X967" s="338"/>
    </row>
    <row r="968" spans="1:24" ht="1.5" customHeight="1">
      <c r="A968" s="330" t="s">
        <v>47</v>
      </c>
      <c r="B968" s="330"/>
      <c r="C968" s="330"/>
      <c r="D968" s="330"/>
      <c r="E968" s="330"/>
      <c r="F968" s="330"/>
      <c r="G968" s="330"/>
      <c r="H968" s="219"/>
      <c r="I968" s="338">
        <v>70</v>
      </c>
      <c r="J968" s="338"/>
      <c r="K968" s="338"/>
      <c r="L968" s="338"/>
      <c r="M968" s="332" t="s">
        <v>640</v>
      </c>
      <c r="N968" s="332"/>
      <c r="O968" s="332"/>
      <c r="P968" s="330"/>
      <c r="Q968" s="330"/>
      <c r="R968" s="338">
        <v>3.5242370000000002E-2</v>
      </c>
      <c r="S968" s="338"/>
      <c r="T968" s="338"/>
      <c r="U968" s="338"/>
      <c r="V968" s="338">
        <v>2.4669660000000002</v>
      </c>
      <c r="W968" s="338"/>
      <c r="X968" s="338"/>
    </row>
    <row r="969" spans="1:24" ht="16.5" customHeight="1">
      <c r="A969" s="330"/>
      <c r="B969" s="330"/>
      <c r="C969" s="330"/>
      <c r="D969" s="330"/>
      <c r="E969" s="330"/>
      <c r="F969" s="330"/>
      <c r="G969" s="330"/>
      <c r="H969" s="219"/>
      <c r="I969" s="338"/>
      <c r="J969" s="338"/>
      <c r="K969" s="338"/>
      <c r="L969" s="338"/>
      <c r="M969" s="332"/>
      <c r="N969" s="332"/>
      <c r="O969" s="332"/>
      <c r="P969" s="330"/>
      <c r="Q969" s="330"/>
      <c r="R969" s="338"/>
      <c r="S969" s="338"/>
      <c r="T969" s="338"/>
      <c r="U969" s="338"/>
      <c r="V969" s="338"/>
      <c r="W969" s="338"/>
      <c r="X969" s="338"/>
    </row>
    <row r="970" spans="1:24" ht="1.5" customHeight="1">
      <c r="A970" s="330" t="s">
        <v>101</v>
      </c>
      <c r="B970" s="330"/>
      <c r="C970" s="330"/>
      <c r="D970" s="330"/>
      <c r="E970" s="330"/>
      <c r="F970" s="330"/>
      <c r="G970" s="330"/>
      <c r="H970" s="219"/>
      <c r="I970" s="338">
        <v>5</v>
      </c>
      <c r="J970" s="338"/>
      <c r="K970" s="338"/>
      <c r="L970" s="338"/>
      <c r="M970" s="332" t="s">
        <v>640</v>
      </c>
      <c r="N970" s="332"/>
      <c r="O970" s="332"/>
      <c r="P970" s="330"/>
      <c r="Q970" s="330"/>
      <c r="R970" s="338">
        <v>0.3</v>
      </c>
      <c r="S970" s="338"/>
      <c r="T970" s="338"/>
      <c r="U970" s="338"/>
      <c r="V970" s="338">
        <v>1.5</v>
      </c>
      <c r="W970" s="338"/>
      <c r="X970" s="338"/>
    </row>
    <row r="971" spans="1:24" ht="16.5" customHeight="1">
      <c r="A971" s="330"/>
      <c r="B971" s="330"/>
      <c r="C971" s="330"/>
      <c r="D971" s="330"/>
      <c r="E971" s="330"/>
      <c r="F971" s="330"/>
      <c r="G971" s="330"/>
      <c r="H971" s="219"/>
      <c r="I971" s="338"/>
      <c r="J971" s="338"/>
      <c r="K971" s="338"/>
      <c r="L971" s="338"/>
      <c r="M971" s="332"/>
      <c r="N971" s="332"/>
      <c r="O971" s="332"/>
      <c r="P971" s="330"/>
      <c r="Q971" s="330"/>
      <c r="R971" s="338"/>
      <c r="S971" s="338"/>
      <c r="T971" s="338"/>
      <c r="U971" s="338"/>
      <c r="V971" s="338"/>
      <c r="W971" s="338"/>
      <c r="X971" s="338"/>
    </row>
    <row r="972" spans="1:24" ht="1.5" customHeight="1">
      <c r="A972" s="330" t="s">
        <v>98</v>
      </c>
      <c r="B972" s="330"/>
      <c r="C972" s="330"/>
      <c r="D972" s="330"/>
      <c r="E972" s="330"/>
      <c r="F972" s="330"/>
      <c r="G972" s="330"/>
      <c r="H972" s="219"/>
      <c r="I972" s="338">
        <v>10</v>
      </c>
      <c r="J972" s="338"/>
      <c r="K972" s="338"/>
      <c r="L972" s="338"/>
      <c r="M972" s="332" t="s">
        <v>639</v>
      </c>
      <c r="N972" s="332"/>
      <c r="O972" s="332"/>
      <c r="P972" s="330"/>
      <c r="Q972" s="330"/>
      <c r="R972" s="338">
        <v>2.262053E-2</v>
      </c>
      <c r="S972" s="338"/>
      <c r="T972" s="338"/>
      <c r="U972" s="338"/>
      <c r="V972" s="338">
        <v>0.2262053</v>
      </c>
      <c r="W972" s="338"/>
      <c r="X972" s="338"/>
    </row>
    <row r="973" spans="1:24" ht="16.5" customHeight="1">
      <c r="A973" s="330"/>
      <c r="B973" s="330"/>
      <c r="C973" s="330"/>
      <c r="D973" s="330"/>
      <c r="E973" s="330"/>
      <c r="F973" s="330"/>
      <c r="G973" s="330"/>
      <c r="H973" s="219"/>
      <c r="I973" s="338"/>
      <c r="J973" s="338"/>
      <c r="K973" s="338"/>
      <c r="L973" s="338"/>
      <c r="M973" s="332"/>
      <c r="N973" s="332"/>
      <c r="O973" s="332"/>
      <c r="P973" s="330"/>
      <c r="Q973" s="330"/>
      <c r="R973" s="338"/>
      <c r="S973" s="338"/>
      <c r="T973" s="338"/>
      <c r="U973" s="338"/>
      <c r="V973" s="338"/>
      <c r="W973" s="338"/>
      <c r="X973" s="338"/>
    </row>
    <row r="974" spans="1:24" ht="7.5" customHeight="1"/>
    <row r="975" spans="1:24" ht="16.5" customHeight="1">
      <c r="S975" s="335" t="s">
        <v>641</v>
      </c>
      <c r="T975" s="335"/>
      <c r="U975" s="336">
        <v>5.6881709999999996</v>
      </c>
      <c r="V975" s="336"/>
      <c r="W975" s="336"/>
    </row>
    <row r="976" spans="1:24" ht="15.75" customHeight="1"/>
    <row r="977" spans="1:24" ht="16.5" customHeight="1">
      <c r="B977" s="339" t="s">
        <v>701</v>
      </c>
      <c r="C977" s="339"/>
      <c r="D977" s="339"/>
      <c r="E977" s="339"/>
      <c r="F977" s="339"/>
      <c r="G977" s="339"/>
      <c r="H977" s="339"/>
      <c r="I977" s="339"/>
      <c r="J977" s="339"/>
      <c r="K977" s="339"/>
      <c r="L977" s="339"/>
      <c r="M977" s="339"/>
      <c r="N977" s="339"/>
      <c r="O977" s="339"/>
      <c r="P977" s="339"/>
      <c r="Q977" s="339"/>
      <c r="R977" s="339"/>
      <c r="S977" s="339"/>
      <c r="T977" s="339"/>
      <c r="U977" s="339"/>
      <c r="V977" s="339"/>
      <c r="W977" s="339"/>
      <c r="X977" s="339"/>
    </row>
    <row r="978" spans="1:24" ht="0.75" customHeight="1"/>
    <row r="979" spans="1:24" ht="18" customHeight="1">
      <c r="A979" s="340" t="s">
        <v>633</v>
      </c>
      <c r="B979" s="340"/>
      <c r="C979" s="340"/>
      <c r="D979" s="340"/>
      <c r="E979" s="340"/>
      <c r="F979" s="340"/>
      <c r="G979" s="340"/>
      <c r="H979" s="218" t="s">
        <v>634</v>
      </c>
      <c r="I979" s="341" t="s">
        <v>635</v>
      </c>
      <c r="J979" s="341"/>
      <c r="K979" s="341"/>
      <c r="L979" s="341"/>
      <c r="M979" s="341" t="s">
        <v>43</v>
      </c>
      <c r="N979" s="341"/>
      <c r="O979" s="341"/>
      <c r="P979" s="340" t="s">
        <v>636</v>
      </c>
      <c r="Q979" s="340"/>
      <c r="R979" s="341" t="s">
        <v>637</v>
      </c>
      <c r="S979" s="341"/>
      <c r="T979" s="341"/>
      <c r="U979" s="341"/>
      <c r="V979" s="341" t="s">
        <v>638</v>
      </c>
      <c r="W979" s="341"/>
      <c r="X979" s="341"/>
    </row>
    <row r="980" spans="1:24" ht="1.5" customHeight="1">
      <c r="A980" s="330" t="s">
        <v>51</v>
      </c>
      <c r="B980" s="330"/>
      <c r="C980" s="330"/>
      <c r="D980" s="330"/>
      <c r="E980" s="330"/>
      <c r="F980" s="330"/>
      <c r="G980" s="330"/>
      <c r="H980" s="219"/>
      <c r="I980" s="338">
        <v>90</v>
      </c>
      <c r="J980" s="338"/>
      <c r="K980" s="338"/>
      <c r="L980" s="338"/>
      <c r="M980" s="332" t="s">
        <v>639</v>
      </c>
      <c r="N980" s="332"/>
      <c r="O980" s="332"/>
      <c r="P980" s="330"/>
      <c r="Q980" s="330"/>
      <c r="R980" s="338">
        <v>0.15169840000000001</v>
      </c>
      <c r="S980" s="338"/>
      <c r="T980" s="338"/>
      <c r="U980" s="338"/>
      <c r="V980" s="338">
        <v>13.65286</v>
      </c>
      <c r="W980" s="338"/>
      <c r="X980" s="338"/>
    </row>
    <row r="981" spans="1:24" ht="16.5" customHeight="1">
      <c r="A981" s="330"/>
      <c r="B981" s="330"/>
      <c r="C981" s="330"/>
      <c r="D981" s="330"/>
      <c r="E981" s="330"/>
      <c r="F981" s="330"/>
      <c r="G981" s="330"/>
      <c r="H981" s="219"/>
      <c r="I981" s="338"/>
      <c r="J981" s="338"/>
      <c r="K981" s="338"/>
      <c r="L981" s="338"/>
      <c r="M981" s="332"/>
      <c r="N981" s="332"/>
      <c r="O981" s="332"/>
      <c r="P981" s="330"/>
      <c r="Q981" s="330"/>
      <c r="R981" s="338"/>
      <c r="S981" s="338"/>
      <c r="T981" s="338"/>
      <c r="U981" s="338"/>
      <c r="V981" s="338"/>
      <c r="W981" s="338"/>
      <c r="X981" s="338"/>
    </row>
    <row r="982" spans="1:24" ht="1.5" customHeight="1">
      <c r="A982" s="330" t="s">
        <v>47</v>
      </c>
      <c r="B982" s="330"/>
      <c r="C982" s="330"/>
      <c r="D982" s="330"/>
      <c r="E982" s="330"/>
      <c r="F982" s="330"/>
      <c r="G982" s="330"/>
      <c r="H982" s="219"/>
      <c r="I982" s="338">
        <v>240</v>
      </c>
      <c r="J982" s="338"/>
      <c r="K982" s="338"/>
      <c r="L982" s="338"/>
      <c r="M982" s="332" t="s">
        <v>640</v>
      </c>
      <c r="N982" s="332"/>
      <c r="O982" s="332"/>
      <c r="P982" s="330"/>
      <c r="Q982" s="330"/>
      <c r="R982" s="338">
        <v>3.5242370000000002E-2</v>
      </c>
      <c r="S982" s="338"/>
      <c r="T982" s="338"/>
      <c r="U982" s="338"/>
      <c r="V982" s="338">
        <v>8.4581700000000009</v>
      </c>
      <c r="W982" s="338"/>
      <c r="X982" s="338"/>
    </row>
    <row r="983" spans="1:24" ht="16.5" customHeight="1">
      <c r="A983" s="330"/>
      <c r="B983" s="330"/>
      <c r="C983" s="330"/>
      <c r="D983" s="330"/>
      <c r="E983" s="330"/>
      <c r="F983" s="330"/>
      <c r="G983" s="330"/>
      <c r="H983" s="219"/>
      <c r="I983" s="338"/>
      <c r="J983" s="338"/>
      <c r="K983" s="338"/>
      <c r="L983" s="338"/>
      <c r="M983" s="332"/>
      <c r="N983" s="332"/>
      <c r="O983" s="332"/>
      <c r="P983" s="330"/>
      <c r="Q983" s="330"/>
      <c r="R983" s="338"/>
      <c r="S983" s="338"/>
      <c r="T983" s="338"/>
      <c r="U983" s="338"/>
      <c r="V983" s="338"/>
      <c r="W983" s="338"/>
      <c r="X983" s="338"/>
    </row>
    <row r="984" spans="1:24" ht="7.5" customHeight="1"/>
    <row r="985" spans="1:24" ht="16.5" customHeight="1">
      <c r="S985" s="335" t="s">
        <v>641</v>
      </c>
      <c r="T985" s="335"/>
      <c r="U985" s="336">
        <v>22.11103</v>
      </c>
      <c r="V985" s="336"/>
      <c r="W985" s="336"/>
    </row>
    <row r="986" spans="1:24" ht="15.75" customHeight="1"/>
    <row r="987" spans="1:24" ht="16.5" customHeight="1">
      <c r="B987" s="339" t="s">
        <v>702</v>
      </c>
      <c r="C987" s="339"/>
      <c r="D987" s="339"/>
      <c r="E987" s="339"/>
      <c r="F987" s="339"/>
      <c r="G987" s="339"/>
      <c r="H987" s="339"/>
      <c r="I987" s="339"/>
      <c r="J987" s="339"/>
      <c r="K987" s="339"/>
      <c r="L987" s="339"/>
      <c r="M987" s="339"/>
      <c r="N987" s="339"/>
      <c r="O987" s="339"/>
      <c r="P987" s="339"/>
      <c r="Q987" s="339"/>
      <c r="R987" s="339"/>
      <c r="S987" s="339"/>
      <c r="T987" s="339"/>
      <c r="U987" s="339"/>
      <c r="V987" s="339"/>
      <c r="W987" s="339"/>
      <c r="X987" s="339"/>
    </row>
    <row r="988" spans="1:24" ht="0.75" customHeight="1"/>
    <row r="989" spans="1:24" ht="18" customHeight="1">
      <c r="A989" s="340" t="s">
        <v>633</v>
      </c>
      <c r="B989" s="340"/>
      <c r="C989" s="340"/>
      <c r="D989" s="340"/>
      <c r="E989" s="340"/>
      <c r="F989" s="340"/>
      <c r="G989" s="340"/>
      <c r="H989" s="218" t="s">
        <v>634</v>
      </c>
      <c r="I989" s="341" t="s">
        <v>635</v>
      </c>
      <c r="J989" s="341"/>
      <c r="K989" s="341"/>
      <c r="L989" s="341"/>
      <c r="M989" s="341" t="s">
        <v>43</v>
      </c>
      <c r="N989" s="341"/>
      <c r="O989" s="341"/>
      <c r="P989" s="340" t="s">
        <v>636</v>
      </c>
      <c r="Q989" s="340"/>
      <c r="R989" s="341" t="s">
        <v>637</v>
      </c>
      <c r="S989" s="341"/>
      <c r="T989" s="341"/>
      <c r="U989" s="341"/>
      <c r="V989" s="341" t="s">
        <v>638</v>
      </c>
      <c r="W989" s="341"/>
      <c r="X989" s="341"/>
    </row>
    <row r="990" spans="1:24" ht="1.5" customHeight="1">
      <c r="A990" s="330" t="s">
        <v>51</v>
      </c>
      <c r="B990" s="330"/>
      <c r="C990" s="330"/>
      <c r="D990" s="330"/>
      <c r="E990" s="330"/>
      <c r="F990" s="330"/>
      <c r="G990" s="330"/>
      <c r="H990" s="219"/>
      <c r="I990" s="338">
        <v>60</v>
      </c>
      <c r="J990" s="338"/>
      <c r="K990" s="338"/>
      <c r="L990" s="338"/>
      <c r="M990" s="332" t="s">
        <v>639</v>
      </c>
      <c r="N990" s="332"/>
      <c r="O990" s="332"/>
      <c r="P990" s="330"/>
      <c r="Q990" s="330"/>
      <c r="R990" s="338">
        <v>0.15169840000000001</v>
      </c>
      <c r="S990" s="338"/>
      <c r="T990" s="338"/>
      <c r="U990" s="338"/>
      <c r="V990" s="338">
        <v>9.1019070000000006</v>
      </c>
      <c r="W990" s="338"/>
      <c r="X990" s="338"/>
    </row>
    <row r="991" spans="1:24" ht="16.5" customHeight="1">
      <c r="A991" s="330"/>
      <c r="B991" s="330"/>
      <c r="C991" s="330"/>
      <c r="D991" s="330"/>
      <c r="E991" s="330"/>
      <c r="F991" s="330"/>
      <c r="G991" s="330"/>
      <c r="H991" s="219"/>
      <c r="I991" s="338"/>
      <c r="J991" s="338"/>
      <c r="K991" s="338"/>
      <c r="L991" s="338"/>
      <c r="M991" s="332"/>
      <c r="N991" s="332"/>
      <c r="O991" s="332"/>
      <c r="P991" s="330"/>
      <c r="Q991" s="330"/>
      <c r="R991" s="338"/>
      <c r="S991" s="338"/>
      <c r="T991" s="338"/>
      <c r="U991" s="338"/>
      <c r="V991" s="338"/>
      <c r="W991" s="338"/>
      <c r="X991" s="338"/>
    </row>
    <row r="992" spans="1:24" ht="1.5" customHeight="1">
      <c r="A992" s="330" t="s">
        <v>47</v>
      </c>
      <c r="B992" s="330"/>
      <c r="C992" s="330"/>
      <c r="D992" s="330"/>
      <c r="E992" s="330"/>
      <c r="F992" s="330"/>
      <c r="G992" s="330"/>
      <c r="H992" s="219"/>
      <c r="I992" s="338">
        <v>160</v>
      </c>
      <c r="J992" s="338"/>
      <c r="K992" s="338"/>
      <c r="L992" s="338"/>
      <c r="M992" s="332" t="s">
        <v>640</v>
      </c>
      <c r="N992" s="332"/>
      <c r="O992" s="332"/>
      <c r="P992" s="330"/>
      <c r="Q992" s="330"/>
      <c r="R992" s="338">
        <v>3.5242370000000002E-2</v>
      </c>
      <c r="S992" s="338"/>
      <c r="T992" s="338"/>
      <c r="U992" s="338"/>
      <c r="V992" s="338">
        <v>5.6387799999999997</v>
      </c>
      <c r="W992" s="338"/>
      <c r="X992" s="338"/>
    </row>
    <row r="993" spans="1:24" ht="16.5" customHeight="1">
      <c r="A993" s="330"/>
      <c r="B993" s="330"/>
      <c r="C993" s="330"/>
      <c r="D993" s="330"/>
      <c r="E993" s="330"/>
      <c r="F993" s="330"/>
      <c r="G993" s="330"/>
      <c r="H993" s="219"/>
      <c r="I993" s="338"/>
      <c r="J993" s="338"/>
      <c r="K993" s="338"/>
      <c r="L993" s="338"/>
      <c r="M993" s="332"/>
      <c r="N993" s="332"/>
      <c r="O993" s="332"/>
      <c r="P993" s="330"/>
      <c r="Q993" s="330"/>
      <c r="R993" s="338"/>
      <c r="S993" s="338"/>
      <c r="T993" s="338"/>
      <c r="U993" s="338"/>
      <c r="V993" s="338"/>
      <c r="W993" s="338"/>
      <c r="X993" s="338"/>
    </row>
    <row r="994" spans="1:24" ht="7.5" customHeight="1"/>
    <row r="995" spans="1:24" ht="17.25" customHeight="1">
      <c r="S995" s="335" t="s">
        <v>641</v>
      </c>
      <c r="T995" s="335"/>
      <c r="U995" s="336">
        <v>14.740690000000001</v>
      </c>
      <c r="V995" s="336"/>
      <c r="W995" s="336"/>
    </row>
    <row r="996" spans="1:24" ht="15" customHeight="1"/>
    <row r="997" spans="1:24" ht="16.5" customHeight="1">
      <c r="B997" s="339" t="s">
        <v>703</v>
      </c>
      <c r="C997" s="339"/>
      <c r="D997" s="339"/>
      <c r="E997" s="339"/>
      <c r="F997" s="339"/>
      <c r="G997" s="339"/>
      <c r="H997" s="339"/>
      <c r="I997" s="339"/>
      <c r="J997" s="339"/>
      <c r="K997" s="339"/>
      <c r="L997" s="339"/>
      <c r="M997" s="339"/>
      <c r="N997" s="339"/>
      <c r="O997" s="339"/>
      <c r="P997" s="339"/>
      <c r="Q997" s="339"/>
      <c r="R997" s="339"/>
      <c r="S997" s="339"/>
      <c r="T997" s="339"/>
      <c r="U997" s="339"/>
      <c r="V997" s="339"/>
      <c r="W997" s="339"/>
      <c r="X997" s="339"/>
    </row>
    <row r="998" spans="1:24" ht="1.5" customHeight="1"/>
    <row r="999" spans="1:24" ht="18" customHeight="1">
      <c r="A999" s="340" t="s">
        <v>633</v>
      </c>
      <c r="B999" s="340"/>
      <c r="C999" s="340"/>
      <c r="D999" s="340"/>
      <c r="E999" s="340"/>
      <c r="F999" s="340"/>
      <c r="G999" s="340"/>
      <c r="H999" s="218" t="s">
        <v>634</v>
      </c>
      <c r="I999" s="341" t="s">
        <v>635</v>
      </c>
      <c r="J999" s="341"/>
      <c r="K999" s="341"/>
      <c r="L999" s="341"/>
      <c r="M999" s="341" t="s">
        <v>43</v>
      </c>
      <c r="N999" s="341"/>
      <c r="O999" s="341"/>
      <c r="P999" s="340" t="s">
        <v>636</v>
      </c>
      <c r="Q999" s="340"/>
      <c r="R999" s="341" t="s">
        <v>637</v>
      </c>
      <c r="S999" s="341"/>
      <c r="T999" s="341"/>
      <c r="U999" s="341"/>
      <c r="V999" s="341" t="s">
        <v>638</v>
      </c>
      <c r="W999" s="341"/>
      <c r="X999" s="341"/>
    </row>
    <row r="1000" spans="1:24" ht="1.5" customHeight="1">
      <c r="A1000" s="330" t="s">
        <v>102</v>
      </c>
      <c r="B1000" s="330"/>
      <c r="C1000" s="330"/>
      <c r="D1000" s="330"/>
      <c r="E1000" s="330"/>
      <c r="F1000" s="330"/>
      <c r="G1000" s="330"/>
      <c r="H1000" s="219"/>
      <c r="I1000" s="338">
        <v>300</v>
      </c>
      <c r="J1000" s="338"/>
      <c r="K1000" s="338"/>
      <c r="L1000" s="338"/>
      <c r="M1000" s="332" t="s">
        <v>640</v>
      </c>
      <c r="N1000" s="332"/>
      <c r="O1000" s="332"/>
      <c r="P1000" s="330"/>
      <c r="Q1000" s="330"/>
      <c r="R1000" s="338">
        <v>1.6140000000000002E-2</v>
      </c>
      <c r="S1000" s="338"/>
      <c r="T1000" s="338"/>
      <c r="U1000" s="338"/>
      <c r="V1000" s="338">
        <v>4.8419999999999996</v>
      </c>
      <c r="W1000" s="338"/>
      <c r="X1000" s="338"/>
    </row>
    <row r="1001" spans="1:24" ht="16.5" customHeight="1">
      <c r="A1001" s="330"/>
      <c r="B1001" s="330"/>
      <c r="C1001" s="330"/>
      <c r="D1001" s="330"/>
      <c r="E1001" s="330"/>
      <c r="F1001" s="330"/>
      <c r="G1001" s="330"/>
      <c r="H1001" s="219"/>
      <c r="I1001" s="338"/>
      <c r="J1001" s="338"/>
      <c r="K1001" s="338"/>
      <c r="L1001" s="338"/>
      <c r="M1001" s="332"/>
      <c r="N1001" s="332"/>
      <c r="O1001" s="332"/>
      <c r="P1001" s="330"/>
      <c r="Q1001" s="330"/>
      <c r="R1001" s="338"/>
      <c r="S1001" s="338"/>
      <c r="T1001" s="338"/>
      <c r="U1001" s="338"/>
      <c r="V1001" s="338"/>
      <c r="W1001" s="338"/>
      <c r="X1001" s="338"/>
    </row>
    <row r="1002" spans="1:24" ht="1.5" customHeight="1">
      <c r="A1002" s="330" t="s">
        <v>103</v>
      </c>
      <c r="B1002" s="330"/>
      <c r="C1002" s="330"/>
      <c r="D1002" s="330"/>
      <c r="E1002" s="330"/>
      <c r="F1002" s="330"/>
      <c r="G1002" s="330"/>
      <c r="H1002" s="219"/>
      <c r="I1002" s="338">
        <v>10</v>
      </c>
      <c r="J1002" s="338"/>
      <c r="K1002" s="338"/>
      <c r="L1002" s="338"/>
      <c r="M1002" s="332" t="s">
        <v>639</v>
      </c>
      <c r="N1002" s="332"/>
      <c r="O1002" s="332"/>
      <c r="P1002" s="330"/>
      <c r="Q1002" s="330"/>
      <c r="R1002" s="338">
        <v>0.3</v>
      </c>
      <c r="S1002" s="338"/>
      <c r="T1002" s="338"/>
      <c r="U1002" s="338"/>
      <c r="V1002" s="338">
        <v>3</v>
      </c>
      <c r="W1002" s="338"/>
      <c r="X1002" s="338"/>
    </row>
    <row r="1003" spans="1:24" ht="16.5" customHeight="1">
      <c r="A1003" s="330"/>
      <c r="B1003" s="330"/>
      <c r="C1003" s="330"/>
      <c r="D1003" s="330"/>
      <c r="E1003" s="330"/>
      <c r="F1003" s="330"/>
      <c r="G1003" s="330"/>
      <c r="H1003" s="219"/>
      <c r="I1003" s="338"/>
      <c r="J1003" s="338"/>
      <c r="K1003" s="338"/>
      <c r="L1003" s="338"/>
      <c r="M1003" s="332"/>
      <c r="N1003" s="332"/>
      <c r="O1003" s="332"/>
      <c r="P1003" s="330"/>
      <c r="Q1003" s="330"/>
      <c r="R1003" s="338"/>
      <c r="S1003" s="338"/>
      <c r="T1003" s="338"/>
      <c r="U1003" s="338"/>
      <c r="V1003" s="338"/>
      <c r="W1003" s="338"/>
      <c r="X1003" s="338"/>
    </row>
    <row r="1004" spans="1:24" ht="7.5" customHeight="1"/>
    <row r="1005" spans="1:24" ht="16.5" customHeight="1">
      <c r="S1005" s="335" t="s">
        <v>641</v>
      </c>
      <c r="T1005" s="335"/>
      <c r="U1005" s="336">
        <v>7.8419999999999996</v>
      </c>
      <c r="V1005" s="336"/>
      <c r="W1005" s="336"/>
    </row>
    <row r="1006" spans="1:24" ht="15" customHeight="1"/>
    <row r="1007" spans="1:24" ht="16.5" customHeight="1">
      <c r="B1007" s="339" t="s">
        <v>704</v>
      </c>
      <c r="C1007" s="339"/>
      <c r="D1007" s="339"/>
      <c r="E1007" s="339"/>
      <c r="F1007" s="339"/>
      <c r="G1007" s="339"/>
      <c r="H1007" s="339"/>
      <c r="I1007" s="339"/>
      <c r="J1007" s="339"/>
      <c r="K1007" s="339"/>
      <c r="L1007" s="339"/>
      <c r="M1007" s="339"/>
      <c r="N1007" s="339"/>
      <c r="O1007" s="339"/>
      <c r="P1007" s="339"/>
      <c r="Q1007" s="339"/>
      <c r="R1007" s="339"/>
      <c r="S1007" s="339"/>
      <c r="T1007" s="339"/>
      <c r="U1007" s="339"/>
      <c r="V1007" s="339"/>
      <c r="W1007" s="339"/>
      <c r="X1007" s="339"/>
    </row>
    <row r="1008" spans="1:24" ht="1.5" customHeight="1"/>
    <row r="1009" spans="1:24" ht="18" customHeight="1">
      <c r="A1009" s="340" t="s">
        <v>633</v>
      </c>
      <c r="B1009" s="340"/>
      <c r="C1009" s="340"/>
      <c r="D1009" s="340"/>
      <c r="E1009" s="340"/>
      <c r="F1009" s="340"/>
      <c r="G1009" s="340"/>
      <c r="H1009" s="218" t="s">
        <v>634</v>
      </c>
      <c r="I1009" s="341" t="s">
        <v>635</v>
      </c>
      <c r="J1009" s="341"/>
      <c r="K1009" s="341"/>
      <c r="L1009" s="341"/>
      <c r="M1009" s="341" t="s">
        <v>43</v>
      </c>
      <c r="N1009" s="341"/>
      <c r="O1009" s="341"/>
      <c r="P1009" s="340" t="s">
        <v>636</v>
      </c>
      <c r="Q1009" s="340"/>
      <c r="R1009" s="341" t="s">
        <v>637</v>
      </c>
      <c r="S1009" s="341"/>
      <c r="T1009" s="341"/>
      <c r="U1009" s="341"/>
      <c r="V1009" s="341" t="s">
        <v>638</v>
      </c>
      <c r="W1009" s="341"/>
      <c r="X1009" s="341"/>
    </row>
    <row r="1010" spans="1:24" ht="1.5" customHeight="1">
      <c r="A1010" s="330" t="s">
        <v>102</v>
      </c>
      <c r="B1010" s="330"/>
      <c r="C1010" s="330"/>
      <c r="D1010" s="330"/>
      <c r="E1010" s="330"/>
      <c r="F1010" s="330"/>
      <c r="G1010" s="330"/>
      <c r="H1010" s="219"/>
      <c r="I1010" s="338">
        <v>200</v>
      </c>
      <c r="J1010" s="338"/>
      <c r="K1010" s="338"/>
      <c r="L1010" s="338"/>
      <c r="M1010" s="332" t="s">
        <v>640</v>
      </c>
      <c r="N1010" s="332"/>
      <c r="O1010" s="332"/>
      <c r="P1010" s="330"/>
      <c r="Q1010" s="330"/>
      <c r="R1010" s="338">
        <v>1.6140000000000002E-2</v>
      </c>
      <c r="S1010" s="338"/>
      <c r="T1010" s="338"/>
      <c r="U1010" s="338"/>
      <c r="V1010" s="338">
        <v>3.2280000000000002</v>
      </c>
      <c r="W1010" s="338"/>
      <c r="X1010" s="338"/>
    </row>
    <row r="1011" spans="1:24" ht="16.5" customHeight="1">
      <c r="A1011" s="330"/>
      <c r="B1011" s="330"/>
      <c r="C1011" s="330"/>
      <c r="D1011" s="330"/>
      <c r="E1011" s="330"/>
      <c r="F1011" s="330"/>
      <c r="G1011" s="330"/>
      <c r="H1011" s="219"/>
      <c r="I1011" s="338"/>
      <c r="J1011" s="338"/>
      <c r="K1011" s="338"/>
      <c r="L1011" s="338"/>
      <c r="M1011" s="332"/>
      <c r="N1011" s="332"/>
      <c r="O1011" s="332"/>
      <c r="P1011" s="330"/>
      <c r="Q1011" s="330"/>
      <c r="R1011" s="338"/>
      <c r="S1011" s="338"/>
      <c r="T1011" s="338"/>
      <c r="U1011" s="338"/>
      <c r="V1011" s="338"/>
      <c r="W1011" s="338"/>
      <c r="X1011" s="338"/>
    </row>
    <row r="1012" spans="1:24" ht="1.5" customHeight="1">
      <c r="A1012" s="330" t="s">
        <v>103</v>
      </c>
      <c r="B1012" s="330"/>
      <c r="C1012" s="330"/>
      <c r="D1012" s="330"/>
      <c r="E1012" s="330"/>
      <c r="F1012" s="330"/>
      <c r="G1012" s="330"/>
      <c r="H1012" s="219"/>
      <c r="I1012" s="338">
        <v>10</v>
      </c>
      <c r="J1012" s="338"/>
      <c r="K1012" s="338"/>
      <c r="L1012" s="338"/>
      <c r="M1012" s="332" t="s">
        <v>639</v>
      </c>
      <c r="N1012" s="332"/>
      <c r="O1012" s="332"/>
      <c r="P1012" s="330"/>
      <c r="Q1012" s="330"/>
      <c r="R1012" s="338">
        <v>0.3</v>
      </c>
      <c r="S1012" s="338"/>
      <c r="T1012" s="338"/>
      <c r="U1012" s="338"/>
      <c r="V1012" s="338">
        <v>3</v>
      </c>
      <c r="W1012" s="338"/>
      <c r="X1012" s="338"/>
    </row>
    <row r="1013" spans="1:24" ht="16.5" customHeight="1">
      <c r="A1013" s="330"/>
      <c r="B1013" s="330"/>
      <c r="C1013" s="330"/>
      <c r="D1013" s="330"/>
      <c r="E1013" s="330"/>
      <c r="F1013" s="330"/>
      <c r="G1013" s="330"/>
      <c r="H1013" s="219"/>
      <c r="I1013" s="338"/>
      <c r="J1013" s="338"/>
      <c r="K1013" s="338"/>
      <c r="L1013" s="338"/>
      <c r="M1013" s="332"/>
      <c r="N1013" s="332"/>
      <c r="O1013" s="332"/>
      <c r="P1013" s="330"/>
      <c r="Q1013" s="330"/>
      <c r="R1013" s="338"/>
      <c r="S1013" s="338"/>
      <c r="T1013" s="338"/>
      <c r="U1013" s="338"/>
      <c r="V1013" s="338"/>
      <c r="W1013" s="338"/>
      <c r="X1013" s="338"/>
    </row>
    <row r="1014" spans="1:24" ht="7.5" customHeight="1"/>
    <row r="1015" spans="1:24" ht="16.5" customHeight="1">
      <c r="S1015" s="335" t="s">
        <v>641</v>
      </c>
      <c r="T1015" s="335"/>
      <c r="U1015" s="336">
        <v>6.2279999999999998</v>
      </c>
      <c r="V1015" s="336"/>
      <c r="W1015" s="336"/>
    </row>
    <row r="1016" spans="1:24" ht="15.75" customHeight="1"/>
    <row r="1017" spans="1:24" ht="16.5" customHeight="1">
      <c r="B1017" s="339" t="s">
        <v>705</v>
      </c>
      <c r="C1017" s="339"/>
      <c r="D1017" s="339"/>
      <c r="E1017" s="339"/>
      <c r="F1017" s="339"/>
      <c r="G1017" s="339"/>
      <c r="H1017" s="339"/>
      <c r="I1017" s="339"/>
      <c r="J1017" s="339"/>
      <c r="K1017" s="339"/>
      <c r="L1017" s="339"/>
      <c r="M1017" s="339"/>
      <c r="N1017" s="339"/>
      <c r="O1017" s="339"/>
      <c r="P1017" s="339"/>
      <c r="Q1017" s="339"/>
      <c r="R1017" s="339"/>
      <c r="S1017" s="339"/>
      <c r="T1017" s="339"/>
      <c r="U1017" s="339"/>
      <c r="V1017" s="339"/>
      <c r="W1017" s="339"/>
      <c r="X1017" s="339"/>
    </row>
    <row r="1018" spans="1:24" ht="0.75" customHeight="1"/>
    <row r="1019" spans="1:24" ht="18" customHeight="1">
      <c r="A1019" s="340" t="s">
        <v>633</v>
      </c>
      <c r="B1019" s="340"/>
      <c r="C1019" s="340"/>
      <c r="D1019" s="340"/>
      <c r="E1019" s="340"/>
      <c r="F1019" s="340"/>
      <c r="G1019" s="340"/>
      <c r="H1019" s="218" t="s">
        <v>634</v>
      </c>
      <c r="I1019" s="341" t="s">
        <v>635</v>
      </c>
      <c r="J1019" s="341"/>
      <c r="K1019" s="341"/>
      <c r="L1019" s="341"/>
      <c r="M1019" s="341" t="s">
        <v>43</v>
      </c>
      <c r="N1019" s="341"/>
      <c r="O1019" s="341"/>
      <c r="P1019" s="340" t="s">
        <v>636</v>
      </c>
      <c r="Q1019" s="340"/>
      <c r="R1019" s="341" t="s">
        <v>637</v>
      </c>
      <c r="S1019" s="341"/>
      <c r="T1019" s="341"/>
      <c r="U1019" s="341"/>
      <c r="V1019" s="341" t="s">
        <v>638</v>
      </c>
      <c r="W1019" s="341"/>
      <c r="X1019" s="341"/>
    </row>
    <row r="1020" spans="1:24" ht="1.5" customHeight="1">
      <c r="A1020" s="330" t="s">
        <v>104</v>
      </c>
      <c r="B1020" s="330"/>
      <c r="C1020" s="330"/>
      <c r="D1020" s="330"/>
      <c r="E1020" s="330"/>
      <c r="F1020" s="330"/>
      <c r="G1020" s="330"/>
      <c r="H1020" s="219"/>
      <c r="I1020" s="338">
        <v>2</v>
      </c>
      <c r="J1020" s="338"/>
      <c r="K1020" s="338"/>
      <c r="L1020" s="338"/>
      <c r="M1020" s="332" t="s">
        <v>45</v>
      </c>
      <c r="N1020" s="332"/>
      <c r="O1020" s="332"/>
      <c r="P1020" s="330"/>
      <c r="Q1020" s="330"/>
      <c r="R1020" s="338">
        <v>0.76</v>
      </c>
      <c r="S1020" s="338"/>
      <c r="T1020" s="338"/>
      <c r="U1020" s="338"/>
      <c r="V1020" s="338">
        <v>1.52</v>
      </c>
      <c r="W1020" s="338"/>
      <c r="X1020" s="338"/>
    </row>
    <row r="1021" spans="1:24" ht="16.5" customHeight="1">
      <c r="A1021" s="330"/>
      <c r="B1021" s="330"/>
      <c r="C1021" s="330"/>
      <c r="D1021" s="330"/>
      <c r="E1021" s="330"/>
      <c r="F1021" s="330"/>
      <c r="G1021" s="330"/>
      <c r="H1021" s="219"/>
      <c r="I1021" s="338"/>
      <c r="J1021" s="338"/>
      <c r="K1021" s="338"/>
      <c r="L1021" s="338"/>
      <c r="M1021" s="332"/>
      <c r="N1021" s="332"/>
      <c r="O1021" s="332"/>
      <c r="P1021" s="330"/>
      <c r="Q1021" s="330"/>
      <c r="R1021" s="338"/>
      <c r="S1021" s="338"/>
      <c r="T1021" s="338"/>
      <c r="U1021" s="338"/>
      <c r="V1021" s="338"/>
      <c r="W1021" s="338"/>
      <c r="X1021" s="338"/>
    </row>
    <row r="1022" spans="1:24" ht="1.5" customHeight="1">
      <c r="A1022" s="330" t="s">
        <v>53</v>
      </c>
      <c r="B1022" s="330"/>
      <c r="C1022" s="330"/>
      <c r="D1022" s="330"/>
      <c r="E1022" s="330"/>
      <c r="F1022" s="330"/>
      <c r="G1022" s="330"/>
      <c r="H1022" s="219"/>
      <c r="I1022" s="338">
        <v>1</v>
      </c>
      <c r="J1022" s="338"/>
      <c r="K1022" s="338"/>
      <c r="L1022" s="338"/>
      <c r="M1022" s="332" t="s">
        <v>45</v>
      </c>
      <c r="N1022" s="332"/>
      <c r="O1022" s="332"/>
      <c r="P1022" s="330"/>
      <c r="Q1022" s="330"/>
      <c r="R1022" s="338">
        <v>1.5994079999999999</v>
      </c>
      <c r="S1022" s="338"/>
      <c r="T1022" s="338"/>
      <c r="U1022" s="338"/>
      <c r="V1022" s="338">
        <v>1.5994079999999999</v>
      </c>
      <c r="W1022" s="338"/>
      <c r="X1022" s="338"/>
    </row>
    <row r="1023" spans="1:24" ht="16.5" customHeight="1">
      <c r="A1023" s="330"/>
      <c r="B1023" s="330"/>
      <c r="C1023" s="330"/>
      <c r="D1023" s="330"/>
      <c r="E1023" s="330"/>
      <c r="F1023" s="330"/>
      <c r="G1023" s="330"/>
      <c r="H1023" s="219"/>
      <c r="I1023" s="338"/>
      <c r="J1023" s="338"/>
      <c r="K1023" s="338"/>
      <c r="L1023" s="338"/>
      <c r="M1023" s="332"/>
      <c r="N1023" s="332"/>
      <c r="O1023" s="332"/>
      <c r="P1023" s="330"/>
      <c r="Q1023" s="330"/>
      <c r="R1023" s="338"/>
      <c r="S1023" s="338"/>
      <c r="T1023" s="338"/>
      <c r="U1023" s="338"/>
      <c r="V1023" s="338"/>
      <c r="W1023" s="338"/>
      <c r="X1023" s="338"/>
    </row>
    <row r="1024" spans="1:24" ht="1.5" customHeight="1">
      <c r="A1024" s="330" t="s">
        <v>105</v>
      </c>
      <c r="B1024" s="330"/>
      <c r="C1024" s="330"/>
      <c r="D1024" s="330"/>
      <c r="E1024" s="330"/>
      <c r="F1024" s="330"/>
      <c r="G1024" s="330"/>
      <c r="H1024" s="219"/>
      <c r="I1024" s="338">
        <v>40</v>
      </c>
      <c r="J1024" s="338"/>
      <c r="K1024" s="338"/>
      <c r="L1024" s="338"/>
      <c r="M1024" s="332" t="s">
        <v>639</v>
      </c>
      <c r="N1024" s="332"/>
      <c r="O1024" s="332"/>
      <c r="P1024" s="330"/>
      <c r="Q1024" s="330"/>
      <c r="R1024" s="338">
        <v>0.18</v>
      </c>
      <c r="S1024" s="338"/>
      <c r="T1024" s="338"/>
      <c r="U1024" s="338"/>
      <c r="V1024" s="338">
        <v>7.2</v>
      </c>
      <c r="W1024" s="338"/>
      <c r="X1024" s="338"/>
    </row>
    <row r="1025" spans="1:24" ht="16.5" customHeight="1">
      <c r="A1025" s="330"/>
      <c r="B1025" s="330"/>
      <c r="C1025" s="330"/>
      <c r="D1025" s="330"/>
      <c r="E1025" s="330"/>
      <c r="F1025" s="330"/>
      <c r="G1025" s="330"/>
      <c r="H1025" s="219"/>
      <c r="I1025" s="338"/>
      <c r="J1025" s="338"/>
      <c r="K1025" s="338"/>
      <c r="L1025" s="338"/>
      <c r="M1025" s="332"/>
      <c r="N1025" s="332"/>
      <c r="O1025" s="332"/>
      <c r="P1025" s="330"/>
      <c r="Q1025" s="330"/>
      <c r="R1025" s="338"/>
      <c r="S1025" s="338"/>
      <c r="T1025" s="338"/>
      <c r="U1025" s="338"/>
      <c r="V1025" s="338"/>
      <c r="W1025" s="338"/>
      <c r="X1025" s="338"/>
    </row>
    <row r="1026" spans="1:24" ht="1.5" customHeight="1">
      <c r="A1026" s="330" t="s">
        <v>103</v>
      </c>
      <c r="B1026" s="330"/>
      <c r="C1026" s="330"/>
      <c r="D1026" s="330"/>
      <c r="E1026" s="330"/>
      <c r="F1026" s="330"/>
      <c r="G1026" s="330"/>
      <c r="H1026" s="219"/>
      <c r="I1026" s="338">
        <v>5</v>
      </c>
      <c r="J1026" s="338"/>
      <c r="K1026" s="338"/>
      <c r="L1026" s="338"/>
      <c r="M1026" s="332" t="s">
        <v>639</v>
      </c>
      <c r="N1026" s="332"/>
      <c r="O1026" s="332"/>
      <c r="P1026" s="330"/>
      <c r="Q1026" s="330"/>
      <c r="R1026" s="338">
        <v>0.3</v>
      </c>
      <c r="S1026" s="338"/>
      <c r="T1026" s="338"/>
      <c r="U1026" s="338"/>
      <c r="V1026" s="338">
        <v>1.5</v>
      </c>
      <c r="W1026" s="338"/>
      <c r="X1026" s="338"/>
    </row>
    <row r="1027" spans="1:24" ht="16.5" customHeight="1">
      <c r="A1027" s="330"/>
      <c r="B1027" s="330"/>
      <c r="C1027" s="330"/>
      <c r="D1027" s="330"/>
      <c r="E1027" s="330"/>
      <c r="F1027" s="330"/>
      <c r="G1027" s="330"/>
      <c r="H1027" s="219"/>
      <c r="I1027" s="338"/>
      <c r="J1027" s="338"/>
      <c r="K1027" s="338"/>
      <c r="L1027" s="338"/>
      <c r="M1027" s="332"/>
      <c r="N1027" s="332"/>
      <c r="O1027" s="332"/>
      <c r="P1027" s="330"/>
      <c r="Q1027" s="330"/>
      <c r="R1027" s="338"/>
      <c r="S1027" s="338"/>
      <c r="T1027" s="338"/>
      <c r="U1027" s="338"/>
      <c r="V1027" s="338"/>
      <c r="W1027" s="338"/>
      <c r="X1027" s="338"/>
    </row>
    <row r="1028" spans="1:24" ht="7.5" customHeight="1"/>
    <row r="1029" spans="1:24" ht="16.5" customHeight="1">
      <c r="S1029" s="335" t="s">
        <v>641</v>
      </c>
      <c r="T1029" s="335"/>
      <c r="U1029" s="336">
        <v>11.81941</v>
      </c>
      <c r="V1029" s="336"/>
      <c r="W1029" s="336"/>
    </row>
    <row r="1030" spans="1:24" ht="15.75" customHeight="1"/>
    <row r="1031" spans="1:24" ht="16.5" customHeight="1">
      <c r="B1031" s="339" t="s">
        <v>706</v>
      </c>
      <c r="C1031" s="339"/>
      <c r="D1031" s="339"/>
      <c r="E1031" s="339"/>
      <c r="F1031" s="339"/>
      <c r="G1031" s="339"/>
      <c r="H1031" s="339"/>
      <c r="I1031" s="339"/>
      <c r="J1031" s="339"/>
      <c r="K1031" s="339"/>
      <c r="L1031" s="339"/>
      <c r="M1031" s="339"/>
      <c r="N1031" s="339"/>
      <c r="O1031" s="339"/>
      <c r="P1031" s="339"/>
      <c r="Q1031" s="339"/>
      <c r="R1031" s="339"/>
      <c r="S1031" s="339"/>
      <c r="T1031" s="339"/>
      <c r="U1031" s="339"/>
      <c r="V1031" s="339"/>
      <c r="W1031" s="339"/>
      <c r="X1031" s="339"/>
    </row>
    <row r="1032" spans="1:24" ht="0.75" customHeight="1"/>
    <row r="1033" spans="1:24" ht="18" customHeight="1">
      <c r="A1033" s="340" t="s">
        <v>633</v>
      </c>
      <c r="B1033" s="340"/>
      <c r="C1033" s="340"/>
      <c r="D1033" s="340"/>
      <c r="E1033" s="340"/>
      <c r="F1033" s="340"/>
      <c r="G1033" s="340"/>
      <c r="H1033" s="218" t="s">
        <v>634</v>
      </c>
      <c r="I1033" s="341" t="s">
        <v>635</v>
      </c>
      <c r="J1033" s="341"/>
      <c r="K1033" s="341"/>
      <c r="L1033" s="341"/>
      <c r="M1033" s="341" t="s">
        <v>43</v>
      </c>
      <c r="N1033" s="341"/>
      <c r="O1033" s="341"/>
      <c r="P1033" s="340" t="s">
        <v>636</v>
      </c>
      <c r="Q1033" s="340"/>
      <c r="R1033" s="341" t="s">
        <v>637</v>
      </c>
      <c r="S1033" s="341"/>
      <c r="T1033" s="341"/>
      <c r="U1033" s="341"/>
      <c r="V1033" s="341" t="s">
        <v>638</v>
      </c>
      <c r="W1033" s="341"/>
      <c r="X1033" s="341"/>
    </row>
    <row r="1034" spans="1:24" ht="1.5" customHeight="1">
      <c r="A1034" s="330" t="s">
        <v>104</v>
      </c>
      <c r="B1034" s="330"/>
      <c r="C1034" s="330"/>
      <c r="D1034" s="330"/>
      <c r="E1034" s="330"/>
      <c r="F1034" s="330"/>
      <c r="G1034" s="330"/>
      <c r="H1034" s="219"/>
      <c r="I1034" s="338">
        <v>2</v>
      </c>
      <c r="J1034" s="338"/>
      <c r="K1034" s="338"/>
      <c r="L1034" s="338"/>
      <c r="M1034" s="332" t="s">
        <v>45</v>
      </c>
      <c r="N1034" s="332"/>
      <c r="O1034" s="332"/>
      <c r="P1034" s="330"/>
      <c r="Q1034" s="330"/>
      <c r="R1034" s="338">
        <v>0.76</v>
      </c>
      <c r="S1034" s="338"/>
      <c r="T1034" s="338"/>
      <c r="U1034" s="338"/>
      <c r="V1034" s="338">
        <v>1.52</v>
      </c>
      <c r="W1034" s="338"/>
      <c r="X1034" s="338"/>
    </row>
    <row r="1035" spans="1:24" ht="16.5" customHeight="1">
      <c r="A1035" s="330"/>
      <c r="B1035" s="330"/>
      <c r="C1035" s="330"/>
      <c r="D1035" s="330"/>
      <c r="E1035" s="330"/>
      <c r="F1035" s="330"/>
      <c r="G1035" s="330"/>
      <c r="H1035" s="219"/>
      <c r="I1035" s="338"/>
      <c r="J1035" s="338"/>
      <c r="K1035" s="338"/>
      <c r="L1035" s="338"/>
      <c r="M1035" s="332"/>
      <c r="N1035" s="332"/>
      <c r="O1035" s="332"/>
      <c r="P1035" s="330"/>
      <c r="Q1035" s="330"/>
      <c r="R1035" s="338"/>
      <c r="S1035" s="338"/>
      <c r="T1035" s="338"/>
      <c r="U1035" s="338"/>
      <c r="V1035" s="338"/>
      <c r="W1035" s="338"/>
      <c r="X1035" s="338"/>
    </row>
    <row r="1036" spans="1:24" ht="1.5" customHeight="1">
      <c r="A1036" s="330" t="s">
        <v>53</v>
      </c>
      <c r="B1036" s="330"/>
      <c r="C1036" s="330"/>
      <c r="D1036" s="330"/>
      <c r="E1036" s="330"/>
      <c r="F1036" s="330"/>
      <c r="G1036" s="330"/>
      <c r="H1036" s="219"/>
      <c r="I1036" s="338">
        <v>1</v>
      </c>
      <c r="J1036" s="338"/>
      <c r="K1036" s="338"/>
      <c r="L1036" s="338"/>
      <c r="M1036" s="332" t="s">
        <v>45</v>
      </c>
      <c r="N1036" s="332"/>
      <c r="O1036" s="332"/>
      <c r="P1036" s="330"/>
      <c r="Q1036" s="330"/>
      <c r="R1036" s="338">
        <v>1.5994079999999999</v>
      </c>
      <c r="S1036" s="338"/>
      <c r="T1036" s="338"/>
      <c r="U1036" s="338"/>
      <c r="V1036" s="338">
        <v>1.5994079999999999</v>
      </c>
      <c r="W1036" s="338"/>
      <c r="X1036" s="338"/>
    </row>
    <row r="1037" spans="1:24" ht="16.5" customHeight="1">
      <c r="A1037" s="330"/>
      <c r="B1037" s="330"/>
      <c r="C1037" s="330"/>
      <c r="D1037" s="330"/>
      <c r="E1037" s="330"/>
      <c r="F1037" s="330"/>
      <c r="G1037" s="330"/>
      <c r="H1037" s="219"/>
      <c r="I1037" s="338"/>
      <c r="J1037" s="338"/>
      <c r="K1037" s="338"/>
      <c r="L1037" s="338"/>
      <c r="M1037" s="332"/>
      <c r="N1037" s="332"/>
      <c r="O1037" s="332"/>
      <c r="P1037" s="330"/>
      <c r="Q1037" s="330"/>
      <c r="R1037" s="338"/>
      <c r="S1037" s="338"/>
      <c r="T1037" s="338"/>
      <c r="U1037" s="338"/>
      <c r="V1037" s="338"/>
      <c r="W1037" s="338"/>
      <c r="X1037" s="338"/>
    </row>
    <row r="1038" spans="1:24" ht="1.5" customHeight="1">
      <c r="A1038" s="330" t="s">
        <v>105</v>
      </c>
      <c r="B1038" s="330"/>
      <c r="C1038" s="330"/>
      <c r="D1038" s="330"/>
      <c r="E1038" s="330"/>
      <c r="F1038" s="330"/>
      <c r="G1038" s="330"/>
      <c r="H1038" s="219"/>
      <c r="I1038" s="338">
        <v>40</v>
      </c>
      <c r="J1038" s="338"/>
      <c r="K1038" s="338"/>
      <c r="L1038" s="338"/>
      <c r="M1038" s="332" t="s">
        <v>639</v>
      </c>
      <c r="N1038" s="332"/>
      <c r="O1038" s="332"/>
      <c r="P1038" s="330"/>
      <c r="Q1038" s="330"/>
      <c r="R1038" s="338">
        <v>0.18</v>
      </c>
      <c r="S1038" s="338"/>
      <c r="T1038" s="338"/>
      <c r="U1038" s="338"/>
      <c r="V1038" s="338">
        <v>7.2</v>
      </c>
      <c r="W1038" s="338"/>
      <c r="X1038" s="338"/>
    </row>
    <row r="1039" spans="1:24" ht="16.5" customHeight="1">
      <c r="A1039" s="330"/>
      <c r="B1039" s="330"/>
      <c r="C1039" s="330"/>
      <c r="D1039" s="330"/>
      <c r="E1039" s="330"/>
      <c r="F1039" s="330"/>
      <c r="G1039" s="330"/>
      <c r="H1039" s="219"/>
      <c r="I1039" s="338"/>
      <c r="J1039" s="338"/>
      <c r="K1039" s="338"/>
      <c r="L1039" s="338"/>
      <c r="M1039" s="332"/>
      <c r="N1039" s="332"/>
      <c r="O1039" s="332"/>
      <c r="P1039" s="330"/>
      <c r="Q1039" s="330"/>
      <c r="R1039" s="338"/>
      <c r="S1039" s="338"/>
      <c r="T1039" s="338"/>
      <c r="U1039" s="338"/>
      <c r="V1039" s="338"/>
      <c r="W1039" s="338"/>
      <c r="X1039" s="338"/>
    </row>
    <row r="1040" spans="1:24" ht="1.5" customHeight="1">
      <c r="A1040" s="330" t="s">
        <v>103</v>
      </c>
      <c r="B1040" s="330"/>
      <c r="C1040" s="330"/>
      <c r="D1040" s="330"/>
      <c r="E1040" s="330"/>
      <c r="F1040" s="330"/>
      <c r="G1040" s="330"/>
      <c r="H1040" s="219"/>
      <c r="I1040" s="338">
        <v>5</v>
      </c>
      <c r="J1040" s="338"/>
      <c r="K1040" s="338"/>
      <c r="L1040" s="338"/>
      <c r="M1040" s="332" t="s">
        <v>639</v>
      </c>
      <c r="N1040" s="332"/>
      <c r="O1040" s="332"/>
      <c r="P1040" s="330"/>
      <c r="Q1040" s="330"/>
      <c r="R1040" s="338">
        <v>0.3</v>
      </c>
      <c r="S1040" s="338"/>
      <c r="T1040" s="338"/>
      <c r="U1040" s="338"/>
      <c r="V1040" s="338">
        <v>1.5</v>
      </c>
      <c r="W1040" s="338"/>
      <c r="X1040" s="338"/>
    </row>
    <row r="1041" spans="1:24" ht="16.5" customHeight="1">
      <c r="A1041" s="330"/>
      <c r="B1041" s="330"/>
      <c r="C1041" s="330"/>
      <c r="D1041" s="330"/>
      <c r="E1041" s="330"/>
      <c r="F1041" s="330"/>
      <c r="G1041" s="330"/>
      <c r="H1041" s="219"/>
      <c r="I1041" s="338"/>
      <c r="J1041" s="338"/>
      <c r="K1041" s="338"/>
      <c r="L1041" s="338"/>
      <c r="M1041" s="332"/>
      <c r="N1041" s="332"/>
      <c r="O1041" s="332"/>
      <c r="P1041" s="330"/>
      <c r="Q1041" s="330"/>
      <c r="R1041" s="338"/>
      <c r="S1041" s="338"/>
      <c r="T1041" s="338"/>
      <c r="U1041" s="338"/>
      <c r="V1041" s="338"/>
      <c r="W1041" s="338"/>
      <c r="X1041" s="338"/>
    </row>
    <row r="1042" spans="1:24" ht="7.5" customHeight="1"/>
    <row r="1043" spans="1:24" ht="16.5" customHeight="1">
      <c r="S1043" s="335" t="s">
        <v>641</v>
      </c>
      <c r="T1043" s="335"/>
      <c r="U1043" s="336">
        <v>11.81941</v>
      </c>
      <c r="V1043" s="336"/>
      <c r="W1043" s="336"/>
    </row>
    <row r="1044" spans="1:24" ht="15.75" customHeight="1"/>
    <row r="1045" spans="1:24" ht="16.5" customHeight="1">
      <c r="B1045" s="339" t="s">
        <v>707</v>
      </c>
      <c r="C1045" s="339"/>
      <c r="D1045" s="339"/>
      <c r="E1045" s="339"/>
      <c r="F1045" s="339"/>
      <c r="G1045" s="339"/>
      <c r="H1045" s="339"/>
      <c r="I1045" s="339"/>
      <c r="J1045" s="339"/>
      <c r="K1045" s="339"/>
      <c r="L1045" s="339"/>
      <c r="M1045" s="339"/>
      <c r="N1045" s="339"/>
      <c r="O1045" s="339"/>
      <c r="P1045" s="339"/>
      <c r="Q1045" s="339"/>
      <c r="R1045" s="339"/>
      <c r="S1045" s="339"/>
      <c r="T1045" s="339"/>
      <c r="U1045" s="339"/>
      <c r="V1045" s="339"/>
      <c r="W1045" s="339"/>
      <c r="X1045" s="339"/>
    </row>
    <row r="1046" spans="1:24" ht="0.75" customHeight="1"/>
    <row r="1047" spans="1:24" ht="18" customHeight="1">
      <c r="A1047" s="340" t="s">
        <v>633</v>
      </c>
      <c r="B1047" s="340"/>
      <c r="C1047" s="340"/>
      <c r="D1047" s="340"/>
      <c r="E1047" s="340"/>
      <c r="F1047" s="340"/>
      <c r="G1047" s="340"/>
      <c r="H1047" s="218" t="s">
        <v>634</v>
      </c>
      <c r="I1047" s="341" t="s">
        <v>635</v>
      </c>
      <c r="J1047" s="341"/>
      <c r="K1047" s="341"/>
      <c r="L1047" s="341"/>
      <c r="M1047" s="341" t="s">
        <v>43</v>
      </c>
      <c r="N1047" s="341"/>
      <c r="O1047" s="341"/>
      <c r="P1047" s="340" t="s">
        <v>636</v>
      </c>
      <c r="Q1047" s="340"/>
      <c r="R1047" s="341" t="s">
        <v>637</v>
      </c>
      <c r="S1047" s="341"/>
      <c r="T1047" s="341"/>
      <c r="U1047" s="341"/>
      <c r="V1047" s="341" t="s">
        <v>638</v>
      </c>
      <c r="W1047" s="341"/>
      <c r="X1047" s="341"/>
    </row>
    <row r="1048" spans="1:24" ht="1.5" customHeight="1">
      <c r="A1048" s="330" t="s">
        <v>104</v>
      </c>
      <c r="B1048" s="330"/>
      <c r="C1048" s="330"/>
      <c r="D1048" s="330"/>
      <c r="E1048" s="330"/>
      <c r="F1048" s="330"/>
      <c r="G1048" s="330"/>
      <c r="H1048" s="219"/>
      <c r="I1048" s="338">
        <v>2</v>
      </c>
      <c r="J1048" s="338"/>
      <c r="K1048" s="338"/>
      <c r="L1048" s="338"/>
      <c r="M1048" s="332" t="s">
        <v>45</v>
      </c>
      <c r="N1048" s="332"/>
      <c r="O1048" s="332"/>
      <c r="P1048" s="330"/>
      <c r="Q1048" s="330"/>
      <c r="R1048" s="338">
        <v>0.76</v>
      </c>
      <c r="S1048" s="338"/>
      <c r="T1048" s="338"/>
      <c r="U1048" s="338"/>
      <c r="V1048" s="338">
        <v>1.52</v>
      </c>
      <c r="W1048" s="338"/>
      <c r="X1048" s="338"/>
    </row>
    <row r="1049" spans="1:24" ht="16.5" customHeight="1">
      <c r="A1049" s="330"/>
      <c r="B1049" s="330"/>
      <c r="C1049" s="330"/>
      <c r="D1049" s="330"/>
      <c r="E1049" s="330"/>
      <c r="F1049" s="330"/>
      <c r="G1049" s="330"/>
      <c r="H1049" s="219"/>
      <c r="I1049" s="338"/>
      <c r="J1049" s="338"/>
      <c r="K1049" s="338"/>
      <c r="L1049" s="338"/>
      <c r="M1049" s="332"/>
      <c r="N1049" s="332"/>
      <c r="O1049" s="332"/>
      <c r="P1049" s="330"/>
      <c r="Q1049" s="330"/>
      <c r="R1049" s="338"/>
      <c r="S1049" s="338"/>
      <c r="T1049" s="338"/>
      <c r="U1049" s="338"/>
      <c r="V1049" s="338"/>
      <c r="W1049" s="338"/>
      <c r="X1049" s="338"/>
    </row>
    <row r="1050" spans="1:24" ht="1.5" customHeight="1">
      <c r="A1050" s="330" t="s">
        <v>96</v>
      </c>
      <c r="B1050" s="330"/>
      <c r="C1050" s="330"/>
      <c r="D1050" s="330"/>
      <c r="E1050" s="330"/>
      <c r="F1050" s="330"/>
      <c r="G1050" s="330"/>
      <c r="H1050" s="219"/>
      <c r="I1050" s="338">
        <v>2</v>
      </c>
      <c r="J1050" s="338"/>
      <c r="K1050" s="338"/>
      <c r="L1050" s="338"/>
      <c r="M1050" s="332" t="s">
        <v>45</v>
      </c>
      <c r="N1050" s="332"/>
      <c r="O1050" s="332"/>
      <c r="P1050" s="330"/>
      <c r="Q1050" s="330"/>
      <c r="R1050" s="338">
        <v>0.28999999999999998</v>
      </c>
      <c r="S1050" s="338"/>
      <c r="T1050" s="338"/>
      <c r="U1050" s="338"/>
      <c r="V1050" s="338">
        <v>0.57999999999999996</v>
      </c>
      <c r="W1050" s="338"/>
      <c r="X1050" s="338"/>
    </row>
    <row r="1051" spans="1:24" ht="16.5" customHeight="1">
      <c r="A1051" s="330"/>
      <c r="B1051" s="330"/>
      <c r="C1051" s="330"/>
      <c r="D1051" s="330"/>
      <c r="E1051" s="330"/>
      <c r="F1051" s="330"/>
      <c r="G1051" s="330"/>
      <c r="H1051" s="219"/>
      <c r="I1051" s="338"/>
      <c r="J1051" s="338"/>
      <c r="K1051" s="338"/>
      <c r="L1051" s="338"/>
      <c r="M1051" s="332"/>
      <c r="N1051" s="332"/>
      <c r="O1051" s="332"/>
      <c r="P1051" s="330"/>
      <c r="Q1051" s="330"/>
      <c r="R1051" s="338"/>
      <c r="S1051" s="338"/>
      <c r="T1051" s="338"/>
      <c r="U1051" s="338"/>
      <c r="V1051" s="338"/>
      <c r="W1051" s="338"/>
      <c r="X1051" s="338"/>
    </row>
    <row r="1052" spans="1:24" ht="7.5" customHeight="1"/>
    <row r="1053" spans="1:24" ht="17.25" customHeight="1">
      <c r="S1053" s="335" t="s">
        <v>641</v>
      </c>
      <c r="T1053" s="335"/>
      <c r="U1053" s="336">
        <v>2.1</v>
      </c>
      <c r="V1053" s="336"/>
      <c r="W1053" s="336"/>
    </row>
    <row r="1054" spans="1:24" ht="15" customHeight="1"/>
    <row r="1055" spans="1:24" ht="16.5" customHeight="1">
      <c r="B1055" s="339" t="s">
        <v>708</v>
      </c>
      <c r="C1055" s="339"/>
      <c r="D1055" s="339"/>
      <c r="E1055" s="339"/>
      <c r="F1055" s="339"/>
      <c r="G1055" s="339"/>
      <c r="H1055" s="339"/>
      <c r="I1055" s="339"/>
      <c r="J1055" s="339"/>
      <c r="K1055" s="339"/>
      <c r="L1055" s="339"/>
      <c r="M1055" s="339"/>
      <c r="N1055" s="339"/>
      <c r="O1055" s="339"/>
      <c r="P1055" s="339"/>
      <c r="Q1055" s="339"/>
      <c r="R1055" s="339"/>
      <c r="S1055" s="339"/>
      <c r="T1055" s="339"/>
      <c r="U1055" s="339"/>
      <c r="V1055" s="339"/>
      <c r="W1055" s="339"/>
      <c r="X1055" s="339"/>
    </row>
    <row r="1056" spans="1:24" ht="1.5" customHeight="1"/>
    <row r="1057" spans="1:24" ht="18" customHeight="1">
      <c r="A1057" s="340" t="s">
        <v>633</v>
      </c>
      <c r="B1057" s="340"/>
      <c r="C1057" s="340"/>
      <c r="D1057" s="340"/>
      <c r="E1057" s="340"/>
      <c r="F1057" s="340"/>
      <c r="G1057" s="340"/>
      <c r="H1057" s="218" t="s">
        <v>634</v>
      </c>
      <c r="I1057" s="341" t="s">
        <v>635</v>
      </c>
      <c r="J1057" s="341"/>
      <c r="K1057" s="341"/>
      <c r="L1057" s="341"/>
      <c r="M1057" s="341" t="s">
        <v>43</v>
      </c>
      <c r="N1057" s="341"/>
      <c r="O1057" s="341"/>
      <c r="P1057" s="340" t="s">
        <v>636</v>
      </c>
      <c r="Q1057" s="340"/>
      <c r="R1057" s="341" t="s">
        <v>637</v>
      </c>
      <c r="S1057" s="341"/>
      <c r="T1057" s="341"/>
      <c r="U1057" s="341"/>
      <c r="V1057" s="341" t="s">
        <v>638</v>
      </c>
      <c r="W1057" s="341"/>
      <c r="X1057" s="341"/>
    </row>
    <row r="1058" spans="1:24" ht="1.5" customHeight="1">
      <c r="A1058" s="330" t="s">
        <v>104</v>
      </c>
      <c r="B1058" s="330"/>
      <c r="C1058" s="330"/>
      <c r="D1058" s="330"/>
      <c r="E1058" s="330"/>
      <c r="F1058" s="330"/>
      <c r="G1058" s="330"/>
      <c r="H1058" s="219"/>
      <c r="I1058" s="338">
        <v>1</v>
      </c>
      <c r="J1058" s="338"/>
      <c r="K1058" s="338"/>
      <c r="L1058" s="338"/>
      <c r="M1058" s="332" t="s">
        <v>45</v>
      </c>
      <c r="N1058" s="332"/>
      <c r="O1058" s="332"/>
      <c r="P1058" s="330"/>
      <c r="Q1058" s="330"/>
      <c r="R1058" s="338">
        <v>0.76</v>
      </c>
      <c r="S1058" s="338"/>
      <c r="T1058" s="338"/>
      <c r="U1058" s="338"/>
      <c r="V1058" s="338">
        <v>0.76</v>
      </c>
      <c r="W1058" s="338"/>
      <c r="X1058" s="338"/>
    </row>
    <row r="1059" spans="1:24" ht="16.5" customHeight="1">
      <c r="A1059" s="330"/>
      <c r="B1059" s="330"/>
      <c r="C1059" s="330"/>
      <c r="D1059" s="330"/>
      <c r="E1059" s="330"/>
      <c r="F1059" s="330"/>
      <c r="G1059" s="330"/>
      <c r="H1059" s="219"/>
      <c r="I1059" s="338"/>
      <c r="J1059" s="338"/>
      <c r="K1059" s="338"/>
      <c r="L1059" s="338"/>
      <c r="M1059" s="332"/>
      <c r="N1059" s="332"/>
      <c r="O1059" s="332"/>
      <c r="P1059" s="330"/>
      <c r="Q1059" s="330"/>
      <c r="R1059" s="338"/>
      <c r="S1059" s="338"/>
      <c r="T1059" s="338"/>
      <c r="U1059" s="338"/>
      <c r="V1059" s="338"/>
      <c r="W1059" s="338"/>
      <c r="X1059" s="338"/>
    </row>
    <row r="1060" spans="1:24" ht="1.5" customHeight="1">
      <c r="A1060" s="330" t="s">
        <v>96</v>
      </c>
      <c r="B1060" s="330"/>
      <c r="C1060" s="330"/>
      <c r="D1060" s="330"/>
      <c r="E1060" s="330"/>
      <c r="F1060" s="330"/>
      <c r="G1060" s="330"/>
      <c r="H1060" s="219"/>
      <c r="I1060" s="338">
        <v>2</v>
      </c>
      <c r="J1060" s="338"/>
      <c r="K1060" s="338"/>
      <c r="L1060" s="338"/>
      <c r="M1060" s="332" t="s">
        <v>45</v>
      </c>
      <c r="N1060" s="332"/>
      <c r="O1060" s="332"/>
      <c r="P1060" s="330"/>
      <c r="Q1060" s="330"/>
      <c r="R1060" s="338">
        <v>0.28999999999999998</v>
      </c>
      <c r="S1060" s="338"/>
      <c r="T1060" s="338"/>
      <c r="U1060" s="338"/>
      <c r="V1060" s="338">
        <v>0.57999999999999996</v>
      </c>
      <c r="W1060" s="338"/>
      <c r="X1060" s="338"/>
    </row>
    <row r="1061" spans="1:24" ht="16.5" customHeight="1">
      <c r="A1061" s="330"/>
      <c r="B1061" s="330"/>
      <c r="C1061" s="330"/>
      <c r="D1061" s="330"/>
      <c r="E1061" s="330"/>
      <c r="F1061" s="330"/>
      <c r="G1061" s="330"/>
      <c r="H1061" s="219"/>
      <c r="I1061" s="338"/>
      <c r="J1061" s="338"/>
      <c r="K1061" s="338"/>
      <c r="L1061" s="338"/>
      <c r="M1061" s="332"/>
      <c r="N1061" s="332"/>
      <c r="O1061" s="332"/>
      <c r="P1061" s="330"/>
      <c r="Q1061" s="330"/>
      <c r="R1061" s="338"/>
      <c r="S1061" s="338"/>
      <c r="T1061" s="338"/>
      <c r="U1061" s="338"/>
      <c r="V1061" s="338"/>
      <c r="W1061" s="338"/>
      <c r="X1061" s="338"/>
    </row>
    <row r="1062" spans="1:24" ht="7.5" customHeight="1"/>
    <row r="1063" spans="1:24" ht="16.5" customHeight="1">
      <c r="S1063" s="335" t="s">
        <v>641</v>
      </c>
      <c r="T1063" s="335"/>
      <c r="U1063" s="336">
        <v>1.34</v>
      </c>
      <c r="V1063" s="336"/>
      <c r="W1063" s="336"/>
    </row>
    <row r="1064" spans="1:24" ht="15" customHeight="1"/>
    <row r="1065" spans="1:24" ht="16.5" customHeight="1">
      <c r="B1065" s="339" t="s">
        <v>709</v>
      </c>
      <c r="C1065" s="339"/>
      <c r="D1065" s="339"/>
      <c r="E1065" s="339"/>
      <c r="F1065" s="339"/>
      <c r="G1065" s="339"/>
      <c r="H1065" s="339"/>
      <c r="I1065" s="339"/>
      <c r="J1065" s="339"/>
      <c r="K1065" s="339"/>
      <c r="L1065" s="339"/>
      <c r="M1065" s="339"/>
      <c r="N1065" s="339"/>
      <c r="O1065" s="339"/>
      <c r="P1065" s="339"/>
      <c r="Q1065" s="339"/>
      <c r="R1065" s="339"/>
      <c r="S1065" s="339"/>
      <c r="T1065" s="339"/>
      <c r="U1065" s="339"/>
      <c r="V1065" s="339"/>
      <c r="W1065" s="339"/>
      <c r="X1065" s="339"/>
    </row>
    <row r="1066" spans="1:24" ht="1.5" customHeight="1"/>
    <row r="1067" spans="1:24" ht="18" customHeight="1">
      <c r="A1067" s="340" t="s">
        <v>633</v>
      </c>
      <c r="B1067" s="340"/>
      <c r="C1067" s="340"/>
      <c r="D1067" s="340"/>
      <c r="E1067" s="340"/>
      <c r="F1067" s="340"/>
      <c r="G1067" s="340"/>
      <c r="H1067" s="218" t="s">
        <v>634</v>
      </c>
      <c r="I1067" s="341" t="s">
        <v>635</v>
      </c>
      <c r="J1067" s="341"/>
      <c r="K1067" s="341"/>
      <c r="L1067" s="341"/>
      <c r="M1067" s="341" t="s">
        <v>43</v>
      </c>
      <c r="N1067" s="341"/>
      <c r="O1067" s="341"/>
      <c r="P1067" s="340" t="s">
        <v>636</v>
      </c>
      <c r="Q1067" s="340"/>
      <c r="R1067" s="341" t="s">
        <v>637</v>
      </c>
      <c r="S1067" s="341"/>
      <c r="T1067" s="341"/>
      <c r="U1067" s="341"/>
      <c r="V1067" s="341" t="s">
        <v>638</v>
      </c>
      <c r="W1067" s="341"/>
      <c r="X1067" s="341"/>
    </row>
    <row r="1068" spans="1:24" ht="1.5" customHeight="1">
      <c r="A1068" s="330" t="s">
        <v>53</v>
      </c>
      <c r="B1068" s="330"/>
      <c r="C1068" s="330"/>
      <c r="D1068" s="330"/>
      <c r="E1068" s="330"/>
      <c r="F1068" s="330"/>
      <c r="G1068" s="330"/>
      <c r="H1068" s="219"/>
      <c r="I1068" s="338">
        <v>1</v>
      </c>
      <c r="J1068" s="338"/>
      <c r="K1068" s="338"/>
      <c r="L1068" s="338"/>
      <c r="M1068" s="332" t="s">
        <v>45</v>
      </c>
      <c r="N1068" s="332"/>
      <c r="O1068" s="332"/>
      <c r="P1068" s="330"/>
      <c r="Q1068" s="330"/>
      <c r="R1068" s="338">
        <v>1.5994079999999999</v>
      </c>
      <c r="S1068" s="338"/>
      <c r="T1068" s="338"/>
      <c r="U1068" s="338"/>
      <c r="V1068" s="338">
        <v>1.5994079999999999</v>
      </c>
      <c r="W1068" s="338"/>
      <c r="X1068" s="338"/>
    </row>
    <row r="1069" spans="1:24" ht="16.5" customHeight="1">
      <c r="A1069" s="330"/>
      <c r="B1069" s="330"/>
      <c r="C1069" s="330"/>
      <c r="D1069" s="330"/>
      <c r="E1069" s="330"/>
      <c r="F1069" s="330"/>
      <c r="G1069" s="330"/>
      <c r="H1069" s="219"/>
      <c r="I1069" s="338"/>
      <c r="J1069" s="338"/>
      <c r="K1069" s="338"/>
      <c r="L1069" s="338"/>
      <c r="M1069" s="332"/>
      <c r="N1069" s="332"/>
      <c r="O1069" s="332"/>
      <c r="P1069" s="330"/>
      <c r="Q1069" s="330"/>
      <c r="R1069" s="338"/>
      <c r="S1069" s="338"/>
      <c r="T1069" s="338"/>
      <c r="U1069" s="338"/>
      <c r="V1069" s="338"/>
      <c r="W1069" s="338"/>
      <c r="X1069" s="338"/>
    </row>
    <row r="1070" spans="1:24" ht="1.5" customHeight="1">
      <c r="A1070" s="330" t="s">
        <v>96</v>
      </c>
      <c r="B1070" s="330"/>
      <c r="C1070" s="330"/>
      <c r="D1070" s="330"/>
      <c r="E1070" s="330"/>
      <c r="F1070" s="330"/>
      <c r="G1070" s="330"/>
      <c r="H1070" s="219"/>
      <c r="I1070" s="338">
        <v>2</v>
      </c>
      <c r="J1070" s="338"/>
      <c r="K1070" s="338"/>
      <c r="L1070" s="338"/>
      <c r="M1070" s="332" t="s">
        <v>45</v>
      </c>
      <c r="N1070" s="332"/>
      <c r="O1070" s="332"/>
      <c r="P1070" s="330"/>
      <c r="Q1070" s="330"/>
      <c r="R1070" s="338">
        <v>0.28999999999999998</v>
      </c>
      <c r="S1070" s="338"/>
      <c r="T1070" s="338"/>
      <c r="U1070" s="338"/>
      <c r="V1070" s="338">
        <v>0.57999999999999996</v>
      </c>
      <c r="W1070" s="338"/>
      <c r="X1070" s="338"/>
    </row>
    <row r="1071" spans="1:24" ht="16.5" customHeight="1">
      <c r="A1071" s="330"/>
      <c r="B1071" s="330"/>
      <c r="C1071" s="330"/>
      <c r="D1071" s="330"/>
      <c r="E1071" s="330"/>
      <c r="F1071" s="330"/>
      <c r="G1071" s="330"/>
      <c r="H1071" s="219"/>
      <c r="I1071" s="338"/>
      <c r="J1071" s="338"/>
      <c r="K1071" s="338"/>
      <c r="L1071" s="338"/>
      <c r="M1071" s="332"/>
      <c r="N1071" s="332"/>
      <c r="O1071" s="332"/>
      <c r="P1071" s="330"/>
      <c r="Q1071" s="330"/>
      <c r="R1071" s="338"/>
      <c r="S1071" s="338"/>
      <c r="T1071" s="338"/>
      <c r="U1071" s="338"/>
      <c r="V1071" s="338"/>
      <c r="W1071" s="338"/>
      <c r="X1071" s="338"/>
    </row>
    <row r="1072" spans="1:24" ht="7.5" customHeight="1"/>
    <row r="1073" spans="1:24" ht="16.5" customHeight="1">
      <c r="S1073" s="335" t="s">
        <v>641</v>
      </c>
      <c r="T1073" s="335"/>
      <c r="U1073" s="336">
        <v>2.179408</v>
      </c>
      <c r="V1073" s="336"/>
      <c r="W1073" s="336"/>
    </row>
    <row r="1074" spans="1:24" ht="15.75" customHeight="1"/>
    <row r="1075" spans="1:24" ht="16.5" customHeight="1">
      <c r="B1075" s="339" t="s">
        <v>710</v>
      </c>
      <c r="C1075" s="339"/>
      <c r="D1075" s="339"/>
      <c r="E1075" s="339"/>
      <c r="F1075" s="339"/>
      <c r="G1075" s="339"/>
      <c r="H1075" s="339"/>
      <c r="I1075" s="339"/>
      <c r="J1075" s="339"/>
      <c r="K1075" s="339"/>
      <c r="L1075" s="339"/>
      <c r="M1075" s="339"/>
      <c r="N1075" s="339"/>
      <c r="O1075" s="339"/>
      <c r="P1075" s="339"/>
      <c r="Q1075" s="339"/>
      <c r="R1075" s="339"/>
      <c r="S1075" s="339"/>
      <c r="T1075" s="339"/>
      <c r="U1075" s="339"/>
      <c r="V1075" s="339"/>
      <c r="W1075" s="339"/>
      <c r="X1075" s="339"/>
    </row>
    <row r="1076" spans="1:24" ht="0.75" customHeight="1"/>
    <row r="1077" spans="1:24" ht="18" customHeight="1">
      <c r="A1077" s="340" t="s">
        <v>633</v>
      </c>
      <c r="B1077" s="340"/>
      <c r="C1077" s="340"/>
      <c r="D1077" s="340"/>
      <c r="E1077" s="340"/>
      <c r="F1077" s="340"/>
      <c r="G1077" s="340"/>
      <c r="H1077" s="218" t="s">
        <v>634</v>
      </c>
      <c r="I1077" s="341" t="s">
        <v>635</v>
      </c>
      <c r="J1077" s="341"/>
      <c r="K1077" s="341"/>
      <c r="L1077" s="341"/>
      <c r="M1077" s="341" t="s">
        <v>43</v>
      </c>
      <c r="N1077" s="341"/>
      <c r="O1077" s="341"/>
      <c r="P1077" s="340" t="s">
        <v>636</v>
      </c>
      <c r="Q1077" s="340"/>
      <c r="R1077" s="341" t="s">
        <v>637</v>
      </c>
      <c r="S1077" s="341"/>
      <c r="T1077" s="341"/>
      <c r="U1077" s="341"/>
      <c r="V1077" s="341" t="s">
        <v>638</v>
      </c>
      <c r="W1077" s="341"/>
      <c r="X1077" s="341"/>
    </row>
    <row r="1078" spans="1:24" ht="1.5" customHeight="1">
      <c r="A1078" s="330" t="s">
        <v>53</v>
      </c>
      <c r="B1078" s="330"/>
      <c r="C1078" s="330"/>
      <c r="D1078" s="330"/>
      <c r="E1078" s="330"/>
      <c r="F1078" s="330"/>
      <c r="G1078" s="330"/>
      <c r="H1078" s="219"/>
      <c r="I1078" s="338">
        <v>1</v>
      </c>
      <c r="J1078" s="338"/>
      <c r="K1078" s="338"/>
      <c r="L1078" s="338"/>
      <c r="M1078" s="332" t="s">
        <v>45</v>
      </c>
      <c r="N1078" s="332"/>
      <c r="O1078" s="332"/>
      <c r="P1078" s="330"/>
      <c r="Q1078" s="330"/>
      <c r="R1078" s="338">
        <v>1.5994079999999999</v>
      </c>
      <c r="S1078" s="338"/>
      <c r="T1078" s="338"/>
      <c r="U1078" s="338"/>
      <c r="V1078" s="338">
        <v>1.5994079999999999</v>
      </c>
      <c r="W1078" s="338"/>
      <c r="X1078" s="338"/>
    </row>
    <row r="1079" spans="1:24" ht="16.5" customHeight="1">
      <c r="A1079" s="330"/>
      <c r="B1079" s="330"/>
      <c r="C1079" s="330"/>
      <c r="D1079" s="330"/>
      <c r="E1079" s="330"/>
      <c r="F1079" s="330"/>
      <c r="G1079" s="330"/>
      <c r="H1079" s="219"/>
      <c r="I1079" s="338"/>
      <c r="J1079" s="338"/>
      <c r="K1079" s="338"/>
      <c r="L1079" s="338"/>
      <c r="M1079" s="332"/>
      <c r="N1079" s="332"/>
      <c r="O1079" s="332"/>
      <c r="P1079" s="330"/>
      <c r="Q1079" s="330"/>
      <c r="R1079" s="338"/>
      <c r="S1079" s="338"/>
      <c r="T1079" s="338"/>
      <c r="U1079" s="338"/>
      <c r="V1079" s="338"/>
      <c r="W1079" s="338"/>
      <c r="X1079" s="338"/>
    </row>
    <row r="1080" spans="1:24" ht="1.5" customHeight="1">
      <c r="A1080" s="330" t="s">
        <v>96</v>
      </c>
      <c r="B1080" s="330"/>
      <c r="C1080" s="330"/>
      <c r="D1080" s="330"/>
      <c r="E1080" s="330"/>
      <c r="F1080" s="330"/>
      <c r="G1080" s="330"/>
      <c r="H1080" s="219"/>
      <c r="I1080" s="338">
        <v>2</v>
      </c>
      <c r="J1080" s="338"/>
      <c r="K1080" s="338"/>
      <c r="L1080" s="338"/>
      <c r="M1080" s="332" t="s">
        <v>45</v>
      </c>
      <c r="N1080" s="332"/>
      <c r="O1080" s="332"/>
      <c r="P1080" s="330"/>
      <c r="Q1080" s="330"/>
      <c r="R1080" s="338">
        <v>0.28999999999999998</v>
      </c>
      <c r="S1080" s="338"/>
      <c r="T1080" s="338"/>
      <c r="U1080" s="338"/>
      <c r="V1080" s="338">
        <v>0.57999999999999996</v>
      </c>
      <c r="W1080" s="338"/>
      <c r="X1080" s="338"/>
    </row>
    <row r="1081" spans="1:24" ht="16.5" customHeight="1">
      <c r="A1081" s="330"/>
      <c r="B1081" s="330"/>
      <c r="C1081" s="330"/>
      <c r="D1081" s="330"/>
      <c r="E1081" s="330"/>
      <c r="F1081" s="330"/>
      <c r="G1081" s="330"/>
      <c r="H1081" s="219"/>
      <c r="I1081" s="338"/>
      <c r="J1081" s="338"/>
      <c r="K1081" s="338"/>
      <c r="L1081" s="338"/>
      <c r="M1081" s="332"/>
      <c r="N1081" s="332"/>
      <c r="O1081" s="332"/>
      <c r="P1081" s="330"/>
      <c r="Q1081" s="330"/>
      <c r="R1081" s="338"/>
      <c r="S1081" s="338"/>
      <c r="T1081" s="338"/>
      <c r="U1081" s="338"/>
      <c r="V1081" s="338"/>
      <c r="W1081" s="338"/>
      <c r="X1081" s="338"/>
    </row>
    <row r="1082" spans="1:24" ht="7.5" customHeight="1"/>
    <row r="1083" spans="1:24" ht="16.5" customHeight="1">
      <c r="S1083" s="335" t="s">
        <v>641</v>
      </c>
      <c r="T1083" s="335"/>
      <c r="U1083" s="336">
        <v>2.179408</v>
      </c>
      <c r="V1083" s="336"/>
      <c r="W1083" s="336"/>
    </row>
    <row r="1084" spans="1:24" ht="15.75" customHeight="1"/>
    <row r="1085" spans="1:24" ht="16.5" customHeight="1">
      <c r="B1085" s="339" t="s">
        <v>711</v>
      </c>
      <c r="C1085" s="339"/>
      <c r="D1085" s="339"/>
      <c r="E1085" s="339"/>
      <c r="F1085" s="339"/>
      <c r="G1085" s="339"/>
      <c r="H1085" s="339"/>
      <c r="I1085" s="339"/>
      <c r="J1085" s="339"/>
      <c r="K1085" s="339"/>
      <c r="L1085" s="339"/>
      <c r="M1085" s="339"/>
      <c r="N1085" s="339"/>
      <c r="O1085" s="339"/>
      <c r="P1085" s="339"/>
      <c r="Q1085" s="339"/>
      <c r="R1085" s="339"/>
      <c r="S1085" s="339"/>
      <c r="T1085" s="339"/>
      <c r="U1085" s="339"/>
      <c r="V1085" s="339"/>
      <c r="W1085" s="339"/>
      <c r="X1085" s="339"/>
    </row>
    <row r="1086" spans="1:24" ht="0.75" customHeight="1"/>
    <row r="1087" spans="1:24" ht="18" customHeight="1">
      <c r="A1087" s="340" t="s">
        <v>633</v>
      </c>
      <c r="B1087" s="340"/>
      <c r="C1087" s="340"/>
      <c r="D1087" s="340"/>
      <c r="E1087" s="340"/>
      <c r="F1087" s="340"/>
      <c r="G1087" s="340"/>
      <c r="H1087" s="218" t="s">
        <v>634</v>
      </c>
      <c r="I1087" s="341" t="s">
        <v>635</v>
      </c>
      <c r="J1087" s="341"/>
      <c r="K1087" s="341"/>
      <c r="L1087" s="341"/>
      <c r="M1087" s="341" t="s">
        <v>43</v>
      </c>
      <c r="N1087" s="341"/>
      <c r="O1087" s="341"/>
      <c r="P1087" s="340" t="s">
        <v>636</v>
      </c>
      <c r="Q1087" s="340"/>
      <c r="R1087" s="341" t="s">
        <v>637</v>
      </c>
      <c r="S1087" s="341"/>
      <c r="T1087" s="341"/>
      <c r="U1087" s="341"/>
      <c r="V1087" s="341" t="s">
        <v>638</v>
      </c>
      <c r="W1087" s="341"/>
      <c r="X1087" s="341"/>
    </row>
    <row r="1088" spans="1:24" ht="1.5" customHeight="1">
      <c r="A1088" s="330" t="s">
        <v>47</v>
      </c>
      <c r="B1088" s="330"/>
      <c r="C1088" s="330"/>
      <c r="D1088" s="330"/>
      <c r="E1088" s="330"/>
      <c r="F1088" s="330"/>
      <c r="G1088" s="330"/>
      <c r="H1088" s="219"/>
      <c r="I1088" s="338">
        <v>300</v>
      </c>
      <c r="J1088" s="338"/>
      <c r="K1088" s="338"/>
      <c r="L1088" s="338"/>
      <c r="M1088" s="332" t="s">
        <v>640</v>
      </c>
      <c r="N1088" s="332"/>
      <c r="O1088" s="332"/>
      <c r="P1088" s="330"/>
      <c r="Q1088" s="330"/>
      <c r="R1088" s="338">
        <v>3.5242370000000002E-2</v>
      </c>
      <c r="S1088" s="338"/>
      <c r="T1088" s="338"/>
      <c r="U1088" s="338"/>
      <c r="V1088" s="338">
        <v>10.572710000000001</v>
      </c>
      <c r="W1088" s="338"/>
      <c r="X1088" s="338"/>
    </row>
    <row r="1089" spans="1:24" ht="16.5" customHeight="1">
      <c r="A1089" s="330"/>
      <c r="B1089" s="330"/>
      <c r="C1089" s="330"/>
      <c r="D1089" s="330"/>
      <c r="E1089" s="330"/>
      <c r="F1089" s="330"/>
      <c r="G1089" s="330"/>
      <c r="H1089" s="219"/>
      <c r="I1089" s="338"/>
      <c r="J1089" s="338"/>
      <c r="K1089" s="338"/>
      <c r="L1089" s="338"/>
      <c r="M1089" s="332"/>
      <c r="N1089" s="332"/>
      <c r="O1089" s="332"/>
      <c r="P1089" s="330"/>
      <c r="Q1089" s="330"/>
      <c r="R1089" s="338"/>
      <c r="S1089" s="338"/>
      <c r="T1089" s="338"/>
      <c r="U1089" s="338"/>
      <c r="V1089" s="338"/>
      <c r="W1089" s="338"/>
      <c r="X1089" s="338"/>
    </row>
    <row r="1090" spans="1:24" ht="7.5" customHeight="1"/>
    <row r="1091" spans="1:24" ht="16.5" customHeight="1">
      <c r="S1091" s="335" t="s">
        <v>641</v>
      </c>
      <c r="T1091" s="335"/>
      <c r="U1091" s="336">
        <v>10.572710000000001</v>
      </c>
      <c r="V1091" s="336"/>
      <c r="W1091" s="336"/>
    </row>
    <row r="1092" spans="1:24" ht="15.75" customHeight="1"/>
    <row r="1093" spans="1:24" ht="16.5" customHeight="1">
      <c r="B1093" s="339" t="s">
        <v>712</v>
      </c>
      <c r="C1093" s="339"/>
      <c r="D1093" s="339"/>
      <c r="E1093" s="339"/>
      <c r="F1093" s="339"/>
      <c r="G1093" s="339"/>
      <c r="H1093" s="339"/>
      <c r="I1093" s="339"/>
      <c r="J1093" s="339"/>
      <c r="K1093" s="339"/>
      <c r="L1093" s="339"/>
      <c r="M1093" s="339"/>
      <c r="N1093" s="339"/>
      <c r="O1093" s="339"/>
      <c r="P1093" s="339"/>
      <c r="Q1093" s="339"/>
      <c r="R1093" s="339"/>
      <c r="S1093" s="339"/>
      <c r="T1093" s="339"/>
      <c r="U1093" s="339"/>
      <c r="V1093" s="339"/>
      <c r="W1093" s="339"/>
      <c r="X1093" s="339"/>
    </row>
    <row r="1094" spans="1:24" ht="0.75" customHeight="1"/>
    <row r="1095" spans="1:24" ht="18" customHeight="1">
      <c r="A1095" s="340" t="s">
        <v>633</v>
      </c>
      <c r="B1095" s="340"/>
      <c r="C1095" s="340"/>
      <c r="D1095" s="340"/>
      <c r="E1095" s="340"/>
      <c r="F1095" s="340"/>
      <c r="G1095" s="340"/>
      <c r="H1095" s="218" t="s">
        <v>634</v>
      </c>
      <c r="I1095" s="341" t="s">
        <v>635</v>
      </c>
      <c r="J1095" s="341"/>
      <c r="K1095" s="341"/>
      <c r="L1095" s="341"/>
      <c r="M1095" s="341" t="s">
        <v>43</v>
      </c>
      <c r="N1095" s="341"/>
      <c r="O1095" s="341"/>
      <c r="P1095" s="340" t="s">
        <v>636</v>
      </c>
      <c r="Q1095" s="340"/>
      <c r="R1095" s="341" t="s">
        <v>637</v>
      </c>
      <c r="S1095" s="341"/>
      <c r="T1095" s="341"/>
      <c r="U1095" s="341"/>
      <c r="V1095" s="341" t="s">
        <v>638</v>
      </c>
      <c r="W1095" s="341"/>
      <c r="X1095" s="341"/>
    </row>
    <row r="1096" spans="1:24" ht="1.5" customHeight="1">
      <c r="A1096" s="330" t="s">
        <v>47</v>
      </c>
      <c r="B1096" s="330"/>
      <c r="C1096" s="330"/>
      <c r="D1096" s="330"/>
      <c r="E1096" s="330"/>
      <c r="F1096" s="330"/>
      <c r="G1096" s="330"/>
      <c r="H1096" s="219"/>
      <c r="I1096" s="338">
        <v>200</v>
      </c>
      <c r="J1096" s="338"/>
      <c r="K1096" s="338"/>
      <c r="L1096" s="338"/>
      <c r="M1096" s="332" t="s">
        <v>640</v>
      </c>
      <c r="N1096" s="332"/>
      <c r="O1096" s="332"/>
      <c r="P1096" s="330"/>
      <c r="Q1096" s="330"/>
      <c r="R1096" s="338">
        <v>3.5242370000000002E-2</v>
      </c>
      <c r="S1096" s="338"/>
      <c r="T1096" s="338"/>
      <c r="U1096" s="338"/>
      <c r="V1096" s="338">
        <v>7.0484749999999998</v>
      </c>
      <c r="W1096" s="338"/>
      <c r="X1096" s="338"/>
    </row>
    <row r="1097" spans="1:24" ht="16.5" customHeight="1">
      <c r="A1097" s="330"/>
      <c r="B1097" s="330"/>
      <c r="C1097" s="330"/>
      <c r="D1097" s="330"/>
      <c r="E1097" s="330"/>
      <c r="F1097" s="330"/>
      <c r="G1097" s="330"/>
      <c r="H1097" s="219"/>
      <c r="I1097" s="338"/>
      <c r="J1097" s="338"/>
      <c r="K1097" s="338"/>
      <c r="L1097" s="338"/>
      <c r="M1097" s="332"/>
      <c r="N1097" s="332"/>
      <c r="O1097" s="332"/>
      <c r="P1097" s="330"/>
      <c r="Q1097" s="330"/>
      <c r="R1097" s="338"/>
      <c r="S1097" s="338"/>
      <c r="T1097" s="338"/>
      <c r="U1097" s="338"/>
      <c r="V1097" s="338"/>
      <c r="W1097" s="338"/>
      <c r="X1097" s="338"/>
    </row>
    <row r="1098" spans="1:24" ht="7.5" customHeight="1"/>
    <row r="1099" spans="1:24" ht="17.25" customHeight="1">
      <c r="S1099" s="335" t="s">
        <v>641</v>
      </c>
      <c r="T1099" s="335"/>
      <c r="U1099" s="336">
        <v>7.0484749999999998</v>
      </c>
      <c r="V1099" s="336"/>
      <c r="W1099" s="336"/>
    </row>
    <row r="1100" spans="1:24" ht="15" customHeight="1"/>
    <row r="1101" spans="1:24" ht="16.5" customHeight="1">
      <c r="B1101" s="339" t="s">
        <v>713</v>
      </c>
      <c r="C1101" s="339"/>
      <c r="D1101" s="339"/>
      <c r="E1101" s="339"/>
      <c r="F1101" s="339"/>
      <c r="G1101" s="339"/>
      <c r="H1101" s="339"/>
      <c r="I1101" s="339"/>
      <c r="J1101" s="339"/>
      <c r="K1101" s="339"/>
      <c r="L1101" s="339"/>
      <c r="M1101" s="339"/>
      <c r="N1101" s="339"/>
      <c r="O1101" s="339"/>
      <c r="P1101" s="339"/>
      <c r="Q1101" s="339"/>
      <c r="R1101" s="339"/>
      <c r="S1101" s="339"/>
      <c r="T1101" s="339"/>
      <c r="U1101" s="339"/>
      <c r="V1101" s="339"/>
      <c r="W1101" s="339"/>
      <c r="X1101" s="339"/>
    </row>
    <row r="1102" spans="1:24" ht="1.5" customHeight="1"/>
    <row r="1103" spans="1:24" ht="18" customHeight="1">
      <c r="A1103" s="340" t="s">
        <v>633</v>
      </c>
      <c r="B1103" s="340"/>
      <c r="C1103" s="340"/>
      <c r="D1103" s="340"/>
      <c r="E1103" s="340"/>
      <c r="F1103" s="340"/>
      <c r="G1103" s="340"/>
      <c r="H1103" s="218" t="s">
        <v>634</v>
      </c>
      <c r="I1103" s="341" t="s">
        <v>635</v>
      </c>
      <c r="J1103" s="341"/>
      <c r="K1103" s="341"/>
      <c r="L1103" s="341"/>
      <c r="M1103" s="341" t="s">
        <v>43</v>
      </c>
      <c r="N1103" s="341"/>
      <c r="O1103" s="341"/>
      <c r="P1103" s="340" t="s">
        <v>636</v>
      </c>
      <c r="Q1103" s="340"/>
      <c r="R1103" s="341" t="s">
        <v>637</v>
      </c>
      <c r="S1103" s="341"/>
      <c r="T1103" s="341"/>
      <c r="U1103" s="341"/>
      <c r="V1103" s="341" t="s">
        <v>638</v>
      </c>
      <c r="W1103" s="341"/>
      <c r="X1103" s="341"/>
    </row>
    <row r="1104" spans="1:24" ht="1.5" customHeight="1">
      <c r="A1104" s="330" t="s">
        <v>79</v>
      </c>
      <c r="B1104" s="330"/>
      <c r="C1104" s="330"/>
      <c r="D1104" s="330"/>
      <c r="E1104" s="330"/>
      <c r="F1104" s="330"/>
      <c r="G1104" s="330"/>
      <c r="H1104" s="219"/>
      <c r="I1104" s="338">
        <v>14</v>
      </c>
      <c r="J1104" s="338"/>
      <c r="K1104" s="338"/>
      <c r="L1104" s="338"/>
      <c r="M1104" s="332" t="s">
        <v>639</v>
      </c>
      <c r="N1104" s="332"/>
      <c r="O1104" s="332"/>
      <c r="P1104" s="330"/>
      <c r="Q1104" s="330"/>
      <c r="R1104" s="338">
        <v>0.41621930000000001</v>
      </c>
      <c r="S1104" s="338"/>
      <c r="T1104" s="338"/>
      <c r="U1104" s="338"/>
      <c r="V1104" s="338">
        <v>5.82707</v>
      </c>
      <c r="W1104" s="338"/>
      <c r="X1104" s="338"/>
    </row>
    <row r="1105" spans="1:24" ht="16.5" customHeight="1">
      <c r="A1105" s="330"/>
      <c r="B1105" s="330"/>
      <c r="C1105" s="330"/>
      <c r="D1105" s="330"/>
      <c r="E1105" s="330"/>
      <c r="F1105" s="330"/>
      <c r="G1105" s="330"/>
      <c r="H1105" s="219"/>
      <c r="I1105" s="338"/>
      <c r="J1105" s="338"/>
      <c r="K1105" s="338"/>
      <c r="L1105" s="338"/>
      <c r="M1105" s="332"/>
      <c r="N1105" s="332"/>
      <c r="O1105" s="332"/>
      <c r="P1105" s="330"/>
      <c r="Q1105" s="330"/>
      <c r="R1105" s="338"/>
      <c r="S1105" s="338"/>
      <c r="T1105" s="338"/>
      <c r="U1105" s="338"/>
      <c r="V1105" s="338"/>
      <c r="W1105" s="338"/>
      <c r="X1105" s="338"/>
    </row>
    <row r="1106" spans="1:24" ht="1.5" customHeight="1">
      <c r="A1106" s="330" t="s">
        <v>96</v>
      </c>
      <c r="B1106" s="330"/>
      <c r="C1106" s="330"/>
      <c r="D1106" s="330"/>
      <c r="E1106" s="330"/>
      <c r="F1106" s="330"/>
      <c r="G1106" s="330"/>
      <c r="H1106" s="219"/>
      <c r="I1106" s="338">
        <v>2</v>
      </c>
      <c r="J1106" s="338"/>
      <c r="K1106" s="338"/>
      <c r="L1106" s="338"/>
      <c r="M1106" s="332" t="s">
        <v>45</v>
      </c>
      <c r="N1106" s="332"/>
      <c r="O1106" s="332"/>
      <c r="P1106" s="330"/>
      <c r="Q1106" s="330"/>
      <c r="R1106" s="338">
        <v>0.28999999999999998</v>
      </c>
      <c r="S1106" s="338"/>
      <c r="T1106" s="338"/>
      <c r="U1106" s="338"/>
      <c r="V1106" s="338">
        <v>0.57999999999999996</v>
      </c>
      <c r="W1106" s="338"/>
      <c r="X1106" s="338"/>
    </row>
    <row r="1107" spans="1:24" ht="16.5" customHeight="1">
      <c r="A1107" s="330"/>
      <c r="B1107" s="330"/>
      <c r="C1107" s="330"/>
      <c r="D1107" s="330"/>
      <c r="E1107" s="330"/>
      <c r="F1107" s="330"/>
      <c r="G1107" s="330"/>
      <c r="H1107" s="219"/>
      <c r="I1107" s="338"/>
      <c r="J1107" s="338"/>
      <c r="K1107" s="338"/>
      <c r="L1107" s="338"/>
      <c r="M1107" s="332"/>
      <c r="N1107" s="332"/>
      <c r="O1107" s="332"/>
      <c r="P1107" s="330"/>
      <c r="Q1107" s="330"/>
      <c r="R1107" s="338"/>
      <c r="S1107" s="338"/>
      <c r="T1107" s="338"/>
      <c r="U1107" s="338"/>
      <c r="V1107" s="338"/>
      <c r="W1107" s="338"/>
      <c r="X1107" s="338"/>
    </row>
    <row r="1108" spans="1:24" ht="7.5" customHeight="1"/>
    <row r="1109" spans="1:24" ht="16.5" customHeight="1">
      <c r="S1109" s="335" t="s">
        <v>641</v>
      </c>
      <c r="T1109" s="335"/>
      <c r="U1109" s="336">
        <v>6.40707</v>
      </c>
      <c r="V1109" s="336"/>
      <c r="W1109" s="336"/>
    </row>
    <row r="1110" spans="1:24" ht="15" customHeight="1"/>
    <row r="1111" spans="1:24" ht="16.5" customHeight="1">
      <c r="B1111" s="339" t="s">
        <v>714</v>
      </c>
      <c r="C1111" s="339"/>
      <c r="D1111" s="339"/>
      <c r="E1111" s="339"/>
      <c r="F1111" s="339"/>
      <c r="G1111" s="339"/>
      <c r="H1111" s="339"/>
      <c r="I1111" s="339"/>
      <c r="J1111" s="339"/>
      <c r="K1111" s="339"/>
      <c r="L1111" s="339"/>
      <c r="M1111" s="339"/>
      <c r="N1111" s="339"/>
      <c r="O1111" s="339"/>
      <c r="P1111" s="339"/>
      <c r="Q1111" s="339"/>
      <c r="R1111" s="339"/>
      <c r="S1111" s="339"/>
      <c r="T1111" s="339"/>
      <c r="U1111" s="339"/>
      <c r="V1111" s="339"/>
      <c r="W1111" s="339"/>
      <c r="X1111" s="339"/>
    </row>
    <row r="1112" spans="1:24" ht="1.5" customHeight="1"/>
    <row r="1113" spans="1:24" ht="18" customHeight="1">
      <c r="A1113" s="340" t="s">
        <v>633</v>
      </c>
      <c r="B1113" s="340"/>
      <c r="C1113" s="340"/>
      <c r="D1113" s="340"/>
      <c r="E1113" s="340"/>
      <c r="F1113" s="340"/>
      <c r="G1113" s="340"/>
      <c r="H1113" s="218" t="s">
        <v>634</v>
      </c>
      <c r="I1113" s="341" t="s">
        <v>635</v>
      </c>
      <c r="J1113" s="341"/>
      <c r="K1113" s="341"/>
      <c r="L1113" s="341"/>
      <c r="M1113" s="341" t="s">
        <v>43</v>
      </c>
      <c r="N1113" s="341"/>
      <c r="O1113" s="341"/>
      <c r="P1113" s="340" t="s">
        <v>636</v>
      </c>
      <c r="Q1113" s="340"/>
      <c r="R1113" s="341" t="s">
        <v>637</v>
      </c>
      <c r="S1113" s="341"/>
      <c r="T1113" s="341"/>
      <c r="U1113" s="341"/>
      <c r="V1113" s="341" t="s">
        <v>638</v>
      </c>
      <c r="W1113" s="341"/>
      <c r="X1113" s="341"/>
    </row>
    <row r="1114" spans="1:24" ht="1.5" customHeight="1">
      <c r="A1114" s="330" t="s">
        <v>79</v>
      </c>
      <c r="B1114" s="330"/>
      <c r="C1114" s="330"/>
      <c r="D1114" s="330"/>
      <c r="E1114" s="330"/>
      <c r="F1114" s="330"/>
      <c r="G1114" s="330"/>
      <c r="H1114" s="219"/>
      <c r="I1114" s="338">
        <v>21</v>
      </c>
      <c r="J1114" s="338"/>
      <c r="K1114" s="338"/>
      <c r="L1114" s="338"/>
      <c r="M1114" s="332" t="s">
        <v>639</v>
      </c>
      <c r="N1114" s="332"/>
      <c r="O1114" s="332"/>
      <c r="P1114" s="330"/>
      <c r="Q1114" s="330"/>
      <c r="R1114" s="338">
        <v>0.41621930000000001</v>
      </c>
      <c r="S1114" s="338"/>
      <c r="T1114" s="338"/>
      <c r="U1114" s="338"/>
      <c r="V1114" s="338">
        <v>8.7406050000000004</v>
      </c>
      <c r="W1114" s="338"/>
      <c r="X1114" s="338"/>
    </row>
    <row r="1115" spans="1:24" ht="16.5" customHeight="1">
      <c r="A1115" s="330"/>
      <c r="B1115" s="330"/>
      <c r="C1115" s="330"/>
      <c r="D1115" s="330"/>
      <c r="E1115" s="330"/>
      <c r="F1115" s="330"/>
      <c r="G1115" s="330"/>
      <c r="H1115" s="219"/>
      <c r="I1115" s="338"/>
      <c r="J1115" s="338"/>
      <c r="K1115" s="338"/>
      <c r="L1115" s="338"/>
      <c r="M1115" s="332"/>
      <c r="N1115" s="332"/>
      <c r="O1115" s="332"/>
      <c r="P1115" s="330"/>
      <c r="Q1115" s="330"/>
      <c r="R1115" s="338"/>
      <c r="S1115" s="338"/>
      <c r="T1115" s="338"/>
      <c r="U1115" s="338"/>
      <c r="V1115" s="338"/>
      <c r="W1115" s="338"/>
      <c r="X1115" s="338"/>
    </row>
    <row r="1116" spans="1:24" ht="1.5" customHeight="1">
      <c r="A1116" s="330" t="s">
        <v>47</v>
      </c>
      <c r="B1116" s="330"/>
      <c r="C1116" s="330"/>
      <c r="D1116" s="330"/>
      <c r="E1116" s="330"/>
      <c r="F1116" s="330"/>
      <c r="G1116" s="330"/>
      <c r="H1116" s="219"/>
      <c r="I1116" s="338">
        <v>150</v>
      </c>
      <c r="J1116" s="338"/>
      <c r="K1116" s="338"/>
      <c r="L1116" s="338"/>
      <c r="M1116" s="332" t="s">
        <v>640</v>
      </c>
      <c r="N1116" s="332"/>
      <c r="O1116" s="332"/>
      <c r="P1116" s="330"/>
      <c r="Q1116" s="330"/>
      <c r="R1116" s="338">
        <v>3.5242370000000002E-2</v>
      </c>
      <c r="S1116" s="338"/>
      <c r="T1116" s="338"/>
      <c r="U1116" s="338"/>
      <c r="V1116" s="338">
        <v>5.2863559999999996</v>
      </c>
      <c r="W1116" s="338"/>
      <c r="X1116" s="338"/>
    </row>
    <row r="1117" spans="1:24" ht="16.5" customHeight="1">
      <c r="A1117" s="330"/>
      <c r="B1117" s="330"/>
      <c r="C1117" s="330"/>
      <c r="D1117" s="330"/>
      <c r="E1117" s="330"/>
      <c r="F1117" s="330"/>
      <c r="G1117" s="330"/>
      <c r="H1117" s="219"/>
      <c r="I1117" s="338"/>
      <c r="J1117" s="338"/>
      <c r="K1117" s="338"/>
      <c r="L1117" s="338"/>
      <c r="M1117" s="332"/>
      <c r="N1117" s="332"/>
      <c r="O1117" s="332"/>
      <c r="P1117" s="330"/>
      <c r="Q1117" s="330"/>
      <c r="R1117" s="338"/>
      <c r="S1117" s="338"/>
      <c r="T1117" s="338"/>
      <c r="U1117" s="338"/>
      <c r="V1117" s="338"/>
      <c r="W1117" s="338"/>
      <c r="X1117" s="338"/>
    </row>
    <row r="1118" spans="1:24" ht="1.5" customHeight="1">
      <c r="A1118" s="330" t="s">
        <v>96</v>
      </c>
      <c r="B1118" s="330"/>
      <c r="C1118" s="330"/>
      <c r="D1118" s="330"/>
      <c r="E1118" s="330"/>
      <c r="F1118" s="330"/>
      <c r="G1118" s="330"/>
      <c r="H1118" s="219"/>
      <c r="I1118" s="338">
        <v>2</v>
      </c>
      <c r="J1118" s="338"/>
      <c r="K1118" s="338"/>
      <c r="L1118" s="338"/>
      <c r="M1118" s="332" t="s">
        <v>45</v>
      </c>
      <c r="N1118" s="332"/>
      <c r="O1118" s="332"/>
      <c r="P1118" s="330"/>
      <c r="Q1118" s="330"/>
      <c r="R1118" s="338">
        <v>0.28999999999999998</v>
      </c>
      <c r="S1118" s="338"/>
      <c r="T1118" s="338"/>
      <c r="U1118" s="338"/>
      <c r="V1118" s="338">
        <v>0.57999999999999996</v>
      </c>
      <c r="W1118" s="338"/>
      <c r="X1118" s="338"/>
    </row>
    <row r="1119" spans="1:24" ht="16.5" customHeight="1">
      <c r="A1119" s="330"/>
      <c r="B1119" s="330"/>
      <c r="C1119" s="330"/>
      <c r="D1119" s="330"/>
      <c r="E1119" s="330"/>
      <c r="F1119" s="330"/>
      <c r="G1119" s="330"/>
      <c r="H1119" s="219"/>
      <c r="I1119" s="338"/>
      <c r="J1119" s="338"/>
      <c r="K1119" s="338"/>
      <c r="L1119" s="338"/>
      <c r="M1119" s="332"/>
      <c r="N1119" s="332"/>
      <c r="O1119" s="332"/>
      <c r="P1119" s="330"/>
      <c r="Q1119" s="330"/>
      <c r="R1119" s="338"/>
      <c r="S1119" s="338"/>
      <c r="T1119" s="338"/>
      <c r="U1119" s="338"/>
      <c r="V1119" s="338"/>
      <c r="W1119" s="338"/>
      <c r="X1119" s="338"/>
    </row>
    <row r="1120" spans="1:24" ht="7.5" customHeight="1"/>
    <row r="1121" spans="1:24" ht="16.5" customHeight="1">
      <c r="S1121" s="335" t="s">
        <v>641</v>
      </c>
      <c r="T1121" s="335"/>
      <c r="U1121" s="336">
        <v>14.606960000000001</v>
      </c>
      <c r="V1121" s="336"/>
      <c r="W1121" s="336"/>
    </row>
    <row r="1122" spans="1:24" ht="15.75" customHeight="1"/>
    <row r="1123" spans="1:24" ht="16.5" customHeight="1">
      <c r="B1123" s="339" t="s">
        <v>715</v>
      </c>
      <c r="C1123" s="339"/>
      <c r="D1123" s="339"/>
      <c r="E1123" s="339"/>
      <c r="F1123" s="339"/>
      <c r="G1123" s="339"/>
      <c r="H1123" s="339"/>
      <c r="I1123" s="339"/>
      <c r="J1123" s="339"/>
      <c r="K1123" s="339"/>
      <c r="L1123" s="339"/>
      <c r="M1123" s="339"/>
      <c r="N1123" s="339"/>
      <c r="O1123" s="339"/>
      <c r="P1123" s="339"/>
      <c r="Q1123" s="339"/>
      <c r="R1123" s="339"/>
      <c r="S1123" s="339"/>
      <c r="T1123" s="339"/>
      <c r="U1123" s="339"/>
      <c r="V1123" s="339"/>
      <c r="W1123" s="339"/>
      <c r="X1123" s="339"/>
    </row>
    <row r="1124" spans="1:24" ht="0.75" customHeight="1"/>
    <row r="1125" spans="1:24" ht="18" customHeight="1">
      <c r="A1125" s="340" t="s">
        <v>633</v>
      </c>
      <c r="B1125" s="340"/>
      <c r="C1125" s="340"/>
      <c r="D1125" s="340"/>
      <c r="E1125" s="340"/>
      <c r="F1125" s="340"/>
      <c r="G1125" s="340"/>
      <c r="H1125" s="218" t="s">
        <v>634</v>
      </c>
      <c r="I1125" s="341" t="s">
        <v>635</v>
      </c>
      <c r="J1125" s="341"/>
      <c r="K1125" s="341"/>
      <c r="L1125" s="341"/>
      <c r="M1125" s="341" t="s">
        <v>43</v>
      </c>
      <c r="N1125" s="341"/>
      <c r="O1125" s="341"/>
      <c r="P1125" s="340" t="s">
        <v>636</v>
      </c>
      <c r="Q1125" s="340"/>
      <c r="R1125" s="341" t="s">
        <v>637</v>
      </c>
      <c r="S1125" s="341"/>
      <c r="T1125" s="341"/>
      <c r="U1125" s="341"/>
      <c r="V1125" s="341" t="s">
        <v>638</v>
      </c>
      <c r="W1125" s="341"/>
      <c r="X1125" s="341"/>
    </row>
    <row r="1126" spans="1:24" ht="1.5" customHeight="1">
      <c r="A1126" s="330" t="s">
        <v>79</v>
      </c>
      <c r="B1126" s="330"/>
      <c r="C1126" s="330"/>
      <c r="D1126" s="330"/>
      <c r="E1126" s="330"/>
      <c r="F1126" s="330"/>
      <c r="G1126" s="330"/>
      <c r="H1126" s="219"/>
      <c r="I1126" s="338">
        <v>14</v>
      </c>
      <c r="J1126" s="338"/>
      <c r="K1126" s="338"/>
      <c r="L1126" s="338"/>
      <c r="M1126" s="332" t="s">
        <v>639</v>
      </c>
      <c r="N1126" s="332"/>
      <c r="O1126" s="332"/>
      <c r="P1126" s="330"/>
      <c r="Q1126" s="330"/>
      <c r="R1126" s="338">
        <v>0.41621930000000001</v>
      </c>
      <c r="S1126" s="338"/>
      <c r="T1126" s="338"/>
      <c r="U1126" s="338"/>
      <c r="V1126" s="338">
        <v>5.82707</v>
      </c>
      <c r="W1126" s="338"/>
      <c r="X1126" s="338"/>
    </row>
    <row r="1127" spans="1:24" ht="16.5" customHeight="1">
      <c r="A1127" s="330"/>
      <c r="B1127" s="330"/>
      <c r="C1127" s="330"/>
      <c r="D1127" s="330"/>
      <c r="E1127" s="330"/>
      <c r="F1127" s="330"/>
      <c r="G1127" s="330"/>
      <c r="H1127" s="219"/>
      <c r="I1127" s="338"/>
      <c r="J1127" s="338"/>
      <c r="K1127" s="338"/>
      <c r="L1127" s="338"/>
      <c r="M1127" s="332"/>
      <c r="N1127" s="332"/>
      <c r="O1127" s="332"/>
      <c r="P1127" s="330"/>
      <c r="Q1127" s="330"/>
      <c r="R1127" s="338"/>
      <c r="S1127" s="338"/>
      <c r="T1127" s="338"/>
      <c r="U1127" s="338"/>
      <c r="V1127" s="338"/>
      <c r="W1127" s="338"/>
      <c r="X1127" s="338"/>
    </row>
    <row r="1128" spans="1:24" ht="1.5" customHeight="1">
      <c r="A1128" s="330" t="s">
        <v>47</v>
      </c>
      <c r="B1128" s="330"/>
      <c r="C1128" s="330"/>
      <c r="D1128" s="330"/>
      <c r="E1128" s="330"/>
      <c r="F1128" s="330"/>
      <c r="G1128" s="330"/>
      <c r="H1128" s="219"/>
      <c r="I1128" s="338">
        <v>100</v>
      </c>
      <c r="J1128" s="338"/>
      <c r="K1128" s="338"/>
      <c r="L1128" s="338"/>
      <c r="M1128" s="332" t="s">
        <v>640</v>
      </c>
      <c r="N1128" s="332"/>
      <c r="O1128" s="332"/>
      <c r="P1128" s="330"/>
      <c r="Q1128" s="330"/>
      <c r="R1128" s="338">
        <v>3.5242370000000002E-2</v>
      </c>
      <c r="S1128" s="338"/>
      <c r="T1128" s="338"/>
      <c r="U1128" s="338"/>
      <c r="V1128" s="338">
        <v>3.5242369999999998</v>
      </c>
      <c r="W1128" s="338"/>
      <c r="X1128" s="338"/>
    </row>
    <row r="1129" spans="1:24" ht="16.5" customHeight="1">
      <c r="A1129" s="330"/>
      <c r="B1129" s="330"/>
      <c r="C1129" s="330"/>
      <c r="D1129" s="330"/>
      <c r="E1129" s="330"/>
      <c r="F1129" s="330"/>
      <c r="G1129" s="330"/>
      <c r="H1129" s="219"/>
      <c r="I1129" s="338"/>
      <c r="J1129" s="338"/>
      <c r="K1129" s="338"/>
      <c r="L1129" s="338"/>
      <c r="M1129" s="332"/>
      <c r="N1129" s="332"/>
      <c r="O1129" s="332"/>
      <c r="P1129" s="330"/>
      <c r="Q1129" s="330"/>
      <c r="R1129" s="338"/>
      <c r="S1129" s="338"/>
      <c r="T1129" s="338"/>
      <c r="U1129" s="338"/>
      <c r="V1129" s="338"/>
      <c r="W1129" s="338"/>
      <c r="X1129" s="338"/>
    </row>
    <row r="1130" spans="1:24" ht="1.5" customHeight="1">
      <c r="A1130" s="330" t="s">
        <v>96</v>
      </c>
      <c r="B1130" s="330"/>
      <c r="C1130" s="330"/>
      <c r="D1130" s="330"/>
      <c r="E1130" s="330"/>
      <c r="F1130" s="330"/>
      <c r="G1130" s="330"/>
      <c r="H1130" s="219"/>
      <c r="I1130" s="338">
        <v>2</v>
      </c>
      <c r="J1130" s="338"/>
      <c r="K1130" s="338"/>
      <c r="L1130" s="338"/>
      <c r="M1130" s="332" t="s">
        <v>45</v>
      </c>
      <c r="N1130" s="332"/>
      <c r="O1130" s="332"/>
      <c r="P1130" s="330"/>
      <c r="Q1130" s="330"/>
      <c r="R1130" s="338">
        <v>0.28999999999999998</v>
      </c>
      <c r="S1130" s="338"/>
      <c r="T1130" s="338"/>
      <c r="U1130" s="338"/>
      <c r="V1130" s="338">
        <v>0.57999999999999996</v>
      </c>
      <c r="W1130" s="338"/>
      <c r="X1130" s="338"/>
    </row>
    <row r="1131" spans="1:24" ht="16.5" customHeight="1">
      <c r="A1131" s="330"/>
      <c r="B1131" s="330"/>
      <c r="C1131" s="330"/>
      <c r="D1131" s="330"/>
      <c r="E1131" s="330"/>
      <c r="F1131" s="330"/>
      <c r="G1131" s="330"/>
      <c r="H1131" s="219"/>
      <c r="I1131" s="338"/>
      <c r="J1131" s="338"/>
      <c r="K1131" s="338"/>
      <c r="L1131" s="338"/>
      <c r="M1131" s="332"/>
      <c r="N1131" s="332"/>
      <c r="O1131" s="332"/>
      <c r="P1131" s="330"/>
      <c r="Q1131" s="330"/>
      <c r="R1131" s="338"/>
      <c r="S1131" s="338"/>
      <c r="T1131" s="338"/>
      <c r="U1131" s="338"/>
      <c r="V1131" s="338"/>
      <c r="W1131" s="338"/>
      <c r="X1131" s="338"/>
    </row>
    <row r="1132" spans="1:24" ht="7.5" customHeight="1"/>
    <row r="1133" spans="1:24" ht="16.5" customHeight="1">
      <c r="S1133" s="335" t="s">
        <v>641</v>
      </c>
      <c r="T1133" s="335"/>
      <c r="U1133" s="336">
        <v>9.9313079999999996</v>
      </c>
      <c r="V1133" s="336"/>
      <c r="W1133" s="336"/>
    </row>
    <row r="1134" spans="1:24" ht="15.75" customHeight="1"/>
    <row r="1135" spans="1:24" ht="16.5" customHeight="1">
      <c r="B1135" s="339" t="s">
        <v>716</v>
      </c>
      <c r="C1135" s="339"/>
      <c r="D1135" s="339"/>
      <c r="E1135" s="339"/>
      <c r="F1135" s="339"/>
      <c r="G1135" s="339"/>
      <c r="H1135" s="339"/>
      <c r="I1135" s="339"/>
      <c r="J1135" s="339"/>
      <c r="K1135" s="339"/>
      <c r="L1135" s="339"/>
      <c r="M1135" s="339"/>
      <c r="N1135" s="339"/>
      <c r="O1135" s="339"/>
      <c r="P1135" s="339"/>
      <c r="Q1135" s="339"/>
      <c r="R1135" s="339"/>
      <c r="S1135" s="339"/>
      <c r="T1135" s="339"/>
      <c r="U1135" s="339"/>
      <c r="V1135" s="339"/>
      <c r="W1135" s="339"/>
      <c r="X1135" s="339"/>
    </row>
    <row r="1136" spans="1:24" ht="0.75" customHeight="1"/>
    <row r="1137" spans="1:24" ht="18" customHeight="1">
      <c r="A1137" s="340" t="s">
        <v>633</v>
      </c>
      <c r="B1137" s="340"/>
      <c r="C1137" s="340"/>
      <c r="D1137" s="340"/>
      <c r="E1137" s="340"/>
      <c r="F1137" s="340"/>
      <c r="G1137" s="340"/>
      <c r="H1137" s="218" t="s">
        <v>634</v>
      </c>
      <c r="I1137" s="341" t="s">
        <v>635</v>
      </c>
      <c r="J1137" s="341"/>
      <c r="K1137" s="341"/>
      <c r="L1137" s="341"/>
      <c r="M1137" s="341" t="s">
        <v>43</v>
      </c>
      <c r="N1137" s="341"/>
      <c r="O1137" s="341"/>
      <c r="P1137" s="340" t="s">
        <v>636</v>
      </c>
      <c r="Q1137" s="340"/>
      <c r="R1137" s="341" t="s">
        <v>637</v>
      </c>
      <c r="S1137" s="341"/>
      <c r="T1137" s="341"/>
      <c r="U1137" s="341"/>
      <c r="V1137" s="341" t="s">
        <v>638</v>
      </c>
      <c r="W1137" s="341"/>
      <c r="X1137" s="341"/>
    </row>
    <row r="1138" spans="1:24" ht="1.5" customHeight="1">
      <c r="A1138" s="330" t="s">
        <v>79</v>
      </c>
      <c r="B1138" s="330"/>
      <c r="C1138" s="330"/>
      <c r="D1138" s="330"/>
      <c r="E1138" s="330"/>
      <c r="F1138" s="330"/>
      <c r="G1138" s="330"/>
      <c r="H1138" s="219"/>
      <c r="I1138" s="338">
        <v>14</v>
      </c>
      <c r="J1138" s="338"/>
      <c r="K1138" s="338"/>
      <c r="L1138" s="338"/>
      <c r="M1138" s="332" t="s">
        <v>639</v>
      </c>
      <c r="N1138" s="332"/>
      <c r="O1138" s="332"/>
      <c r="P1138" s="330"/>
      <c r="Q1138" s="330"/>
      <c r="R1138" s="338">
        <v>0.41621930000000001</v>
      </c>
      <c r="S1138" s="338"/>
      <c r="T1138" s="338"/>
      <c r="U1138" s="338"/>
      <c r="V1138" s="338">
        <v>5.82707</v>
      </c>
      <c r="W1138" s="338"/>
      <c r="X1138" s="338"/>
    </row>
    <row r="1139" spans="1:24" ht="16.5" customHeight="1">
      <c r="A1139" s="330"/>
      <c r="B1139" s="330"/>
      <c r="C1139" s="330"/>
      <c r="D1139" s="330"/>
      <c r="E1139" s="330"/>
      <c r="F1139" s="330"/>
      <c r="G1139" s="330"/>
      <c r="H1139" s="219"/>
      <c r="I1139" s="338"/>
      <c r="J1139" s="338"/>
      <c r="K1139" s="338"/>
      <c r="L1139" s="338"/>
      <c r="M1139" s="332"/>
      <c r="N1139" s="332"/>
      <c r="O1139" s="332"/>
      <c r="P1139" s="330"/>
      <c r="Q1139" s="330"/>
      <c r="R1139" s="338"/>
      <c r="S1139" s="338"/>
      <c r="T1139" s="338"/>
      <c r="U1139" s="338"/>
      <c r="V1139" s="338"/>
      <c r="W1139" s="338"/>
      <c r="X1139" s="338"/>
    </row>
    <row r="1140" spans="1:24" ht="1.5" customHeight="1">
      <c r="A1140" s="330" t="s">
        <v>47</v>
      </c>
      <c r="B1140" s="330"/>
      <c r="C1140" s="330"/>
      <c r="D1140" s="330"/>
      <c r="E1140" s="330"/>
      <c r="F1140" s="330"/>
      <c r="G1140" s="330"/>
      <c r="H1140" s="219"/>
      <c r="I1140" s="338">
        <v>240</v>
      </c>
      <c r="J1140" s="338"/>
      <c r="K1140" s="338"/>
      <c r="L1140" s="338"/>
      <c r="M1140" s="332" t="s">
        <v>640</v>
      </c>
      <c r="N1140" s="332"/>
      <c r="O1140" s="332"/>
      <c r="P1140" s="330"/>
      <c r="Q1140" s="330"/>
      <c r="R1140" s="338">
        <v>3.5242370000000002E-2</v>
      </c>
      <c r="S1140" s="338"/>
      <c r="T1140" s="338"/>
      <c r="U1140" s="338"/>
      <c r="V1140" s="338">
        <v>8.4581700000000009</v>
      </c>
      <c r="W1140" s="338"/>
      <c r="X1140" s="338"/>
    </row>
    <row r="1141" spans="1:24" ht="16.5" customHeight="1">
      <c r="A1141" s="330"/>
      <c r="B1141" s="330"/>
      <c r="C1141" s="330"/>
      <c r="D1141" s="330"/>
      <c r="E1141" s="330"/>
      <c r="F1141" s="330"/>
      <c r="G1141" s="330"/>
      <c r="H1141" s="219"/>
      <c r="I1141" s="338"/>
      <c r="J1141" s="338"/>
      <c r="K1141" s="338"/>
      <c r="L1141" s="338"/>
      <c r="M1141" s="332"/>
      <c r="N1141" s="332"/>
      <c r="O1141" s="332"/>
      <c r="P1141" s="330"/>
      <c r="Q1141" s="330"/>
      <c r="R1141" s="338"/>
      <c r="S1141" s="338"/>
      <c r="T1141" s="338"/>
      <c r="U1141" s="338"/>
      <c r="V1141" s="338"/>
      <c r="W1141" s="338"/>
      <c r="X1141" s="338"/>
    </row>
    <row r="1142" spans="1:24" ht="1.5" customHeight="1">
      <c r="A1142" s="330" t="s">
        <v>96</v>
      </c>
      <c r="B1142" s="330"/>
      <c r="C1142" s="330"/>
      <c r="D1142" s="330"/>
      <c r="E1142" s="330"/>
      <c r="F1142" s="330"/>
      <c r="G1142" s="330"/>
      <c r="H1142" s="219"/>
      <c r="I1142" s="338">
        <v>2</v>
      </c>
      <c r="J1142" s="338"/>
      <c r="K1142" s="338"/>
      <c r="L1142" s="338"/>
      <c r="M1142" s="332" t="s">
        <v>45</v>
      </c>
      <c r="N1142" s="332"/>
      <c r="O1142" s="332"/>
      <c r="P1142" s="330"/>
      <c r="Q1142" s="330"/>
      <c r="R1142" s="338">
        <v>0.28999999999999998</v>
      </c>
      <c r="S1142" s="338"/>
      <c r="T1142" s="338"/>
      <c r="U1142" s="338"/>
      <c r="V1142" s="338">
        <v>0.57999999999999996</v>
      </c>
      <c r="W1142" s="338"/>
      <c r="X1142" s="338"/>
    </row>
    <row r="1143" spans="1:24" ht="16.5" customHeight="1">
      <c r="A1143" s="330"/>
      <c r="B1143" s="330"/>
      <c r="C1143" s="330"/>
      <c r="D1143" s="330"/>
      <c r="E1143" s="330"/>
      <c r="F1143" s="330"/>
      <c r="G1143" s="330"/>
      <c r="H1143" s="219"/>
      <c r="I1143" s="338"/>
      <c r="J1143" s="338"/>
      <c r="K1143" s="338"/>
      <c r="L1143" s="338"/>
      <c r="M1143" s="332"/>
      <c r="N1143" s="332"/>
      <c r="O1143" s="332"/>
      <c r="P1143" s="330"/>
      <c r="Q1143" s="330"/>
      <c r="R1143" s="338"/>
      <c r="S1143" s="338"/>
      <c r="T1143" s="338"/>
      <c r="U1143" s="338"/>
      <c r="V1143" s="338"/>
      <c r="W1143" s="338"/>
      <c r="X1143" s="338"/>
    </row>
    <row r="1144" spans="1:24" ht="7.5" customHeight="1"/>
    <row r="1145" spans="1:24" ht="16.5" customHeight="1">
      <c r="S1145" s="335" t="s">
        <v>641</v>
      </c>
      <c r="T1145" s="335"/>
      <c r="U1145" s="336">
        <v>14.86524</v>
      </c>
      <c r="V1145" s="336"/>
      <c r="W1145" s="336"/>
    </row>
    <row r="1146" spans="1:24" ht="15.75" customHeight="1"/>
    <row r="1147" spans="1:24" ht="16.5" customHeight="1">
      <c r="B1147" s="339" t="s">
        <v>717</v>
      </c>
      <c r="C1147" s="339"/>
      <c r="D1147" s="339"/>
      <c r="E1147" s="339"/>
      <c r="F1147" s="339"/>
      <c r="G1147" s="339"/>
      <c r="H1147" s="339"/>
      <c r="I1147" s="339"/>
      <c r="J1147" s="339"/>
      <c r="K1147" s="339"/>
      <c r="L1147" s="339"/>
      <c r="M1147" s="339"/>
      <c r="N1147" s="339"/>
      <c r="O1147" s="339"/>
      <c r="P1147" s="339"/>
      <c r="Q1147" s="339"/>
      <c r="R1147" s="339"/>
      <c r="S1147" s="339"/>
      <c r="T1147" s="339"/>
      <c r="U1147" s="339"/>
      <c r="V1147" s="339"/>
      <c r="W1147" s="339"/>
      <c r="X1147" s="339"/>
    </row>
    <row r="1148" spans="1:24" ht="0.75" customHeight="1"/>
    <row r="1149" spans="1:24" ht="18" customHeight="1">
      <c r="A1149" s="340" t="s">
        <v>633</v>
      </c>
      <c r="B1149" s="340"/>
      <c r="C1149" s="340"/>
      <c r="D1149" s="340"/>
      <c r="E1149" s="340"/>
      <c r="F1149" s="340"/>
      <c r="G1149" s="340"/>
      <c r="H1149" s="218" t="s">
        <v>634</v>
      </c>
      <c r="I1149" s="341" t="s">
        <v>635</v>
      </c>
      <c r="J1149" s="341"/>
      <c r="K1149" s="341"/>
      <c r="L1149" s="341"/>
      <c r="M1149" s="341" t="s">
        <v>43</v>
      </c>
      <c r="N1149" s="341"/>
      <c r="O1149" s="341"/>
      <c r="P1149" s="340" t="s">
        <v>636</v>
      </c>
      <c r="Q1149" s="340"/>
      <c r="R1149" s="341" t="s">
        <v>637</v>
      </c>
      <c r="S1149" s="341"/>
      <c r="T1149" s="341"/>
      <c r="U1149" s="341"/>
      <c r="V1149" s="341" t="s">
        <v>638</v>
      </c>
      <c r="W1149" s="341"/>
      <c r="X1149" s="341"/>
    </row>
    <row r="1150" spans="1:24" ht="1.5" customHeight="1">
      <c r="A1150" s="330" t="s">
        <v>79</v>
      </c>
      <c r="B1150" s="330"/>
      <c r="C1150" s="330"/>
      <c r="D1150" s="330"/>
      <c r="E1150" s="330"/>
      <c r="F1150" s="330"/>
      <c r="G1150" s="330"/>
      <c r="H1150" s="219"/>
      <c r="I1150" s="338">
        <v>7</v>
      </c>
      <c r="J1150" s="338"/>
      <c r="K1150" s="338"/>
      <c r="L1150" s="338"/>
      <c r="M1150" s="332" t="s">
        <v>639</v>
      </c>
      <c r="N1150" s="332"/>
      <c r="O1150" s="332"/>
      <c r="P1150" s="330"/>
      <c r="Q1150" s="330"/>
      <c r="R1150" s="338">
        <v>0.41621930000000001</v>
      </c>
      <c r="S1150" s="338"/>
      <c r="T1150" s="338"/>
      <c r="U1150" s="338"/>
      <c r="V1150" s="338">
        <v>2.913535</v>
      </c>
      <c r="W1150" s="338"/>
      <c r="X1150" s="338"/>
    </row>
    <row r="1151" spans="1:24" ht="16.5" customHeight="1">
      <c r="A1151" s="330"/>
      <c r="B1151" s="330"/>
      <c r="C1151" s="330"/>
      <c r="D1151" s="330"/>
      <c r="E1151" s="330"/>
      <c r="F1151" s="330"/>
      <c r="G1151" s="330"/>
      <c r="H1151" s="219"/>
      <c r="I1151" s="338"/>
      <c r="J1151" s="338"/>
      <c r="K1151" s="338"/>
      <c r="L1151" s="338"/>
      <c r="M1151" s="332"/>
      <c r="N1151" s="332"/>
      <c r="O1151" s="332"/>
      <c r="P1151" s="330"/>
      <c r="Q1151" s="330"/>
      <c r="R1151" s="338"/>
      <c r="S1151" s="338"/>
      <c r="T1151" s="338"/>
      <c r="U1151" s="338"/>
      <c r="V1151" s="338"/>
      <c r="W1151" s="338"/>
      <c r="X1151" s="338"/>
    </row>
    <row r="1152" spans="1:24" ht="1.5" customHeight="1">
      <c r="A1152" s="330" t="s">
        <v>47</v>
      </c>
      <c r="B1152" s="330"/>
      <c r="C1152" s="330"/>
      <c r="D1152" s="330"/>
      <c r="E1152" s="330"/>
      <c r="F1152" s="330"/>
      <c r="G1152" s="330"/>
      <c r="H1152" s="219"/>
      <c r="I1152" s="338">
        <v>160</v>
      </c>
      <c r="J1152" s="338"/>
      <c r="K1152" s="338"/>
      <c r="L1152" s="338"/>
      <c r="M1152" s="332" t="s">
        <v>640</v>
      </c>
      <c r="N1152" s="332"/>
      <c r="O1152" s="332"/>
      <c r="P1152" s="330"/>
      <c r="Q1152" s="330"/>
      <c r="R1152" s="338">
        <v>3.5242370000000002E-2</v>
      </c>
      <c r="S1152" s="338"/>
      <c r="T1152" s="338"/>
      <c r="U1152" s="338"/>
      <c r="V1152" s="338">
        <v>5.6387799999999997</v>
      </c>
      <c r="W1152" s="338"/>
      <c r="X1152" s="338"/>
    </row>
    <row r="1153" spans="1:24" ht="16.5" customHeight="1">
      <c r="A1153" s="330"/>
      <c r="B1153" s="330"/>
      <c r="C1153" s="330"/>
      <c r="D1153" s="330"/>
      <c r="E1153" s="330"/>
      <c r="F1153" s="330"/>
      <c r="G1153" s="330"/>
      <c r="H1153" s="219"/>
      <c r="I1153" s="338"/>
      <c r="J1153" s="338"/>
      <c r="K1153" s="338"/>
      <c r="L1153" s="338"/>
      <c r="M1153" s="332"/>
      <c r="N1153" s="332"/>
      <c r="O1153" s="332"/>
      <c r="P1153" s="330"/>
      <c r="Q1153" s="330"/>
      <c r="R1153" s="338"/>
      <c r="S1153" s="338"/>
      <c r="T1153" s="338"/>
      <c r="U1153" s="338"/>
      <c r="V1153" s="338"/>
      <c r="W1153" s="338"/>
      <c r="X1153" s="338"/>
    </row>
    <row r="1154" spans="1:24" ht="1.5" customHeight="1">
      <c r="A1154" s="330" t="s">
        <v>96</v>
      </c>
      <c r="B1154" s="330"/>
      <c r="C1154" s="330"/>
      <c r="D1154" s="330"/>
      <c r="E1154" s="330"/>
      <c r="F1154" s="330"/>
      <c r="G1154" s="330"/>
      <c r="H1154" s="219"/>
      <c r="I1154" s="338">
        <v>2</v>
      </c>
      <c r="J1154" s="338"/>
      <c r="K1154" s="338"/>
      <c r="L1154" s="338"/>
      <c r="M1154" s="332" t="s">
        <v>45</v>
      </c>
      <c r="N1154" s="332"/>
      <c r="O1154" s="332"/>
      <c r="P1154" s="330"/>
      <c r="Q1154" s="330"/>
      <c r="R1154" s="338">
        <v>0.28999999999999998</v>
      </c>
      <c r="S1154" s="338"/>
      <c r="T1154" s="338"/>
      <c r="U1154" s="338"/>
      <c r="V1154" s="338">
        <v>0.57999999999999996</v>
      </c>
      <c r="W1154" s="338"/>
      <c r="X1154" s="338"/>
    </row>
    <row r="1155" spans="1:24" ht="16.5" customHeight="1">
      <c r="A1155" s="330"/>
      <c r="B1155" s="330"/>
      <c r="C1155" s="330"/>
      <c r="D1155" s="330"/>
      <c r="E1155" s="330"/>
      <c r="F1155" s="330"/>
      <c r="G1155" s="330"/>
      <c r="H1155" s="219"/>
      <c r="I1155" s="338"/>
      <c r="J1155" s="338"/>
      <c r="K1155" s="338"/>
      <c r="L1155" s="338"/>
      <c r="M1155" s="332"/>
      <c r="N1155" s="332"/>
      <c r="O1155" s="332"/>
      <c r="P1155" s="330"/>
      <c r="Q1155" s="330"/>
      <c r="R1155" s="338"/>
      <c r="S1155" s="338"/>
      <c r="T1155" s="338"/>
      <c r="U1155" s="338"/>
      <c r="V1155" s="338"/>
      <c r="W1155" s="338"/>
      <c r="X1155" s="338"/>
    </row>
    <row r="1156" spans="1:24" ht="7.5" customHeight="1"/>
    <row r="1157" spans="1:24" ht="17.25" customHeight="1">
      <c r="S1157" s="335" t="s">
        <v>641</v>
      </c>
      <c r="T1157" s="335"/>
      <c r="U1157" s="336">
        <v>9.1323150000000002</v>
      </c>
      <c r="V1157" s="336"/>
      <c r="W1157" s="336"/>
    </row>
    <row r="1158" spans="1:24" ht="15" customHeight="1"/>
    <row r="1159" spans="1:24" ht="16.5" customHeight="1">
      <c r="B1159" s="339" t="s">
        <v>718</v>
      </c>
      <c r="C1159" s="339"/>
      <c r="D1159" s="339"/>
      <c r="E1159" s="339"/>
      <c r="F1159" s="339"/>
      <c r="G1159" s="339"/>
      <c r="H1159" s="339"/>
      <c r="I1159" s="339"/>
      <c r="J1159" s="339"/>
      <c r="K1159" s="339"/>
      <c r="L1159" s="339"/>
      <c r="M1159" s="339"/>
      <c r="N1159" s="339"/>
      <c r="O1159" s="339"/>
      <c r="P1159" s="339"/>
      <c r="Q1159" s="339"/>
      <c r="R1159" s="339"/>
      <c r="S1159" s="339"/>
      <c r="T1159" s="339"/>
      <c r="U1159" s="339"/>
      <c r="V1159" s="339"/>
      <c r="W1159" s="339"/>
      <c r="X1159" s="339"/>
    </row>
    <row r="1160" spans="1:24" ht="1.5" customHeight="1"/>
    <row r="1161" spans="1:24" ht="18" customHeight="1">
      <c r="A1161" s="340" t="s">
        <v>633</v>
      </c>
      <c r="B1161" s="340"/>
      <c r="C1161" s="340"/>
      <c r="D1161" s="340"/>
      <c r="E1161" s="340"/>
      <c r="F1161" s="340"/>
      <c r="G1161" s="340"/>
      <c r="H1161" s="218" t="s">
        <v>634</v>
      </c>
      <c r="I1161" s="341" t="s">
        <v>635</v>
      </c>
      <c r="J1161" s="341"/>
      <c r="K1161" s="341"/>
      <c r="L1161" s="341"/>
      <c r="M1161" s="341" t="s">
        <v>43</v>
      </c>
      <c r="N1161" s="341"/>
      <c r="O1161" s="341"/>
      <c r="P1161" s="340" t="s">
        <v>636</v>
      </c>
      <c r="Q1161" s="340"/>
      <c r="R1161" s="341" t="s">
        <v>637</v>
      </c>
      <c r="S1161" s="341"/>
      <c r="T1161" s="341"/>
      <c r="U1161" s="341"/>
      <c r="V1161" s="341" t="s">
        <v>638</v>
      </c>
      <c r="W1161" s="341"/>
      <c r="X1161" s="341"/>
    </row>
    <row r="1162" spans="1:24" ht="1.5" customHeight="1">
      <c r="A1162" s="330" t="s">
        <v>95</v>
      </c>
      <c r="B1162" s="330"/>
      <c r="C1162" s="330"/>
      <c r="D1162" s="330"/>
      <c r="E1162" s="330"/>
      <c r="F1162" s="330"/>
      <c r="G1162" s="330"/>
      <c r="H1162" s="219"/>
      <c r="I1162" s="338">
        <v>4</v>
      </c>
      <c r="J1162" s="338"/>
      <c r="K1162" s="338"/>
      <c r="L1162" s="338"/>
      <c r="M1162" s="332" t="s">
        <v>639</v>
      </c>
      <c r="N1162" s="332"/>
      <c r="O1162" s="332"/>
      <c r="P1162" s="330"/>
      <c r="Q1162" s="330"/>
      <c r="R1162" s="338">
        <v>0.29899999999999999</v>
      </c>
      <c r="S1162" s="338"/>
      <c r="T1162" s="338"/>
      <c r="U1162" s="338"/>
      <c r="V1162" s="338">
        <v>1.196</v>
      </c>
      <c r="W1162" s="338"/>
      <c r="X1162" s="338"/>
    </row>
    <row r="1163" spans="1:24" ht="16.5" customHeight="1">
      <c r="A1163" s="330"/>
      <c r="B1163" s="330"/>
      <c r="C1163" s="330"/>
      <c r="D1163" s="330"/>
      <c r="E1163" s="330"/>
      <c r="F1163" s="330"/>
      <c r="G1163" s="330"/>
      <c r="H1163" s="219"/>
      <c r="I1163" s="338"/>
      <c r="J1163" s="338"/>
      <c r="K1163" s="338"/>
      <c r="L1163" s="338"/>
      <c r="M1163" s="332"/>
      <c r="N1163" s="332"/>
      <c r="O1163" s="332"/>
      <c r="P1163" s="330"/>
      <c r="Q1163" s="330"/>
      <c r="R1163" s="338"/>
      <c r="S1163" s="338"/>
      <c r="T1163" s="338"/>
      <c r="U1163" s="338"/>
      <c r="V1163" s="338"/>
      <c r="W1163" s="338"/>
      <c r="X1163" s="338"/>
    </row>
    <row r="1164" spans="1:24" ht="1.5" customHeight="1">
      <c r="A1164" s="330" t="s">
        <v>47</v>
      </c>
      <c r="B1164" s="330"/>
      <c r="C1164" s="330"/>
      <c r="D1164" s="330"/>
      <c r="E1164" s="330"/>
      <c r="F1164" s="330"/>
      <c r="G1164" s="330"/>
      <c r="H1164" s="219"/>
      <c r="I1164" s="338">
        <v>120</v>
      </c>
      <c r="J1164" s="338"/>
      <c r="K1164" s="338"/>
      <c r="L1164" s="338"/>
      <c r="M1164" s="332" t="s">
        <v>640</v>
      </c>
      <c r="N1164" s="332"/>
      <c r="O1164" s="332"/>
      <c r="P1164" s="330"/>
      <c r="Q1164" s="330"/>
      <c r="R1164" s="338">
        <v>3.5242370000000002E-2</v>
      </c>
      <c r="S1164" s="338"/>
      <c r="T1164" s="338"/>
      <c r="U1164" s="338"/>
      <c r="V1164" s="338">
        <v>4.2290850000000004</v>
      </c>
      <c r="W1164" s="338"/>
      <c r="X1164" s="338"/>
    </row>
    <row r="1165" spans="1:24" ht="16.5" customHeight="1">
      <c r="A1165" s="330"/>
      <c r="B1165" s="330"/>
      <c r="C1165" s="330"/>
      <c r="D1165" s="330"/>
      <c r="E1165" s="330"/>
      <c r="F1165" s="330"/>
      <c r="G1165" s="330"/>
      <c r="H1165" s="219"/>
      <c r="I1165" s="338"/>
      <c r="J1165" s="338"/>
      <c r="K1165" s="338"/>
      <c r="L1165" s="338"/>
      <c r="M1165" s="332"/>
      <c r="N1165" s="332"/>
      <c r="O1165" s="332"/>
      <c r="P1165" s="330"/>
      <c r="Q1165" s="330"/>
      <c r="R1165" s="338"/>
      <c r="S1165" s="338"/>
      <c r="T1165" s="338"/>
      <c r="U1165" s="338"/>
      <c r="V1165" s="338"/>
      <c r="W1165" s="338"/>
      <c r="X1165" s="338"/>
    </row>
    <row r="1166" spans="1:24" ht="1.5" customHeight="1">
      <c r="A1166" s="330" t="s">
        <v>51</v>
      </c>
      <c r="B1166" s="330"/>
      <c r="C1166" s="330"/>
      <c r="D1166" s="330"/>
      <c r="E1166" s="330"/>
      <c r="F1166" s="330"/>
      <c r="G1166" s="330"/>
      <c r="H1166" s="219"/>
      <c r="I1166" s="338">
        <v>60</v>
      </c>
      <c r="J1166" s="338"/>
      <c r="K1166" s="338"/>
      <c r="L1166" s="338"/>
      <c r="M1166" s="332" t="s">
        <v>639</v>
      </c>
      <c r="N1166" s="332"/>
      <c r="O1166" s="332"/>
      <c r="P1166" s="330"/>
      <c r="Q1166" s="330"/>
      <c r="R1166" s="338">
        <v>0.15169840000000001</v>
      </c>
      <c r="S1166" s="338"/>
      <c r="T1166" s="338"/>
      <c r="U1166" s="338"/>
      <c r="V1166" s="338">
        <v>9.1019070000000006</v>
      </c>
      <c r="W1166" s="338"/>
      <c r="X1166" s="338"/>
    </row>
    <row r="1167" spans="1:24" ht="16.5" customHeight="1">
      <c r="A1167" s="330"/>
      <c r="B1167" s="330"/>
      <c r="C1167" s="330"/>
      <c r="D1167" s="330"/>
      <c r="E1167" s="330"/>
      <c r="F1167" s="330"/>
      <c r="G1167" s="330"/>
      <c r="H1167" s="219"/>
      <c r="I1167" s="338"/>
      <c r="J1167" s="338"/>
      <c r="K1167" s="338"/>
      <c r="L1167" s="338"/>
      <c r="M1167" s="332"/>
      <c r="N1167" s="332"/>
      <c r="O1167" s="332"/>
      <c r="P1167" s="330"/>
      <c r="Q1167" s="330"/>
      <c r="R1167" s="338"/>
      <c r="S1167" s="338"/>
      <c r="T1167" s="338"/>
      <c r="U1167" s="338"/>
      <c r="V1167" s="338"/>
      <c r="W1167" s="338"/>
      <c r="X1167" s="338"/>
    </row>
    <row r="1168" spans="1:24" ht="1.5" customHeight="1">
      <c r="A1168" s="330" t="s">
        <v>98</v>
      </c>
      <c r="B1168" s="330"/>
      <c r="C1168" s="330"/>
      <c r="D1168" s="330"/>
      <c r="E1168" s="330"/>
      <c r="F1168" s="330"/>
      <c r="G1168" s="330"/>
      <c r="H1168" s="219"/>
      <c r="I1168" s="338">
        <v>10</v>
      </c>
      <c r="J1168" s="338"/>
      <c r="K1168" s="338"/>
      <c r="L1168" s="338"/>
      <c r="M1168" s="332" t="s">
        <v>639</v>
      </c>
      <c r="N1168" s="332"/>
      <c r="O1168" s="332"/>
      <c r="P1168" s="330"/>
      <c r="Q1168" s="330"/>
      <c r="R1168" s="338">
        <v>2.262053E-2</v>
      </c>
      <c r="S1168" s="338"/>
      <c r="T1168" s="338"/>
      <c r="U1168" s="338"/>
      <c r="V1168" s="338">
        <v>0.2262053</v>
      </c>
      <c r="W1168" s="338"/>
      <c r="X1168" s="338"/>
    </row>
    <row r="1169" spans="1:24" ht="16.5" customHeight="1">
      <c r="A1169" s="330"/>
      <c r="B1169" s="330"/>
      <c r="C1169" s="330"/>
      <c r="D1169" s="330"/>
      <c r="E1169" s="330"/>
      <c r="F1169" s="330"/>
      <c r="G1169" s="330"/>
      <c r="H1169" s="219"/>
      <c r="I1169" s="338"/>
      <c r="J1169" s="338"/>
      <c r="K1169" s="338"/>
      <c r="L1169" s="338"/>
      <c r="M1169" s="332"/>
      <c r="N1169" s="332"/>
      <c r="O1169" s="332"/>
      <c r="P1169" s="330"/>
      <c r="Q1169" s="330"/>
      <c r="R1169" s="338"/>
      <c r="S1169" s="338"/>
      <c r="T1169" s="338"/>
      <c r="U1169" s="338"/>
      <c r="V1169" s="338"/>
      <c r="W1169" s="338"/>
      <c r="X1169" s="338"/>
    </row>
    <row r="1170" spans="1:24" ht="7.5" customHeight="1"/>
    <row r="1171" spans="1:24" ht="16.5" customHeight="1">
      <c r="S1171" s="335" t="s">
        <v>641</v>
      </c>
      <c r="T1171" s="335"/>
      <c r="U1171" s="336">
        <v>14.7532</v>
      </c>
      <c r="V1171" s="336"/>
      <c r="W1171" s="336"/>
    </row>
    <row r="1172" spans="1:24" ht="15" customHeight="1"/>
    <row r="1173" spans="1:24" ht="16.5" customHeight="1">
      <c r="B1173" s="339" t="s">
        <v>719</v>
      </c>
      <c r="C1173" s="339"/>
      <c r="D1173" s="339"/>
      <c r="E1173" s="339"/>
      <c r="F1173" s="339"/>
      <c r="G1173" s="339"/>
      <c r="H1173" s="339"/>
      <c r="I1173" s="339"/>
      <c r="J1173" s="339"/>
      <c r="K1173" s="339"/>
      <c r="L1173" s="339"/>
      <c r="M1173" s="339"/>
      <c r="N1173" s="339"/>
      <c r="O1173" s="339"/>
      <c r="P1173" s="339"/>
      <c r="Q1173" s="339"/>
      <c r="R1173" s="339"/>
      <c r="S1173" s="339"/>
      <c r="T1173" s="339"/>
      <c r="U1173" s="339"/>
      <c r="V1173" s="339"/>
      <c r="W1173" s="339"/>
      <c r="X1173" s="339"/>
    </row>
    <row r="1174" spans="1:24" ht="1.5" customHeight="1"/>
    <row r="1175" spans="1:24" ht="18" customHeight="1">
      <c r="A1175" s="340" t="s">
        <v>633</v>
      </c>
      <c r="B1175" s="340"/>
      <c r="C1175" s="340"/>
      <c r="D1175" s="340"/>
      <c r="E1175" s="340"/>
      <c r="F1175" s="340"/>
      <c r="G1175" s="340"/>
      <c r="H1175" s="218" t="s">
        <v>634</v>
      </c>
      <c r="I1175" s="341" t="s">
        <v>635</v>
      </c>
      <c r="J1175" s="341"/>
      <c r="K1175" s="341"/>
      <c r="L1175" s="341"/>
      <c r="M1175" s="341" t="s">
        <v>43</v>
      </c>
      <c r="N1175" s="341"/>
      <c r="O1175" s="341"/>
      <c r="P1175" s="340" t="s">
        <v>636</v>
      </c>
      <c r="Q1175" s="340"/>
      <c r="R1175" s="341" t="s">
        <v>637</v>
      </c>
      <c r="S1175" s="341"/>
      <c r="T1175" s="341"/>
      <c r="U1175" s="341"/>
      <c r="V1175" s="341" t="s">
        <v>638</v>
      </c>
      <c r="W1175" s="341"/>
      <c r="X1175" s="341"/>
    </row>
    <row r="1176" spans="1:24" ht="1.5" customHeight="1">
      <c r="A1176" s="330" t="s">
        <v>95</v>
      </c>
      <c r="B1176" s="330"/>
      <c r="C1176" s="330"/>
      <c r="D1176" s="330"/>
      <c r="E1176" s="330"/>
      <c r="F1176" s="330"/>
      <c r="G1176" s="330"/>
      <c r="H1176" s="219"/>
      <c r="I1176" s="338">
        <v>3</v>
      </c>
      <c r="J1176" s="338"/>
      <c r="K1176" s="338"/>
      <c r="L1176" s="338"/>
      <c r="M1176" s="332" t="s">
        <v>639</v>
      </c>
      <c r="N1176" s="332"/>
      <c r="O1176" s="332"/>
      <c r="P1176" s="330"/>
      <c r="Q1176" s="330"/>
      <c r="R1176" s="338">
        <v>0.29899999999999999</v>
      </c>
      <c r="S1176" s="338"/>
      <c r="T1176" s="338"/>
      <c r="U1176" s="338"/>
      <c r="V1176" s="338">
        <v>0.89700000000000002</v>
      </c>
      <c r="W1176" s="338"/>
      <c r="X1176" s="338"/>
    </row>
    <row r="1177" spans="1:24" ht="16.5" customHeight="1">
      <c r="A1177" s="330"/>
      <c r="B1177" s="330"/>
      <c r="C1177" s="330"/>
      <c r="D1177" s="330"/>
      <c r="E1177" s="330"/>
      <c r="F1177" s="330"/>
      <c r="G1177" s="330"/>
      <c r="H1177" s="219"/>
      <c r="I1177" s="338"/>
      <c r="J1177" s="338"/>
      <c r="K1177" s="338"/>
      <c r="L1177" s="338"/>
      <c r="M1177" s="332"/>
      <c r="N1177" s="332"/>
      <c r="O1177" s="332"/>
      <c r="P1177" s="330"/>
      <c r="Q1177" s="330"/>
      <c r="R1177" s="338"/>
      <c r="S1177" s="338"/>
      <c r="T1177" s="338"/>
      <c r="U1177" s="338"/>
      <c r="V1177" s="338"/>
      <c r="W1177" s="338"/>
      <c r="X1177" s="338"/>
    </row>
    <row r="1178" spans="1:24" ht="1.5" customHeight="1">
      <c r="A1178" s="330" t="s">
        <v>47</v>
      </c>
      <c r="B1178" s="330"/>
      <c r="C1178" s="330"/>
      <c r="D1178" s="330"/>
      <c r="E1178" s="330"/>
      <c r="F1178" s="330"/>
      <c r="G1178" s="330"/>
      <c r="H1178" s="219"/>
      <c r="I1178" s="338">
        <v>70</v>
      </c>
      <c r="J1178" s="338"/>
      <c r="K1178" s="338"/>
      <c r="L1178" s="338"/>
      <c r="M1178" s="332" t="s">
        <v>640</v>
      </c>
      <c r="N1178" s="332"/>
      <c r="O1178" s="332"/>
      <c r="P1178" s="330"/>
      <c r="Q1178" s="330"/>
      <c r="R1178" s="338">
        <v>3.5242370000000002E-2</v>
      </c>
      <c r="S1178" s="338"/>
      <c r="T1178" s="338"/>
      <c r="U1178" s="338"/>
      <c r="V1178" s="338">
        <v>2.4669660000000002</v>
      </c>
      <c r="W1178" s="338"/>
      <c r="X1178" s="338"/>
    </row>
    <row r="1179" spans="1:24" ht="16.5" customHeight="1">
      <c r="A1179" s="330"/>
      <c r="B1179" s="330"/>
      <c r="C1179" s="330"/>
      <c r="D1179" s="330"/>
      <c r="E1179" s="330"/>
      <c r="F1179" s="330"/>
      <c r="G1179" s="330"/>
      <c r="H1179" s="219"/>
      <c r="I1179" s="338"/>
      <c r="J1179" s="338"/>
      <c r="K1179" s="338"/>
      <c r="L1179" s="338"/>
      <c r="M1179" s="332"/>
      <c r="N1179" s="332"/>
      <c r="O1179" s="332"/>
      <c r="P1179" s="330"/>
      <c r="Q1179" s="330"/>
      <c r="R1179" s="338"/>
      <c r="S1179" s="338"/>
      <c r="T1179" s="338"/>
      <c r="U1179" s="338"/>
      <c r="V1179" s="338"/>
      <c r="W1179" s="338"/>
      <c r="X1179" s="338"/>
    </row>
    <row r="1180" spans="1:24" ht="1.5" customHeight="1">
      <c r="A1180" s="330" t="s">
        <v>51</v>
      </c>
      <c r="B1180" s="330"/>
      <c r="C1180" s="330"/>
      <c r="D1180" s="330"/>
      <c r="E1180" s="330"/>
      <c r="F1180" s="330"/>
      <c r="G1180" s="330"/>
      <c r="H1180" s="219"/>
      <c r="I1180" s="338">
        <v>40</v>
      </c>
      <c r="J1180" s="338"/>
      <c r="K1180" s="338"/>
      <c r="L1180" s="338"/>
      <c r="M1180" s="332" t="s">
        <v>639</v>
      </c>
      <c r="N1180" s="332"/>
      <c r="O1180" s="332"/>
      <c r="P1180" s="330"/>
      <c r="Q1180" s="330"/>
      <c r="R1180" s="338">
        <v>0.15169840000000001</v>
      </c>
      <c r="S1180" s="338"/>
      <c r="T1180" s="338"/>
      <c r="U1180" s="338"/>
      <c r="V1180" s="338">
        <v>6.0679379999999998</v>
      </c>
      <c r="W1180" s="338"/>
      <c r="X1180" s="338"/>
    </row>
    <row r="1181" spans="1:24" ht="16.5" customHeight="1">
      <c r="A1181" s="330"/>
      <c r="B1181" s="330"/>
      <c r="C1181" s="330"/>
      <c r="D1181" s="330"/>
      <c r="E1181" s="330"/>
      <c r="F1181" s="330"/>
      <c r="G1181" s="330"/>
      <c r="H1181" s="219"/>
      <c r="I1181" s="338"/>
      <c r="J1181" s="338"/>
      <c r="K1181" s="338"/>
      <c r="L1181" s="338"/>
      <c r="M1181" s="332"/>
      <c r="N1181" s="332"/>
      <c r="O1181" s="332"/>
      <c r="P1181" s="330"/>
      <c r="Q1181" s="330"/>
      <c r="R1181" s="338"/>
      <c r="S1181" s="338"/>
      <c r="T1181" s="338"/>
      <c r="U1181" s="338"/>
      <c r="V1181" s="338"/>
      <c r="W1181" s="338"/>
      <c r="X1181" s="338"/>
    </row>
    <row r="1182" spans="1:24" ht="1.5" customHeight="1">
      <c r="A1182" s="330" t="s">
        <v>98</v>
      </c>
      <c r="B1182" s="330"/>
      <c r="C1182" s="330"/>
      <c r="D1182" s="330"/>
      <c r="E1182" s="330"/>
      <c r="F1182" s="330"/>
      <c r="G1182" s="330"/>
      <c r="H1182" s="219"/>
      <c r="I1182" s="338">
        <v>10</v>
      </c>
      <c r="J1182" s="338"/>
      <c r="K1182" s="338"/>
      <c r="L1182" s="338"/>
      <c r="M1182" s="332" t="s">
        <v>639</v>
      </c>
      <c r="N1182" s="332"/>
      <c r="O1182" s="332"/>
      <c r="P1182" s="330"/>
      <c r="Q1182" s="330"/>
      <c r="R1182" s="338">
        <v>2.262053E-2</v>
      </c>
      <c r="S1182" s="338"/>
      <c r="T1182" s="338"/>
      <c r="U1182" s="338"/>
      <c r="V1182" s="338">
        <v>0.2262053</v>
      </c>
      <c r="W1182" s="338"/>
      <c r="X1182" s="338"/>
    </row>
    <row r="1183" spans="1:24" ht="16.5" customHeight="1">
      <c r="A1183" s="330"/>
      <c r="B1183" s="330"/>
      <c r="C1183" s="330"/>
      <c r="D1183" s="330"/>
      <c r="E1183" s="330"/>
      <c r="F1183" s="330"/>
      <c r="G1183" s="330"/>
      <c r="H1183" s="219"/>
      <c r="I1183" s="338"/>
      <c r="J1183" s="338"/>
      <c r="K1183" s="338"/>
      <c r="L1183" s="338"/>
      <c r="M1183" s="332"/>
      <c r="N1183" s="332"/>
      <c r="O1183" s="332"/>
      <c r="P1183" s="330"/>
      <c r="Q1183" s="330"/>
      <c r="R1183" s="338"/>
      <c r="S1183" s="338"/>
      <c r="T1183" s="338"/>
      <c r="U1183" s="338"/>
      <c r="V1183" s="338"/>
      <c r="W1183" s="338"/>
      <c r="X1183" s="338"/>
    </row>
    <row r="1184" spans="1:24" ht="7.5" customHeight="1"/>
    <row r="1185" spans="1:24" ht="16.5" customHeight="1">
      <c r="S1185" s="335" t="s">
        <v>641</v>
      </c>
      <c r="T1185" s="335"/>
      <c r="U1185" s="336">
        <v>9.6581089999999996</v>
      </c>
      <c r="V1185" s="336"/>
      <c r="W1185" s="336"/>
    </row>
    <row r="1186" spans="1:24" ht="15.75" customHeight="1"/>
    <row r="1187" spans="1:24" ht="16.5" customHeight="1">
      <c r="B1187" s="339" t="s">
        <v>720</v>
      </c>
      <c r="C1187" s="339"/>
      <c r="D1187" s="339"/>
      <c r="E1187" s="339"/>
      <c r="F1187" s="339"/>
      <c r="G1187" s="339"/>
      <c r="H1187" s="339"/>
      <c r="I1187" s="339"/>
      <c r="J1187" s="339"/>
      <c r="K1187" s="339"/>
      <c r="L1187" s="339"/>
      <c r="M1187" s="339"/>
      <c r="N1187" s="339"/>
      <c r="O1187" s="339"/>
      <c r="P1187" s="339"/>
      <c r="Q1187" s="339"/>
      <c r="R1187" s="339"/>
      <c r="S1187" s="339"/>
      <c r="T1187" s="339"/>
      <c r="U1187" s="339"/>
      <c r="V1187" s="339"/>
      <c r="W1187" s="339"/>
      <c r="X1187" s="339"/>
    </row>
    <row r="1188" spans="1:24" ht="0.75" customHeight="1"/>
    <row r="1189" spans="1:24" ht="18" customHeight="1">
      <c r="A1189" s="340" t="s">
        <v>633</v>
      </c>
      <c r="B1189" s="340"/>
      <c r="C1189" s="340"/>
      <c r="D1189" s="340"/>
      <c r="E1189" s="340"/>
      <c r="F1189" s="340"/>
      <c r="G1189" s="340"/>
      <c r="H1189" s="218" t="s">
        <v>634</v>
      </c>
      <c r="I1189" s="341" t="s">
        <v>635</v>
      </c>
      <c r="J1189" s="341"/>
      <c r="K1189" s="341"/>
      <c r="L1189" s="341"/>
      <c r="M1189" s="341" t="s">
        <v>43</v>
      </c>
      <c r="N1189" s="341"/>
      <c r="O1189" s="341"/>
      <c r="P1189" s="340" t="s">
        <v>636</v>
      </c>
      <c r="Q1189" s="340"/>
      <c r="R1189" s="341" t="s">
        <v>637</v>
      </c>
      <c r="S1189" s="341"/>
      <c r="T1189" s="341"/>
      <c r="U1189" s="341"/>
      <c r="V1189" s="341" t="s">
        <v>638</v>
      </c>
      <c r="W1189" s="341"/>
      <c r="X1189" s="341"/>
    </row>
    <row r="1190" spans="1:24" ht="1.5" customHeight="1">
      <c r="A1190" s="330" t="s">
        <v>79</v>
      </c>
      <c r="B1190" s="330"/>
      <c r="C1190" s="330"/>
      <c r="D1190" s="330"/>
      <c r="E1190" s="330"/>
      <c r="F1190" s="330"/>
      <c r="G1190" s="330"/>
      <c r="H1190" s="219"/>
      <c r="I1190" s="338">
        <v>14</v>
      </c>
      <c r="J1190" s="338"/>
      <c r="K1190" s="338"/>
      <c r="L1190" s="338"/>
      <c r="M1190" s="332" t="s">
        <v>639</v>
      </c>
      <c r="N1190" s="332"/>
      <c r="O1190" s="332"/>
      <c r="P1190" s="330"/>
      <c r="Q1190" s="330"/>
      <c r="R1190" s="338">
        <v>0.41621930000000001</v>
      </c>
      <c r="S1190" s="338"/>
      <c r="T1190" s="338"/>
      <c r="U1190" s="338"/>
      <c r="V1190" s="338">
        <v>5.82707</v>
      </c>
      <c r="W1190" s="338"/>
      <c r="X1190" s="338"/>
    </row>
    <row r="1191" spans="1:24" ht="16.5" customHeight="1">
      <c r="A1191" s="330"/>
      <c r="B1191" s="330"/>
      <c r="C1191" s="330"/>
      <c r="D1191" s="330"/>
      <c r="E1191" s="330"/>
      <c r="F1191" s="330"/>
      <c r="G1191" s="330"/>
      <c r="H1191" s="219"/>
      <c r="I1191" s="338"/>
      <c r="J1191" s="338"/>
      <c r="K1191" s="338"/>
      <c r="L1191" s="338"/>
      <c r="M1191" s="332"/>
      <c r="N1191" s="332"/>
      <c r="O1191" s="332"/>
      <c r="P1191" s="330"/>
      <c r="Q1191" s="330"/>
      <c r="R1191" s="338"/>
      <c r="S1191" s="338"/>
      <c r="T1191" s="338"/>
      <c r="U1191" s="338"/>
      <c r="V1191" s="338"/>
      <c r="W1191" s="338"/>
      <c r="X1191" s="338"/>
    </row>
    <row r="1192" spans="1:24" ht="1.5" customHeight="1">
      <c r="A1192" s="330" t="s">
        <v>47</v>
      </c>
      <c r="B1192" s="330"/>
      <c r="C1192" s="330"/>
      <c r="D1192" s="330"/>
      <c r="E1192" s="330"/>
      <c r="F1192" s="330"/>
      <c r="G1192" s="330"/>
      <c r="H1192" s="219"/>
      <c r="I1192" s="338">
        <v>200</v>
      </c>
      <c r="J1192" s="338"/>
      <c r="K1192" s="338"/>
      <c r="L1192" s="338"/>
      <c r="M1192" s="332" t="s">
        <v>640</v>
      </c>
      <c r="N1192" s="332"/>
      <c r="O1192" s="332"/>
      <c r="P1192" s="330"/>
      <c r="Q1192" s="330"/>
      <c r="R1192" s="338">
        <v>3.5242370000000002E-2</v>
      </c>
      <c r="S1192" s="338"/>
      <c r="T1192" s="338"/>
      <c r="U1192" s="338"/>
      <c r="V1192" s="338">
        <v>7.0484749999999998</v>
      </c>
      <c r="W1192" s="338"/>
      <c r="X1192" s="338"/>
    </row>
    <row r="1193" spans="1:24" ht="16.5" customHeight="1">
      <c r="A1193" s="330"/>
      <c r="B1193" s="330"/>
      <c r="C1193" s="330"/>
      <c r="D1193" s="330"/>
      <c r="E1193" s="330"/>
      <c r="F1193" s="330"/>
      <c r="G1193" s="330"/>
      <c r="H1193" s="219"/>
      <c r="I1193" s="338"/>
      <c r="J1193" s="338"/>
      <c r="K1193" s="338"/>
      <c r="L1193" s="338"/>
      <c r="M1193" s="332"/>
      <c r="N1193" s="332"/>
      <c r="O1193" s="332"/>
      <c r="P1193" s="330"/>
      <c r="Q1193" s="330"/>
      <c r="R1193" s="338"/>
      <c r="S1193" s="338"/>
      <c r="T1193" s="338"/>
      <c r="U1193" s="338"/>
      <c r="V1193" s="338"/>
      <c r="W1193" s="338"/>
      <c r="X1193" s="338"/>
    </row>
    <row r="1194" spans="1:24" ht="1.5" customHeight="1">
      <c r="A1194" s="330" t="s">
        <v>96</v>
      </c>
      <c r="B1194" s="330"/>
      <c r="C1194" s="330"/>
      <c r="D1194" s="330"/>
      <c r="E1194" s="330"/>
      <c r="F1194" s="330"/>
      <c r="G1194" s="330"/>
      <c r="H1194" s="219"/>
      <c r="I1194" s="338">
        <v>2</v>
      </c>
      <c r="J1194" s="338"/>
      <c r="K1194" s="338"/>
      <c r="L1194" s="338"/>
      <c r="M1194" s="332" t="s">
        <v>45</v>
      </c>
      <c r="N1194" s="332"/>
      <c r="O1194" s="332"/>
      <c r="P1194" s="330"/>
      <c r="Q1194" s="330"/>
      <c r="R1194" s="338">
        <v>0.28999999999999998</v>
      </c>
      <c r="S1194" s="338"/>
      <c r="T1194" s="338"/>
      <c r="U1194" s="338"/>
      <c r="V1194" s="338">
        <v>0.57999999999999996</v>
      </c>
      <c r="W1194" s="338"/>
      <c r="X1194" s="338"/>
    </row>
    <row r="1195" spans="1:24" ht="16.5" customHeight="1">
      <c r="A1195" s="330"/>
      <c r="B1195" s="330"/>
      <c r="C1195" s="330"/>
      <c r="D1195" s="330"/>
      <c r="E1195" s="330"/>
      <c r="F1195" s="330"/>
      <c r="G1195" s="330"/>
      <c r="H1195" s="219"/>
      <c r="I1195" s="338"/>
      <c r="J1195" s="338"/>
      <c r="K1195" s="338"/>
      <c r="L1195" s="338"/>
      <c r="M1195" s="332"/>
      <c r="N1195" s="332"/>
      <c r="O1195" s="332"/>
      <c r="P1195" s="330"/>
      <c r="Q1195" s="330"/>
      <c r="R1195" s="338"/>
      <c r="S1195" s="338"/>
      <c r="T1195" s="338"/>
      <c r="U1195" s="338"/>
      <c r="V1195" s="338"/>
      <c r="W1195" s="338"/>
      <c r="X1195" s="338"/>
    </row>
    <row r="1196" spans="1:24" ht="1.5" customHeight="1">
      <c r="A1196" s="330" t="s">
        <v>51</v>
      </c>
      <c r="B1196" s="330"/>
      <c r="C1196" s="330"/>
      <c r="D1196" s="330"/>
      <c r="E1196" s="330"/>
      <c r="F1196" s="330"/>
      <c r="G1196" s="330"/>
      <c r="H1196" s="219"/>
      <c r="I1196" s="338">
        <v>50</v>
      </c>
      <c r="J1196" s="338"/>
      <c r="K1196" s="338"/>
      <c r="L1196" s="338"/>
      <c r="M1196" s="332" t="s">
        <v>639</v>
      </c>
      <c r="N1196" s="332"/>
      <c r="O1196" s="332"/>
      <c r="P1196" s="330"/>
      <c r="Q1196" s="330"/>
      <c r="R1196" s="338">
        <v>0.15169840000000001</v>
      </c>
      <c r="S1196" s="338"/>
      <c r="T1196" s="338"/>
      <c r="U1196" s="338"/>
      <c r="V1196" s="338">
        <v>7.5849219999999997</v>
      </c>
      <c r="W1196" s="338"/>
      <c r="X1196" s="338"/>
    </row>
    <row r="1197" spans="1:24" ht="16.5" customHeight="1">
      <c r="A1197" s="330"/>
      <c r="B1197" s="330"/>
      <c r="C1197" s="330"/>
      <c r="D1197" s="330"/>
      <c r="E1197" s="330"/>
      <c r="F1197" s="330"/>
      <c r="G1197" s="330"/>
      <c r="H1197" s="219"/>
      <c r="I1197" s="338"/>
      <c r="J1197" s="338"/>
      <c r="K1197" s="338"/>
      <c r="L1197" s="338"/>
      <c r="M1197" s="332"/>
      <c r="N1197" s="332"/>
      <c r="O1197" s="332"/>
      <c r="P1197" s="330"/>
      <c r="Q1197" s="330"/>
      <c r="R1197" s="338"/>
      <c r="S1197" s="338"/>
      <c r="T1197" s="338"/>
      <c r="U1197" s="338"/>
      <c r="V1197" s="338"/>
      <c r="W1197" s="338"/>
      <c r="X1197" s="338"/>
    </row>
    <row r="1198" spans="1:24" ht="7.5" customHeight="1"/>
    <row r="1199" spans="1:24" ht="16.5" customHeight="1">
      <c r="S1199" s="335" t="s">
        <v>641</v>
      </c>
      <c r="T1199" s="335"/>
      <c r="U1199" s="336">
        <v>21.040469999999999</v>
      </c>
      <c r="V1199" s="336"/>
      <c r="W1199" s="336"/>
    </row>
    <row r="1200" spans="1:24" ht="15.75" customHeight="1"/>
    <row r="1201" spans="1:24" ht="16.5" customHeight="1">
      <c r="B1201" s="339" t="s">
        <v>721</v>
      </c>
      <c r="C1201" s="339"/>
      <c r="D1201" s="339"/>
      <c r="E1201" s="339"/>
      <c r="F1201" s="339"/>
      <c r="G1201" s="339"/>
      <c r="H1201" s="339"/>
      <c r="I1201" s="339"/>
      <c r="J1201" s="339"/>
      <c r="K1201" s="339"/>
      <c r="L1201" s="339"/>
      <c r="M1201" s="339"/>
      <c r="N1201" s="339"/>
      <c r="O1201" s="339"/>
      <c r="P1201" s="339"/>
      <c r="Q1201" s="339"/>
      <c r="R1201" s="339"/>
      <c r="S1201" s="339"/>
      <c r="T1201" s="339"/>
      <c r="U1201" s="339"/>
      <c r="V1201" s="339"/>
      <c r="W1201" s="339"/>
      <c r="X1201" s="339"/>
    </row>
    <row r="1202" spans="1:24" ht="0.75" customHeight="1"/>
    <row r="1203" spans="1:24" ht="18" customHeight="1">
      <c r="A1203" s="340" t="s">
        <v>633</v>
      </c>
      <c r="B1203" s="340"/>
      <c r="C1203" s="340"/>
      <c r="D1203" s="340"/>
      <c r="E1203" s="340"/>
      <c r="F1203" s="340"/>
      <c r="G1203" s="340"/>
      <c r="H1203" s="218" t="s">
        <v>634</v>
      </c>
      <c r="I1203" s="341" t="s">
        <v>635</v>
      </c>
      <c r="J1203" s="341"/>
      <c r="K1203" s="341"/>
      <c r="L1203" s="341"/>
      <c r="M1203" s="341" t="s">
        <v>43</v>
      </c>
      <c r="N1203" s="341"/>
      <c r="O1203" s="341"/>
      <c r="P1203" s="340" t="s">
        <v>636</v>
      </c>
      <c r="Q1203" s="340"/>
      <c r="R1203" s="341" t="s">
        <v>637</v>
      </c>
      <c r="S1203" s="341"/>
      <c r="T1203" s="341"/>
      <c r="U1203" s="341"/>
      <c r="V1203" s="341" t="s">
        <v>638</v>
      </c>
      <c r="W1203" s="341"/>
      <c r="X1203" s="341"/>
    </row>
    <row r="1204" spans="1:24" ht="1.5" customHeight="1">
      <c r="A1204" s="330" t="s">
        <v>79</v>
      </c>
      <c r="B1204" s="330"/>
      <c r="C1204" s="330"/>
      <c r="D1204" s="330"/>
      <c r="E1204" s="330"/>
      <c r="F1204" s="330"/>
      <c r="G1204" s="330"/>
      <c r="H1204" s="219"/>
      <c r="I1204" s="338">
        <v>7</v>
      </c>
      <c r="J1204" s="338"/>
      <c r="K1204" s="338"/>
      <c r="L1204" s="338"/>
      <c r="M1204" s="332" t="s">
        <v>639</v>
      </c>
      <c r="N1204" s="332"/>
      <c r="O1204" s="332"/>
      <c r="P1204" s="330"/>
      <c r="Q1204" s="330"/>
      <c r="R1204" s="338">
        <v>0.41621930000000001</v>
      </c>
      <c r="S1204" s="338"/>
      <c r="T1204" s="338"/>
      <c r="U1204" s="338"/>
      <c r="V1204" s="338">
        <v>2.913535</v>
      </c>
      <c r="W1204" s="338"/>
      <c r="X1204" s="338"/>
    </row>
    <row r="1205" spans="1:24" ht="16.5" customHeight="1">
      <c r="A1205" s="330"/>
      <c r="B1205" s="330"/>
      <c r="C1205" s="330"/>
      <c r="D1205" s="330"/>
      <c r="E1205" s="330"/>
      <c r="F1205" s="330"/>
      <c r="G1205" s="330"/>
      <c r="H1205" s="219"/>
      <c r="I1205" s="338"/>
      <c r="J1205" s="338"/>
      <c r="K1205" s="338"/>
      <c r="L1205" s="338"/>
      <c r="M1205" s="332"/>
      <c r="N1205" s="332"/>
      <c r="O1205" s="332"/>
      <c r="P1205" s="330"/>
      <c r="Q1205" s="330"/>
      <c r="R1205" s="338"/>
      <c r="S1205" s="338"/>
      <c r="T1205" s="338"/>
      <c r="U1205" s="338"/>
      <c r="V1205" s="338"/>
      <c r="W1205" s="338"/>
      <c r="X1205" s="338"/>
    </row>
    <row r="1206" spans="1:24" ht="1.5" customHeight="1">
      <c r="A1206" s="330" t="s">
        <v>47</v>
      </c>
      <c r="B1206" s="330"/>
      <c r="C1206" s="330"/>
      <c r="D1206" s="330"/>
      <c r="E1206" s="330"/>
      <c r="F1206" s="330"/>
      <c r="G1206" s="330"/>
      <c r="H1206" s="219"/>
      <c r="I1206" s="338">
        <v>150</v>
      </c>
      <c r="J1206" s="338"/>
      <c r="K1206" s="338"/>
      <c r="L1206" s="338"/>
      <c r="M1206" s="332" t="s">
        <v>640</v>
      </c>
      <c r="N1206" s="332"/>
      <c r="O1206" s="332"/>
      <c r="P1206" s="330"/>
      <c r="Q1206" s="330"/>
      <c r="R1206" s="338">
        <v>3.5242370000000002E-2</v>
      </c>
      <c r="S1206" s="338"/>
      <c r="T1206" s="338"/>
      <c r="U1206" s="338"/>
      <c r="V1206" s="338">
        <v>5.2863559999999996</v>
      </c>
      <c r="W1206" s="338"/>
      <c r="X1206" s="338"/>
    </row>
    <row r="1207" spans="1:24" ht="16.5" customHeight="1">
      <c r="A1207" s="330"/>
      <c r="B1207" s="330"/>
      <c r="C1207" s="330"/>
      <c r="D1207" s="330"/>
      <c r="E1207" s="330"/>
      <c r="F1207" s="330"/>
      <c r="G1207" s="330"/>
      <c r="H1207" s="219"/>
      <c r="I1207" s="338"/>
      <c r="J1207" s="338"/>
      <c r="K1207" s="338"/>
      <c r="L1207" s="338"/>
      <c r="M1207" s="332"/>
      <c r="N1207" s="332"/>
      <c r="O1207" s="332"/>
      <c r="P1207" s="330"/>
      <c r="Q1207" s="330"/>
      <c r="R1207" s="338"/>
      <c r="S1207" s="338"/>
      <c r="T1207" s="338"/>
      <c r="U1207" s="338"/>
      <c r="V1207" s="338"/>
      <c r="W1207" s="338"/>
      <c r="X1207" s="338"/>
    </row>
    <row r="1208" spans="1:24" ht="1.5" customHeight="1">
      <c r="A1208" s="330" t="s">
        <v>96</v>
      </c>
      <c r="B1208" s="330"/>
      <c r="C1208" s="330"/>
      <c r="D1208" s="330"/>
      <c r="E1208" s="330"/>
      <c r="F1208" s="330"/>
      <c r="G1208" s="330"/>
      <c r="H1208" s="219"/>
      <c r="I1208" s="338">
        <v>2</v>
      </c>
      <c r="J1208" s="338"/>
      <c r="K1208" s="338"/>
      <c r="L1208" s="338"/>
      <c r="M1208" s="332" t="s">
        <v>45</v>
      </c>
      <c r="N1208" s="332"/>
      <c r="O1208" s="332"/>
      <c r="P1208" s="330"/>
      <c r="Q1208" s="330"/>
      <c r="R1208" s="338">
        <v>0.28999999999999998</v>
      </c>
      <c r="S1208" s="338"/>
      <c r="T1208" s="338"/>
      <c r="U1208" s="338"/>
      <c r="V1208" s="338">
        <v>0.57999999999999996</v>
      </c>
      <c r="W1208" s="338"/>
      <c r="X1208" s="338"/>
    </row>
    <row r="1209" spans="1:24" ht="16.5" customHeight="1">
      <c r="A1209" s="330"/>
      <c r="B1209" s="330"/>
      <c r="C1209" s="330"/>
      <c r="D1209" s="330"/>
      <c r="E1209" s="330"/>
      <c r="F1209" s="330"/>
      <c r="G1209" s="330"/>
      <c r="H1209" s="219"/>
      <c r="I1209" s="338"/>
      <c r="J1209" s="338"/>
      <c r="K1209" s="338"/>
      <c r="L1209" s="338"/>
      <c r="M1209" s="332"/>
      <c r="N1209" s="332"/>
      <c r="O1209" s="332"/>
      <c r="P1209" s="330"/>
      <c r="Q1209" s="330"/>
      <c r="R1209" s="338"/>
      <c r="S1209" s="338"/>
      <c r="T1209" s="338"/>
      <c r="U1209" s="338"/>
      <c r="V1209" s="338"/>
      <c r="W1209" s="338"/>
      <c r="X1209" s="338"/>
    </row>
    <row r="1210" spans="1:24" ht="1.5" customHeight="1">
      <c r="A1210" s="330" t="s">
        <v>51</v>
      </c>
      <c r="B1210" s="330"/>
      <c r="C1210" s="330"/>
      <c r="D1210" s="330"/>
      <c r="E1210" s="330"/>
      <c r="F1210" s="330"/>
      <c r="G1210" s="330"/>
      <c r="H1210" s="219"/>
      <c r="I1210" s="338">
        <v>35</v>
      </c>
      <c r="J1210" s="338"/>
      <c r="K1210" s="338"/>
      <c r="L1210" s="338"/>
      <c r="M1210" s="332" t="s">
        <v>639</v>
      </c>
      <c r="N1210" s="332"/>
      <c r="O1210" s="332"/>
      <c r="P1210" s="330"/>
      <c r="Q1210" s="330"/>
      <c r="R1210" s="338">
        <v>0.15169840000000001</v>
      </c>
      <c r="S1210" s="338"/>
      <c r="T1210" s="338"/>
      <c r="U1210" s="338"/>
      <c r="V1210" s="338">
        <v>5.3094450000000002</v>
      </c>
      <c r="W1210" s="338"/>
      <c r="X1210" s="338"/>
    </row>
    <row r="1211" spans="1:24" ht="16.5" customHeight="1">
      <c r="A1211" s="330"/>
      <c r="B1211" s="330"/>
      <c r="C1211" s="330"/>
      <c r="D1211" s="330"/>
      <c r="E1211" s="330"/>
      <c r="F1211" s="330"/>
      <c r="G1211" s="330"/>
      <c r="H1211" s="219"/>
      <c r="I1211" s="338"/>
      <c r="J1211" s="338"/>
      <c r="K1211" s="338"/>
      <c r="L1211" s="338"/>
      <c r="M1211" s="332"/>
      <c r="N1211" s="332"/>
      <c r="O1211" s="332"/>
      <c r="P1211" s="330"/>
      <c r="Q1211" s="330"/>
      <c r="R1211" s="338"/>
      <c r="S1211" s="338"/>
      <c r="T1211" s="338"/>
      <c r="U1211" s="338"/>
      <c r="V1211" s="338"/>
      <c r="W1211" s="338"/>
      <c r="X1211" s="338"/>
    </row>
    <row r="1212" spans="1:24" ht="7.5" customHeight="1"/>
    <row r="1213" spans="1:24" ht="16.5" customHeight="1">
      <c r="S1213" s="335" t="s">
        <v>641</v>
      </c>
      <c r="T1213" s="335"/>
      <c r="U1213" s="336">
        <v>14.08934</v>
      </c>
      <c r="V1213" s="336"/>
      <c r="W1213" s="336"/>
    </row>
    <row r="1214" spans="1:24" ht="15.75" customHeight="1"/>
    <row r="1215" spans="1:24" ht="16.5" customHeight="1">
      <c r="B1215" s="339" t="s">
        <v>722</v>
      </c>
      <c r="C1215" s="339"/>
      <c r="D1215" s="339"/>
      <c r="E1215" s="339"/>
      <c r="F1215" s="339"/>
      <c r="G1215" s="339"/>
      <c r="H1215" s="339"/>
      <c r="I1215" s="339"/>
      <c r="J1215" s="339"/>
      <c r="K1215" s="339"/>
      <c r="L1215" s="339"/>
      <c r="M1215" s="339"/>
      <c r="N1215" s="339"/>
      <c r="O1215" s="339"/>
      <c r="P1215" s="339"/>
      <c r="Q1215" s="339"/>
      <c r="R1215" s="339"/>
      <c r="S1215" s="339"/>
      <c r="T1215" s="339"/>
      <c r="U1215" s="339"/>
      <c r="V1215" s="339"/>
      <c r="W1215" s="339"/>
      <c r="X1215" s="339"/>
    </row>
    <row r="1216" spans="1:24" ht="0.75" customHeight="1"/>
    <row r="1217" spans="1:24" ht="18" customHeight="1">
      <c r="A1217" s="340" t="s">
        <v>633</v>
      </c>
      <c r="B1217" s="340"/>
      <c r="C1217" s="340"/>
      <c r="D1217" s="340"/>
      <c r="E1217" s="340"/>
      <c r="F1217" s="340"/>
      <c r="G1217" s="340"/>
      <c r="H1217" s="218" t="s">
        <v>634</v>
      </c>
      <c r="I1217" s="341" t="s">
        <v>635</v>
      </c>
      <c r="J1217" s="341"/>
      <c r="K1217" s="341"/>
      <c r="L1217" s="341"/>
      <c r="M1217" s="341" t="s">
        <v>43</v>
      </c>
      <c r="N1217" s="341"/>
      <c r="O1217" s="341"/>
      <c r="P1217" s="340" t="s">
        <v>636</v>
      </c>
      <c r="Q1217" s="340"/>
      <c r="R1217" s="341" t="s">
        <v>637</v>
      </c>
      <c r="S1217" s="341"/>
      <c r="T1217" s="341"/>
      <c r="U1217" s="341"/>
      <c r="V1217" s="341" t="s">
        <v>638</v>
      </c>
      <c r="W1217" s="341"/>
      <c r="X1217" s="341"/>
    </row>
    <row r="1218" spans="1:24" ht="1.5" customHeight="1">
      <c r="A1218" s="330" t="s">
        <v>91</v>
      </c>
      <c r="B1218" s="330"/>
      <c r="C1218" s="330"/>
      <c r="D1218" s="330"/>
      <c r="E1218" s="330"/>
      <c r="F1218" s="330"/>
      <c r="G1218" s="330"/>
      <c r="H1218" s="219"/>
      <c r="I1218" s="338">
        <v>7.5</v>
      </c>
      <c r="J1218" s="338"/>
      <c r="K1218" s="338"/>
      <c r="L1218" s="338"/>
      <c r="M1218" s="332" t="s">
        <v>639</v>
      </c>
      <c r="N1218" s="332"/>
      <c r="O1218" s="332"/>
      <c r="P1218" s="330"/>
      <c r="Q1218" s="330"/>
      <c r="R1218" s="338">
        <v>1.0309999999999999</v>
      </c>
      <c r="S1218" s="338"/>
      <c r="T1218" s="338"/>
      <c r="U1218" s="338"/>
      <c r="V1218" s="338">
        <v>7.7324999999999999</v>
      </c>
      <c r="W1218" s="338"/>
      <c r="X1218" s="338"/>
    </row>
    <row r="1219" spans="1:24" ht="16.5" customHeight="1">
      <c r="A1219" s="330"/>
      <c r="B1219" s="330"/>
      <c r="C1219" s="330"/>
      <c r="D1219" s="330"/>
      <c r="E1219" s="330"/>
      <c r="F1219" s="330"/>
      <c r="G1219" s="330"/>
      <c r="H1219" s="219"/>
      <c r="I1219" s="338"/>
      <c r="J1219" s="338"/>
      <c r="K1219" s="338"/>
      <c r="L1219" s="338"/>
      <c r="M1219" s="332"/>
      <c r="N1219" s="332"/>
      <c r="O1219" s="332"/>
      <c r="P1219" s="330"/>
      <c r="Q1219" s="330"/>
      <c r="R1219" s="338"/>
      <c r="S1219" s="338"/>
      <c r="T1219" s="338"/>
      <c r="U1219" s="338"/>
      <c r="V1219" s="338"/>
      <c r="W1219" s="338"/>
      <c r="X1219" s="338"/>
    </row>
    <row r="1220" spans="1:24" ht="1.5" customHeight="1">
      <c r="A1220" s="330" t="s">
        <v>96</v>
      </c>
      <c r="B1220" s="330"/>
      <c r="C1220" s="330"/>
      <c r="D1220" s="330"/>
      <c r="E1220" s="330"/>
      <c r="F1220" s="330"/>
      <c r="G1220" s="330"/>
      <c r="H1220" s="219"/>
      <c r="I1220" s="338">
        <v>2</v>
      </c>
      <c r="J1220" s="338"/>
      <c r="K1220" s="338"/>
      <c r="L1220" s="338"/>
      <c r="M1220" s="332" t="s">
        <v>45</v>
      </c>
      <c r="N1220" s="332"/>
      <c r="O1220" s="332"/>
      <c r="P1220" s="330"/>
      <c r="Q1220" s="330"/>
      <c r="R1220" s="338">
        <v>0.28999999999999998</v>
      </c>
      <c r="S1220" s="338"/>
      <c r="T1220" s="338"/>
      <c r="U1220" s="338"/>
      <c r="V1220" s="338">
        <v>0.57999999999999996</v>
      </c>
      <c r="W1220" s="338"/>
      <c r="X1220" s="338"/>
    </row>
    <row r="1221" spans="1:24" ht="16.5" customHeight="1">
      <c r="A1221" s="330"/>
      <c r="B1221" s="330"/>
      <c r="C1221" s="330"/>
      <c r="D1221" s="330"/>
      <c r="E1221" s="330"/>
      <c r="F1221" s="330"/>
      <c r="G1221" s="330"/>
      <c r="H1221" s="219"/>
      <c r="I1221" s="338"/>
      <c r="J1221" s="338"/>
      <c r="K1221" s="338"/>
      <c r="L1221" s="338"/>
      <c r="M1221" s="332"/>
      <c r="N1221" s="332"/>
      <c r="O1221" s="332"/>
      <c r="P1221" s="330"/>
      <c r="Q1221" s="330"/>
      <c r="R1221" s="338"/>
      <c r="S1221" s="338"/>
      <c r="T1221" s="338"/>
      <c r="U1221" s="338"/>
      <c r="V1221" s="338"/>
      <c r="W1221" s="338"/>
      <c r="X1221" s="338"/>
    </row>
    <row r="1222" spans="1:24" ht="7.5" customHeight="1"/>
    <row r="1223" spans="1:24" ht="17.25" customHeight="1">
      <c r="S1223" s="335" t="s">
        <v>641</v>
      </c>
      <c r="T1223" s="335"/>
      <c r="U1223" s="336">
        <v>8.3125</v>
      </c>
      <c r="V1223" s="336"/>
      <c r="W1223" s="336"/>
    </row>
    <row r="1224" spans="1:24" ht="15" customHeight="1"/>
    <row r="1225" spans="1:24" ht="16.5" customHeight="1">
      <c r="B1225" s="339" t="s">
        <v>723</v>
      </c>
      <c r="C1225" s="339"/>
      <c r="D1225" s="339"/>
      <c r="E1225" s="339"/>
      <c r="F1225" s="339"/>
      <c r="G1225" s="339"/>
      <c r="H1225" s="339"/>
      <c r="I1225" s="339"/>
      <c r="J1225" s="339"/>
      <c r="K1225" s="339"/>
      <c r="L1225" s="339"/>
      <c r="M1225" s="339"/>
      <c r="N1225" s="339"/>
      <c r="O1225" s="339"/>
      <c r="P1225" s="339"/>
      <c r="Q1225" s="339"/>
      <c r="R1225" s="339"/>
      <c r="S1225" s="339"/>
      <c r="T1225" s="339"/>
      <c r="U1225" s="339"/>
      <c r="V1225" s="339"/>
      <c r="W1225" s="339"/>
      <c r="X1225" s="339"/>
    </row>
    <row r="1226" spans="1:24" ht="1.5" customHeight="1"/>
    <row r="1227" spans="1:24" ht="18" customHeight="1">
      <c r="A1227" s="340" t="s">
        <v>633</v>
      </c>
      <c r="B1227" s="340"/>
      <c r="C1227" s="340"/>
      <c r="D1227" s="340"/>
      <c r="E1227" s="340"/>
      <c r="F1227" s="340"/>
      <c r="G1227" s="340"/>
      <c r="H1227" s="218" t="s">
        <v>634</v>
      </c>
      <c r="I1227" s="341" t="s">
        <v>635</v>
      </c>
      <c r="J1227" s="341"/>
      <c r="K1227" s="341"/>
      <c r="L1227" s="341"/>
      <c r="M1227" s="341" t="s">
        <v>43</v>
      </c>
      <c r="N1227" s="341"/>
      <c r="O1227" s="341"/>
      <c r="P1227" s="340" t="s">
        <v>636</v>
      </c>
      <c r="Q1227" s="340"/>
      <c r="R1227" s="341" t="s">
        <v>637</v>
      </c>
      <c r="S1227" s="341"/>
      <c r="T1227" s="341"/>
      <c r="U1227" s="341"/>
      <c r="V1227" s="341" t="s">
        <v>638</v>
      </c>
      <c r="W1227" s="341"/>
      <c r="X1227" s="341"/>
    </row>
    <row r="1228" spans="1:24" ht="1.5" customHeight="1">
      <c r="A1228" s="330" t="s">
        <v>91</v>
      </c>
      <c r="B1228" s="330"/>
      <c r="C1228" s="330"/>
      <c r="D1228" s="330"/>
      <c r="E1228" s="330"/>
      <c r="F1228" s="330"/>
      <c r="G1228" s="330"/>
      <c r="H1228" s="219"/>
      <c r="I1228" s="338">
        <v>5</v>
      </c>
      <c r="J1228" s="338"/>
      <c r="K1228" s="338"/>
      <c r="L1228" s="338"/>
      <c r="M1228" s="332" t="s">
        <v>639</v>
      </c>
      <c r="N1228" s="332"/>
      <c r="O1228" s="332"/>
      <c r="P1228" s="330"/>
      <c r="Q1228" s="330"/>
      <c r="R1228" s="338">
        <v>1.0309999999999999</v>
      </c>
      <c r="S1228" s="338"/>
      <c r="T1228" s="338"/>
      <c r="U1228" s="338"/>
      <c r="V1228" s="338">
        <v>5.1550000000000002</v>
      </c>
      <c r="W1228" s="338"/>
      <c r="X1228" s="338"/>
    </row>
    <row r="1229" spans="1:24" ht="16.5" customHeight="1">
      <c r="A1229" s="330"/>
      <c r="B1229" s="330"/>
      <c r="C1229" s="330"/>
      <c r="D1229" s="330"/>
      <c r="E1229" s="330"/>
      <c r="F1229" s="330"/>
      <c r="G1229" s="330"/>
      <c r="H1229" s="219"/>
      <c r="I1229" s="338"/>
      <c r="J1229" s="338"/>
      <c r="K1229" s="338"/>
      <c r="L1229" s="338"/>
      <c r="M1229" s="332"/>
      <c r="N1229" s="332"/>
      <c r="O1229" s="332"/>
      <c r="P1229" s="330"/>
      <c r="Q1229" s="330"/>
      <c r="R1229" s="338"/>
      <c r="S1229" s="338"/>
      <c r="T1229" s="338"/>
      <c r="U1229" s="338"/>
      <c r="V1229" s="338"/>
      <c r="W1229" s="338"/>
      <c r="X1229" s="338"/>
    </row>
    <row r="1230" spans="1:24" ht="1.5" customHeight="1">
      <c r="A1230" s="330" t="s">
        <v>96</v>
      </c>
      <c r="B1230" s="330"/>
      <c r="C1230" s="330"/>
      <c r="D1230" s="330"/>
      <c r="E1230" s="330"/>
      <c r="F1230" s="330"/>
      <c r="G1230" s="330"/>
      <c r="H1230" s="219"/>
      <c r="I1230" s="338">
        <v>2</v>
      </c>
      <c r="J1230" s="338"/>
      <c r="K1230" s="338"/>
      <c r="L1230" s="338"/>
      <c r="M1230" s="332" t="s">
        <v>45</v>
      </c>
      <c r="N1230" s="332"/>
      <c r="O1230" s="332"/>
      <c r="P1230" s="330"/>
      <c r="Q1230" s="330"/>
      <c r="R1230" s="338">
        <v>0.28999999999999998</v>
      </c>
      <c r="S1230" s="338"/>
      <c r="T1230" s="338"/>
      <c r="U1230" s="338"/>
      <c r="V1230" s="338">
        <v>0.57999999999999996</v>
      </c>
      <c r="W1230" s="338"/>
      <c r="X1230" s="338"/>
    </row>
    <row r="1231" spans="1:24" ht="16.5" customHeight="1">
      <c r="A1231" s="330"/>
      <c r="B1231" s="330"/>
      <c r="C1231" s="330"/>
      <c r="D1231" s="330"/>
      <c r="E1231" s="330"/>
      <c r="F1231" s="330"/>
      <c r="G1231" s="330"/>
      <c r="H1231" s="219"/>
      <c r="I1231" s="338"/>
      <c r="J1231" s="338"/>
      <c r="K1231" s="338"/>
      <c r="L1231" s="338"/>
      <c r="M1231" s="332"/>
      <c r="N1231" s="332"/>
      <c r="O1231" s="332"/>
      <c r="P1231" s="330"/>
      <c r="Q1231" s="330"/>
      <c r="R1231" s="338"/>
      <c r="S1231" s="338"/>
      <c r="T1231" s="338"/>
      <c r="U1231" s="338"/>
      <c r="V1231" s="338"/>
      <c r="W1231" s="338"/>
      <c r="X1231" s="338"/>
    </row>
    <row r="1232" spans="1:24" ht="7.5" customHeight="1"/>
    <row r="1233" spans="1:24" ht="16.5" customHeight="1">
      <c r="S1233" s="335" t="s">
        <v>641</v>
      </c>
      <c r="T1233" s="335"/>
      <c r="U1233" s="336">
        <v>5.7350000000000003</v>
      </c>
      <c r="V1233" s="336"/>
      <c r="W1233" s="336"/>
    </row>
    <row r="1234" spans="1:24" ht="15" customHeight="1"/>
    <row r="1235" spans="1:24" ht="16.5" customHeight="1">
      <c r="B1235" s="339" t="s">
        <v>724</v>
      </c>
      <c r="C1235" s="339"/>
      <c r="D1235" s="339"/>
      <c r="E1235" s="339"/>
      <c r="F1235" s="339"/>
      <c r="G1235" s="339"/>
      <c r="H1235" s="339"/>
      <c r="I1235" s="339"/>
      <c r="J1235" s="339"/>
      <c r="K1235" s="339"/>
      <c r="L1235" s="339"/>
      <c r="M1235" s="339"/>
      <c r="N1235" s="339"/>
      <c r="O1235" s="339"/>
      <c r="P1235" s="339"/>
      <c r="Q1235" s="339"/>
      <c r="R1235" s="339"/>
      <c r="S1235" s="339"/>
      <c r="T1235" s="339"/>
      <c r="U1235" s="339"/>
      <c r="V1235" s="339"/>
      <c r="W1235" s="339"/>
      <c r="X1235" s="339"/>
    </row>
    <row r="1236" spans="1:24" ht="1.5" customHeight="1"/>
    <row r="1237" spans="1:24" ht="18" customHeight="1">
      <c r="A1237" s="340" t="s">
        <v>633</v>
      </c>
      <c r="B1237" s="340"/>
      <c r="C1237" s="340"/>
      <c r="D1237" s="340"/>
      <c r="E1237" s="340"/>
      <c r="F1237" s="340"/>
      <c r="G1237" s="340"/>
      <c r="H1237" s="218" t="s">
        <v>634</v>
      </c>
      <c r="I1237" s="341" t="s">
        <v>635</v>
      </c>
      <c r="J1237" s="341"/>
      <c r="K1237" s="341"/>
      <c r="L1237" s="341"/>
      <c r="M1237" s="341" t="s">
        <v>43</v>
      </c>
      <c r="N1237" s="341"/>
      <c r="O1237" s="341"/>
      <c r="P1237" s="340" t="s">
        <v>636</v>
      </c>
      <c r="Q1237" s="340"/>
      <c r="R1237" s="341" t="s">
        <v>637</v>
      </c>
      <c r="S1237" s="341"/>
      <c r="T1237" s="341"/>
      <c r="U1237" s="341"/>
      <c r="V1237" s="341" t="s">
        <v>638</v>
      </c>
      <c r="W1237" s="341"/>
      <c r="X1237" s="341"/>
    </row>
    <row r="1238" spans="1:24" ht="1.5" customHeight="1">
      <c r="A1238" s="330" t="s">
        <v>91</v>
      </c>
      <c r="B1238" s="330"/>
      <c r="C1238" s="330"/>
      <c r="D1238" s="330"/>
      <c r="E1238" s="330"/>
      <c r="F1238" s="330"/>
      <c r="G1238" s="330"/>
      <c r="H1238" s="219"/>
      <c r="I1238" s="338">
        <v>5</v>
      </c>
      <c r="J1238" s="338"/>
      <c r="K1238" s="338"/>
      <c r="L1238" s="338"/>
      <c r="M1238" s="332" t="s">
        <v>639</v>
      </c>
      <c r="N1238" s="332"/>
      <c r="O1238" s="332"/>
      <c r="P1238" s="330"/>
      <c r="Q1238" s="330"/>
      <c r="R1238" s="338">
        <v>1.0309999999999999</v>
      </c>
      <c r="S1238" s="338"/>
      <c r="T1238" s="338"/>
      <c r="U1238" s="338"/>
      <c r="V1238" s="338">
        <v>5.1550000000000002</v>
      </c>
      <c r="W1238" s="338"/>
      <c r="X1238" s="338"/>
    </row>
    <row r="1239" spans="1:24" ht="16.5" customHeight="1">
      <c r="A1239" s="330"/>
      <c r="B1239" s="330"/>
      <c r="C1239" s="330"/>
      <c r="D1239" s="330"/>
      <c r="E1239" s="330"/>
      <c r="F1239" s="330"/>
      <c r="G1239" s="330"/>
      <c r="H1239" s="219"/>
      <c r="I1239" s="338"/>
      <c r="J1239" s="338"/>
      <c r="K1239" s="338"/>
      <c r="L1239" s="338"/>
      <c r="M1239" s="332"/>
      <c r="N1239" s="332"/>
      <c r="O1239" s="332"/>
      <c r="P1239" s="330"/>
      <c r="Q1239" s="330"/>
      <c r="R1239" s="338"/>
      <c r="S1239" s="338"/>
      <c r="T1239" s="338"/>
      <c r="U1239" s="338"/>
      <c r="V1239" s="338"/>
      <c r="W1239" s="338"/>
      <c r="X1239" s="338"/>
    </row>
    <row r="1240" spans="1:24" ht="1.5" customHeight="1">
      <c r="A1240" s="330" t="s">
        <v>47</v>
      </c>
      <c r="B1240" s="330"/>
      <c r="C1240" s="330"/>
      <c r="D1240" s="330"/>
      <c r="E1240" s="330"/>
      <c r="F1240" s="330"/>
      <c r="G1240" s="330"/>
      <c r="H1240" s="219"/>
      <c r="I1240" s="338">
        <v>240</v>
      </c>
      <c r="J1240" s="338"/>
      <c r="K1240" s="338"/>
      <c r="L1240" s="338"/>
      <c r="M1240" s="332" t="s">
        <v>640</v>
      </c>
      <c r="N1240" s="332"/>
      <c r="O1240" s="332"/>
      <c r="P1240" s="330"/>
      <c r="Q1240" s="330"/>
      <c r="R1240" s="338">
        <v>3.5242370000000002E-2</v>
      </c>
      <c r="S1240" s="338"/>
      <c r="T1240" s="338"/>
      <c r="U1240" s="338"/>
      <c r="V1240" s="338">
        <v>8.4581700000000009</v>
      </c>
      <c r="W1240" s="338"/>
      <c r="X1240" s="338"/>
    </row>
    <row r="1241" spans="1:24" ht="16.5" customHeight="1">
      <c r="A1241" s="330"/>
      <c r="B1241" s="330"/>
      <c r="C1241" s="330"/>
      <c r="D1241" s="330"/>
      <c r="E1241" s="330"/>
      <c r="F1241" s="330"/>
      <c r="G1241" s="330"/>
      <c r="H1241" s="219"/>
      <c r="I1241" s="338"/>
      <c r="J1241" s="338"/>
      <c r="K1241" s="338"/>
      <c r="L1241" s="338"/>
      <c r="M1241" s="332"/>
      <c r="N1241" s="332"/>
      <c r="O1241" s="332"/>
      <c r="P1241" s="330"/>
      <c r="Q1241" s="330"/>
      <c r="R1241" s="338"/>
      <c r="S1241" s="338"/>
      <c r="T1241" s="338"/>
      <c r="U1241" s="338"/>
      <c r="V1241" s="338"/>
      <c r="W1241" s="338"/>
      <c r="X1241" s="338"/>
    </row>
    <row r="1242" spans="1:24" ht="1.5" customHeight="1">
      <c r="A1242" s="330" t="s">
        <v>96</v>
      </c>
      <c r="B1242" s="330"/>
      <c r="C1242" s="330"/>
      <c r="D1242" s="330"/>
      <c r="E1242" s="330"/>
      <c r="F1242" s="330"/>
      <c r="G1242" s="330"/>
      <c r="H1242" s="219"/>
      <c r="I1242" s="338">
        <v>2</v>
      </c>
      <c r="J1242" s="338"/>
      <c r="K1242" s="338"/>
      <c r="L1242" s="338"/>
      <c r="M1242" s="332" t="s">
        <v>45</v>
      </c>
      <c r="N1242" s="332"/>
      <c r="O1242" s="332"/>
      <c r="P1242" s="330"/>
      <c r="Q1242" s="330"/>
      <c r="R1242" s="338">
        <v>0.28999999999999998</v>
      </c>
      <c r="S1242" s="338"/>
      <c r="T1242" s="338"/>
      <c r="U1242" s="338"/>
      <c r="V1242" s="338">
        <v>0.57999999999999996</v>
      </c>
      <c r="W1242" s="338"/>
      <c r="X1242" s="338"/>
    </row>
    <row r="1243" spans="1:24" ht="16.5" customHeight="1">
      <c r="A1243" s="330"/>
      <c r="B1243" s="330"/>
      <c r="C1243" s="330"/>
      <c r="D1243" s="330"/>
      <c r="E1243" s="330"/>
      <c r="F1243" s="330"/>
      <c r="G1243" s="330"/>
      <c r="H1243" s="219"/>
      <c r="I1243" s="338"/>
      <c r="J1243" s="338"/>
      <c r="K1243" s="338"/>
      <c r="L1243" s="338"/>
      <c r="M1243" s="332"/>
      <c r="N1243" s="332"/>
      <c r="O1243" s="332"/>
      <c r="P1243" s="330"/>
      <c r="Q1243" s="330"/>
      <c r="R1243" s="338"/>
      <c r="S1243" s="338"/>
      <c r="T1243" s="338"/>
      <c r="U1243" s="338"/>
      <c r="V1243" s="338"/>
      <c r="W1243" s="338"/>
      <c r="X1243" s="338"/>
    </row>
    <row r="1244" spans="1:24" ht="7.5" customHeight="1"/>
    <row r="1245" spans="1:24" ht="16.5" customHeight="1">
      <c r="S1245" s="335" t="s">
        <v>641</v>
      </c>
      <c r="T1245" s="335"/>
      <c r="U1245" s="336">
        <v>14.19317</v>
      </c>
      <c r="V1245" s="336"/>
      <c r="W1245" s="336"/>
    </row>
    <row r="1246" spans="1:24" ht="15.75" customHeight="1"/>
    <row r="1247" spans="1:24" ht="16.5" customHeight="1">
      <c r="B1247" s="339" t="s">
        <v>725</v>
      </c>
      <c r="C1247" s="339"/>
      <c r="D1247" s="339"/>
      <c r="E1247" s="339"/>
      <c r="F1247" s="339"/>
      <c r="G1247" s="339"/>
      <c r="H1247" s="339"/>
      <c r="I1247" s="339"/>
      <c r="J1247" s="339"/>
      <c r="K1247" s="339"/>
      <c r="L1247" s="339"/>
      <c r="M1247" s="339"/>
      <c r="N1247" s="339"/>
      <c r="O1247" s="339"/>
      <c r="P1247" s="339"/>
      <c r="Q1247" s="339"/>
      <c r="R1247" s="339"/>
      <c r="S1247" s="339"/>
      <c r="T1247" s="339"/>
      <c r="U1247" s="339"/>
      <c r="V1247" s="339"/>
      <c r="W1247" s="339"/>
      <c r="X1247" s="339"/>
    </row>
    <row r="1248" spans="1:24" ht="0.75" customHeight="1"/>
    <row r="1249" spans="1:24" ht="18" customHeight="1">
      <c r="A1249" s="340" t="s">
        <v>633</v>
      </c>
      <c r="B1249" s="340"/>
      <c r="C1249" s="340"/>
      <c r="D1249" s="340"/>
      <c r="E1249" s="340"/>
      <c r="F1249" s="340"/>
      <c r="G1249" s="340"/>
      <c r="H1249" s="218" t="s">
        <v>634</v>
      </c>
      <c r="I1249" s="341" t="s">
        <v>635</v>
      </c>
      <c r="J1249" s="341"/>
      <c r="K1249" s="341"/>
      <c r="L1249" s="341"/>
      <c r="M1249" s="341" t="s">
        <v>43</v>
      </c>
      <c r="N1249" s="341"/>
      <c r="O1249" s="341"/>
      <c r="P1249" s="340" t="s">
        <v>636</v>
      </c>
      <c r="Q1249" s="340"/>
      <c r="R1249" s="341" t="s">
        <v>637</v>
      </c>
      <c r="S1249" s="341"/>
      <c r="T1249" s="341"/>
      <c r="U1249" s="341"/>
      <c r="V1249" s="341" t="s">
        <v>638</v>
      </c>
      <c r="W1249" s="341"/>
      <c r="X1249" s="341"/>
    </row>
    <row r="1250" spans="1:24" ht="1.5" customHeight="1">
      <c r="A1250" s="330" t="s">
        <v>91</v>
      </c>
      <c r="B1250" s="330"/>
      <c r="C1250" s="330"/>
      <c r="D1250" s="330"/>
      <c r="E1250" s="330"/>
      <c r="F1250" s="330"/>
      <c r="G1250" s="330"/>
      <c r="H1250" s="219"/>
      <c r="I1250" s="338">
        <v>3</v>
      </c>
      <c r="J1250" s="338"/>
      <c r="K1250" s="338"/>
      <c r="L1250" s="338"/>
      <c r="M1250" s="332" t="s">
        <v>639</v>
      </c>
      <c r="N1250" s="332"/>
      <c r="O1250" s="332"/>
      <c r="P1250" s="330"/>
      <c r="Q1250" s="330"/>
      <c r="R1250" s="338">
        <v>1.0309999999999999</v>
      </c>
      <c r="S1250" s="338"/>
      <c r="T1250" s="338"/>
      <c r="U1250" s="338"/>
      <c r="V1250" s="338">
        <v>3.093</v>
      </c>
      <c r="W1250" s="338"/>
      <c r="X1250" s="338"/>
    </row>
    <row r="1251" spans="1:24" ht="16.5" customHeight="1">
      <c r="A1251" s="330"/>
      <c r="B1251" s="330"/>
      <c r="C1251" s="330"/>
      <c r="D1251" s="330"/>
      <c r="E1251" s="330"/>
      <c r="F1251" s="330"/>
      <c r="G1251" s="330"/>
      <c r="H1251" s="219"/>
      <c r="I1251" s="338"/>
      <c r="J1251" s="338"/>
      <c r="K1251" s="338"/>
      <c r="L1251" s="338"/>
      <c r="M1251" s="332"/>
      <c r="N1251" s="332"/>
      <c r="O1251" s="332"/>
      <c r="P1251" s="330"/>
      <c r="Q1251" s="330"/>
      <c r="R1251" s="338"/>
      <c r="S1251" s="338"/>
      <c r="T1251" s="338"/>
      <c r="U1251" s="338"/>
      <c r="V1251" s="338"/>
      <c r="W1251" s="338"/>
      <c r="X1251" s="338"/>
    </row>
    <row r="1252" spans="1:24" ht="1.5" customHeight="1">
      <c r="A1252" s="330" t="s">
        <v>47</v>
      </c>
      <c r="B1252" s="330"/>
      <c r="C1252" s="330"/>
      <c r="D1252" s="330"/>
      <c r="E1252" s="330"/>
      <c r="F1252" s="330"/>
      <c r="G1252" s="330"/>
      <c r="H1252" s="219"/>
      <c r="I1252" s="338">
        <v>160</v>
      </c>
      <c r="J1252" s="338"/>
      <c r="K1252" s="338"/>
      <c r="L1252" s="338"/>
      <c r="M1252" s="332" t="s">
        <v>640</v>
      </c>
      <c r="N1252" s="332"/>
      <c r="O1252" s="332"/>
      <c r="P1252" s="330"/>
      <c r="Q1252" s="330"/>
      <c r="R1252" s="338">
        <v>3.5242370000000002E-2</v>
      </c>
      <c r="S1252" s="338"/>
      <c r="T1252" s="338"/>
      <c r="U1252" s="338"/>
      <c r="V1252" s="338">
        <v>5.6387799999999997</v>
      </c>
      <c r="W1252" s="338"/>
      <c r="X1252" s="338"/>
    </row>
    <row r="1253" spans="1:24" ht="16.5" customHeight="1">
      <c r="A1253" s="330"/>
      <c r="B1253" s="330"/>
      <c r="C1253" s="330"/>
      <c r="D1253" s="330"/>
      <c r="E1253" s="330"/>
      <c r="F1253" s="330"/>
      <c r="G1253" s="330"/>
      <c r="H1253" s="219"/>
      <c r="I1253" s="338"/>
      <c r="J1253" s="338"/>
      <c r="K1253" s="338"/>
      <c r="L1253" s="338"/>
      <c r="M1253" s="332"/>
      <c r="N1253" s="332"/>
      <c r="O1253" s="332"/>
      <c r="P1253" s="330"/>
      <c r="Q1253" s="330"/>
      <c r="R1253" s="338"/>
      <c r="S1253" s="338"/>
      <c r="T1253" s="338"/>
      <c r="U1253" s="338"/>
      <c r="V1253" s="338"/>
      <c r="W1253" s="338"/>
      <c r="X1253" s="338"/>
    </row>
    <row r="1254" spans="1:24" ht="1.5" customHeight="1">
      <c r="A1254" s="330" t="s">
        <v>96</v>
      </c>
      <c r="B1254" s="330"/>
      <c r="C1254" s="330"/>
      <c r="D1254" s="330"/>
      <c r="E1254" s="330"/>
      <c r="F1254" s="330"/>
      <c r="G1254" s="330"/>
      <c r="H1254" s="219"/>
      <c r="I1254" s="338">
        <v>2</v>
      </c>
      <c r="J1254" s="338"/>
      <c r="K1254" s="338"/>
      <c r="L1254" s="338"/>
      <c r="M1254" s="332" t="s">
        <v>45</v>
      </c>
      <c r="N1254" s="332"/>
      <c r="O1254" s="332"/>
      <c r="P1254" s="330"/>
      <c r="Q1254" s="330"/>
      <c r="R1254" s="338">
        <v>0.28999999999999998</v>
      </c>
      <c r="S1254" s="338"/>
      <c r="T1254" s="338"/>
      <c r="U1254" s="338"/>
      <c r="V1254" s="338">
        <v>0.57999999999999996</v>
      </c>
      <c r="W1254" s="338"/>
      <c r="X1254" s="338"/>
    </row>
    <row r="1255" spans="1:24" ht="16.5" customHeight="1">
      <c r="A1255" s="330"/>
      <c r="B1255" s="330"/>
      <c r="C1255" s="330"/>
      <c r="D1255" s="330"/>
      <c r="E1255" s="330"/>
      <c r="F1255" s="330"/>
      <c r="G1255" s="330"/>
      <c r="H1255" s="219"/>
      <c r="I1255" s="338"/>
      <c r="J1255" s="338"/>
      <c r="K1255" s="338"/>
      <c r="L1255" s="338"/>
      <c r="M1255" s="332"/>
      <c r="N1255" s="332"/>
      <c r="O1255" s="332"/>
      <c r="P1255" s="330"/>
      <c r="Q1255" s="330"/>
      <c r="R1255" s="338"/>
      <c r="S1255" s="338"/>
      <c r="T1255" s="338"/>
      <c r="U1255" s="338"/>
      <c r="V1255" s="338"/>
      <c r="W1255" s="338"/>
      <c r="X1255" s="338"/>
    </row>
    <row r="1256" spans="1:24" ht="7.5" customHeight="1"/>
    <row r="1257" spans="1:24" ht="16.5" customHeight="1">
      <c r="S1257" s="335" t="s">
        <v>641</v>
      </c>
      <c r="T1257" s="335"/>
      <c r="U1257" s="336">
        <v>9.3117800000000006</v>
      </c>
      <c r="V1257" s="336"/>
      <c r="W1257" s="336"/>
    </row>
    <row r="1258" spans="1:24" ht="15.75" customHeight="1"/>
    <row r="1259" spans="1:24" ht="16.5" customHeight="1">
      <c r="B1259" s="339" t="s">
        <v>726</v>
      </c>
      <c r="C1259" s="339"/>
      <c r="D1259" s="339"/>
      <c r="E1259" s="339"/>
      <c r="F1259" s="339"/>
      <c r="G1259" s="339"/>
      <c r="H1259" s="339"/>
      <c r="I1259" s="339"/>
      <c r="J1259" s="339"/>
      <c r="K1259" s="339"/>
      <c r="L1259" s="339"/>
      <c r="M1259" s="339"/>
      <c r="N1259" s="339"/>
      <c r="O1259" s="339"/>
      <c r="P1259" s="339"/>
      <c r="Q1259" s="339"/>
      <c r="R1259" s="339"/>
      <c r="S1259" s="339"/>
      <c r="T1259" s="339"/>
      <c r="U1259" s="339"/>
      <c r="V1259" s="339"/>
      <c r="W1259" s="339"/>
      <c r="X1259" s="339"/>
    </row>
    <row r="1260" spans="1:24" ht="0.75" customHeight="1"/>
    <row r="1261" spans="1:24" ht="18" customHeight="1">
      <c r="A1261" s="340" t="s">
        <v>633</v>
      </c>
      <c r="B1261" s="340"/>
      <c r="C1261" s="340"/>
      <c r="D1261" s="340"/>
      <c r="E1261" s="340"/>
      <c r="F1261" s="340"/>
      <c r="G1261" s="340"/>
      <c r="H1261" s="218" t="s">
        <v>634</v>
      </c>
      <c r="I1261" s="341" t="s">
        <v>635</v>
      </c>
      <c r="J1261" s="341"/>
      <c r="K1261" s="341"/>
      <c r="L1261" s="341"/>
      <c r="M1261" s="341" t="s">
        <v>43</v>
      </c>
      <c r="N1261" s="341"/>
      <c r="O1261" s="341"/>
      <c r="P1261" s="340" t="s">
        <v>636</v>
      </c>
      <c r="Q1261" s="340"/>
      <c r="R1261" s="341" t="s">
        <v>637</v>
      </c>
      <c r="S1261" s="341"/>
      <c r="T1261" s="341"/>
      <c r="U1261" s="341"/>
      <c r="V1261" s="341" t="s">
        <v>638</v>
      </c>
      <c r="W1261" s="341"/>
      <c r="X1261" s="341"/>
    </row>
    <row r="1262" spans="1:24" ht="1.5" customHeight="1">
      <c r="A1262" s="330" t="s">
        <v>95</v>
      </c>
      <c r="B1262" s="330"/>
      <c r="C1262" s="330"/>
      <c r="D1262" s="330"/>
      <c r="E1262" s="330"/>
      <c r="F1262" s="330"/>
      <c r="G1262" s="330"/>
      <c r="H1262" s="219"/>
      <c r="I1262" s="338">
        <v>4</v>
      </c>
      <c r="J1262" s="338"/>
      <c r="K1262" s="338"/>
      <c r="L1262" s="338"/>
      <c r="M1262" s="332" t="s">
        <v>639</v>
      </c>
      <c r="N1262" s="332"/>
      <c r="O1262" s="332"/>
      <c r="P1262" s="330"/>
      <c r="Q1262" s="330"/>
      <c r="R1262" s="338">
        <v>0.29899999999999999</v>
      </c>
      <c r="S1262" s="338"/>
      <c r="T1262" s="338"/>
      <c r="U1262" s="338"/>
      <c r="V1262" s="338">
        <v>1.196</v>
      </c>
      <c r="W1262" s="338"/>
      <c r="X1262" s="338"/>
    </row>
    <row r="1263" spans="1:24" ht="16.5" customHeight="1">
      <c r="A1263" s="330"/>
      <c r="B1263" s="330"/>
      <c r="C1263" s="330"/>
      <c r="D1263" s="330"/>
      <c r="E1263" s="330"/>
      <c r="F1263" s="330"/>
      <c r="G1263" s="330"/>
      <c r="H1263" s="219"/>
      <c r="I1263" s="338"/>
      <c r="J1263" s="338"/>
      <c r="K1263" s="338"/>
      <c r="L1263" s="338"/>
      <c r="M1263" s="332"/>
      <c r="N1263" s="332"/>
      <c r="O1263" s="332"/>
      <c r="P1263" s="330"/>
      <c r="Q1263" s="330"/>
      <c r="R1263" s="338"/>
      <c r="S1263" s="338"/>
      <c r="T1263" s="338"/>
      <c r="U1263" s="338"/>
      <c r="V1263" s="338"/>
      <c r="W1263" s="338"/>
      <c r="X1263" s="338"/>
    </row>
    <row r="1264" spans="1:24" ht="1.5" customHeight="1">
      <c r="A1264" s="330" t="s">
        <v>47</v>
      </c>
      <c r="B1264" s="330"/>
      <c r="C1264" s="330"/>
      <c r="D1264" s="330"/>
      <c r="E1264" s="330"/>
      <c r="F1264" s="330"/>
      <c r="G1264" s="330"/>
      <c r="H1264" s="219"/>
      <c r="I1264" s="338">
        <v>120</v>
      </c>
      <c r="J1264" s="338"/>
      <c r="K1264" s="338"/>
      <c r="L1264" s="338"/>
      <c r="M1264" s="332" t="s">
        <v>640</v>
      </c>
      <c r="N1264" s="332"/>
      <c r="O1264" s="332"/>
      <c r="P1264" s="330"/>
      <c r="Q1264" s="330"/>
      <c r="R1264" s="338">
        <v>3.5242370000000002E-2</v>
      </c>
      <c r="S1264" s="338"/>
      <c r="T1264" s="338"/>
      <c r="U1264" s="338"/>
      <c r="V1264" s="338">
        <v>4.2290850000000004</v>
      </c>
      <c r="W1264" s="338"/>
      <c r="X1264" s="338"/>
    </row>
    <row r="1265" spans="1:24" ht="16.5" customHeight="1">
      <c r="A1265" s="330"/>
      <c r="B1265" s="330"/>
      <c r="C1265" s="330"/>
      <c r="D1265" s="330"/>
      <c r="E1265" s="330"/>
      <c r="F1265" s="330"/>
      <c r="G1265" s="330"/>
      <c r="H1265" s="219"/>
      <c r="I1265" s="338"/>
      <c r="J1265" s="338"/>
      <c r="K1265" s="338"/>
      <c r="L1265" s="338"/>
      <c r="M1265" s="332"/>
      <c r="N1265" s="332"/>
      <c r="O1265" s="332"/>
      <c r="P1265" s="330"/>
      <c r="Q1265" s="330"/>
      <c r="R1265" s="338"/>
      <c r="S1265" s="338"/>
      <c r="T1265" s="338"/>
      <c r="U1265" s="338"/>
      <c r="V1265" s="338"/>
      <c r="W1265" s="338"/>
      <c r="X1265" s="338"/>
    </row>
    <row r="1266" spans="1:24" ht="1.5" customHeight="1">
      <c r="A1266" s="330" t="s">
        <v>51</v>
      </c>
      <c r="B1266" s="330"/>
      <c r="C1266" s="330"/>
      <c r="D1266" s="330"/>
      <c r="E1266" s="330"/>
      <c r="F1266" s="330"/>
      <c r="G1266" s="330"/>
      <c r="H1266" s="219"/>
      <c r="I1266" s="338">
        <v>60</v>
      </c>
      <c r="J1266" s="338"/>
      <c r="K1266" s="338"/>
      <c r="L1266" s="338"/>
      <c r="M1266" s="332" t="s">
        <v>639</v>
      </c>
      <c r="N1266" s="332"/>
      <c r="O1266" s="332"/>
      <c r="P1266" s="330"/>
      <c r="Q1266" s="330"/>
      <c r="R1266" s="338">
        <v>0.15169840000000001</v>
      </c>
      <c r="S1266" s="338"/>
      <c r="T1266" s="338"/>
      <c r="U1266" s="338"/>
      <c r="V1266" s="338">
        <v>9.1019070000000006</v>
      </c>
      <c r="W1266" s="338"/>
      <c r="X1266" s="338"/>
    </row>
    <row r="1267" spans="1:24" ht="16.5" customHeight="1">
      <c r="A1267" s="330"/>
      <c r="B1267" s="330"/>
      <c r="C1267" s="330"/>
      <c r="D1267" s="330"/>
      <c r="E1267" s="330"/>
      <c r="F1267" s="330"/>
      <c r="G1267" s="330"/>
      <c r="H1267" s="219"/>
      <c r="I1267" s="338"/>
      <c r="J1267" s="338"/>
      <c r="K1267" s="338"/>
      <c r="L1267" s="338"/>
      <c r="M1267" s="332"/>
      <c r="N1267" s="332"/>
      <c r="O1267" s="332"/>
      <c r="P1267" s="330"/>
      <c r="Q1267" s="330"/>
      <c r="R1267" s="338"/>
      <c r="S1267" s="338"/>
      <c r="T1267" s="338"/>
      <c r="U1267" s="338"/>
      <c r="V1267" s="338"/>
      <c r="W1267" s="338"/>
      <c r="X1267" s="338"/>
    </row>
    <row r="1268" spans="1:24" ht="1.5" customHeight="1">
      <c r="A1268" s="330" t="s">
        <v>98</v>
      </c>
      <c r="B1268" s="330"/>
      <c r="C1268" s="330"/>
      <c r="D1268" s="330"/>
      <c r="E1268" s="330"/>
      <c r="F1268" s="330"/>
      <c r="G1268" s="330"/>
      <c r="H1268" s="219"/>
      <c r="I1268" s="338">
        <v>10</v>
      </c>
      <c r="J1268" s="338"/>
      <c r="K1268" s="338"/>
      <c r="L1268" s="338"/>
      <c r="M1268" s="332" t="s">
        <v>639</v>
      </c>
      <c r="N1268" s="332"/>
      <c r="O1268" s="332"/>
      <c r="P1268" s="330"/>
      <c r="Q1268" s="330"/>
      <c r="R1268" s="338">
        <v>2.262053E-2</v>
      </c>
      <c r="S1268" s="338"/>
      <c r="T1268" s="338"/>
      <c r="U1268" s="338"/>
      <c r="V1268" s="338">
        <v>0.2262053</v>
      </c>
      <c r="W1268" s="338"/>
      <c r="X1268" s="338"/>
    </row>
    <row r="1269" spans="1:24" ht="16.5" customHeight="1">
      <c r="A1269" s="330"/>
      <c r="B1269" s="330"/>
      <c r="C1269" s="330"/>
      <c r="D1269" s="330"/>
      <c r="E1269" s="330"/>
      <c r="F1269" s="330"/>
      <c r="G1269" s="330"/>
      <c r="H1269" s="219"/>
      <c r="I1269" s="338"/>
      <c r="J1269" s="338"/>
      <c r="K1269" s="338"/>
      <c r="L1269" s="338"/>
      <c r="M1269" s="332"/>
      <c r="N1269" s="332"/>
      <c r="O1269" s="332"/>
      <c r="P1269" s="330"/>
      <c r="Q1269" s="330"/>
      <c r="R1269" s="338"/>
      <c r="S1269" s="338"/>
      <c r="T1269" s="338"/>
      <c r="U1269" s="338"/>
      <c r="V1269" s="338"/>
      <c r="W1269" s="338"/>
      <c r="X1269" s="338"/>
    </row>
    <row r="1270" spans="1:24" ht="7.5" customHeight="1"/>
    <row r="1271" spans="1:24" ht="16.5" customHeight="1">
      <c r="S1271" s="335" t="s">
        <v>641</v>
      </c>
      <c r="T1271" s="335"/>
      <c r="U1271" s="336">
        <v>14.7532</v>
      </c>
      <c r="V1271" s="336"/>
      <c r="W1271" s="336"/>
    </row>
    <row r="1272" spans="1:24" ht="15.75" customHeight="1"/>
    <row r="1273" spans="1:24" ht="16.5" customHeight="1">
      <c r="B1273" s="339" t="s">
        <v>727</v>
      </c>
      <c r="C1273" s="339"/>
      <c r="D1273" s="339"/>
      <c r="E1273" s="339"/>
      <c r="F1273" s="339"/>
      <c r="G1273" s="339"/>
      <c r="H1273" s="339"/>
      <c r="I1273" s="339"/>
      <c r="J1273" s="339"/>
      <c r="K1273" s="339"/>
      <c r="L1273" s="339"/>
      <c r="M1273" s="339"/>
      <c r="N1273" s="339"/>
      <c r="O1273" s="339"/>
      <c r="P1273" s="339"/>
      <c r="Q1273" s="339"/>
      <c r="R1273" s="339"/>
      <c r="S1273" s="339"/>
      <c r="T1273" s="339"/>
      <c r="U1273" s="339"/>
      <c r="V1273" s="339"/>
      <c r="W1273" s="339"/>
      <c r="X1273" s="339"/>
    </row>
    <row r="1274" spans="1:24" ht="0.75" customHeight="1"/>
    <row r="1275" spans="1:24" ht="18" customHeight="1">
      <c r="A1275" s="340" t="s">
        <v>633</v>
      </c>
      <c r="B1275" s="340"/>
      <c r="C1275" s="340"/>
      <c r="D1275" s="340"/>
      <c r="E1275" s="340"/>
      <c r="F1275" s="340"/>
      <c r="G1275" s="340"/>
      <c r="H1275" s="218" t="s">
        <v>634</v>
      </c>
      <c r="I1275" s="341" t="s">
        <v>635</v>
      </c>
      <c r="J1275" s="341"/>
      <c r="K1275" s="341"/>
      <c r="L1275" s="341"/>
      <c r="M1275" s="341" t="s">
        <v>43</v>
      </c>
      <c r="N1275" s="341"/>
      <c r="O1275" s="341"/>
      <c r="P1275" s="340" t="s">
        <v>636</v>
      </c>
      <c r="Q1275" s="340"/>
      <c r="R1275" s="341" t="s">
        <v>637</v>
      </c>
      <c r="S1275" s="341"/>
      <c r="T1275" s="341"/>
      <c r="U1275" s="341"/>
      <c r="V1275" s="341" t="s">
        <v>638</v>
      </c>
      <c r="W1275" s="341"/>
      <c r="X1275" s="341"/>
    </row>
    <row r="1276" spans="1:24" ht="1.5" customHeight="1">
      <c r="A1276" s="330" t="s">
        <v>95</v>
      </c>
      <c r="B1276" s="330"/>
      <c r="C1276" s="330"/>
      <c r="D1276" s="330"/>
      <c r="E1276" s="330"/>
      <c r="F1276" s="330"/>
      <c r="G1276" s="330"/>
      <c r="H1276" s="219"/>
      <c r="I1276" s="338">
        <v>3</v>
      </c>
      <c r="J1276" s="338"/>
      <c r="K1276" s="338"/>
      <c r="L1276" s="338"/>
      <c r="M1276" s="332" t="s">
        <v>639</v>
      </c>
      <c r="N1276" s="332"/>
      <c r="O1276" s="332"/>
      <c r="P1276" s="330"/>
      <c r="Q1276" s="330"/>
      <c r="R1276" s="338">
        <v>0.29899999999999999</v>
      </c>
      <c r="S1276" s="338"/>
      <c r="T1276" s="338"/>
      <c r="U1276" s="338"/>
      <c r="V1276" s="338">
        <v>0.89700000000000002</v>
      </c>
      <c r="W1276" s="338"/>
      <c r="X1276" s="338"/>
    </row>
    <row r="1277" spans="1:24" ht="16.5" customHeight="1">
      <c r="A1277" s="330"/>
      <c r="B1277" s="330"/>
      <c r="C1277" s="330"/>
      <c r="D1277" s="330"/>
      <c r="E1277" s="330"/>
      <c r="F1277" s="330"/>
      <c r="G1277" s="330"/>
      <c r="H1277" s="219"/>
      <c r="I1277" s="338"/>
      <c r="J1277" s="338"/>
      <c r="K1277" s="338"/>
      <c r="L1277" s="338"/>
      <c r="M1277" s="332"/>
      <c r="N1277" s="332"/>
      <c r="O1277" s="332"/>
      <c r="P1277" s="330"/>
      <c r="Q1277" s="330"/>
      <c r="R1277" s="338"/>
      <c r="S1277" s="338"/>
      <c r="T1277" s="338"/>
      <c r="U1277" s="338"/>
      <c r="V1277" s="338"/>
      <c r="W1277" s="338"/>
      <c r="X1277" s="338"/>
    </row>
    <row r="1278" spans="1:24" ht="1.5" customHeight="1">
      <c r="A1278" s="330" t="s">
        <v>47</v>
      </c>
      <c r="B1278" s="330"/>
      <c r="C1278" s="330"/>
      <c r="D1278" s="330"/>
      <c r="E1278" s="330"/>
      <c r="F1278" s="330"/>
      <c r="G1278" s="330"/>
      <c r="H1278" s="219"/>
      <c r="I1278" s="338">
        <v>70</v>
      </c>
      <c r="J1278" s="338"/>
      <c r="K1278" s="338"/>
      <c r="L1278" s="338"/>
      <c r="M1278" s="332" t="s">
        <v>640</v>
      </c>
      <c r="N1278" s="332"/>
      <c r="O1278" s="332"/>
      <c r="P1278" s="330"/>
      <c r="Q1278" s="330"/>
      <c r="R1278" s="338">
        <v>3.5242370000000002E-2</v>
      </c>
      <c r="S1278" s="338"/>
      <c r="T1278" s="338"/>
      <c r="U1278" s="338"/>
      <c r="V1278" s="338">
        <v>2.4669660000000002</v>
      </c>
      <c r="W1278" s="338"/>
      <c r="X1278" s="338"/>
    </row>
    <row r="1279" spans="1:24" ht="16.5" customHeight="1">
      <c r="A1279" s="330"/>
      <c r="B1279" s="330"/>
      <c r="C1279" s="330"/>
      <c r="D1279" s="330"/>
      <c r="E1279" s="330"/>
      <c r="F1279" s="330"/>
      <c r="G1279" s="330"/>
      <c r="H1279" s="219"/>
      <c r="I1279" s="338"/>
      <c r="J1279" s="338"/>
      <c r="K1279" s="338"/>
      <c r="L1279" s="338"/>
      <c r="M1279" s="332"/>
      <c r="N1279" s="332"/>
      <c r="O1279" s="332"/>
      <c r="P1279" s="330"/>
      <c r="Q1279" s="330"/>
      <c r="R1279" s="338"/>
      <c r="S1279" s="338"/>
      <c r="T1279" s="338"/>
      <c r="U1279" s="338"/>
      <c r="V1279" s="338"/>
      <c r="W1279" s="338"/>
      <c r="X1279" s="338"/>
    </row>
    <row r="1280" spans="1:24" ht="1.5" customHeight="1">
      <c r="A1280" s="330" t="s">
        <v>51</v>
      </c>
      <c r="B1280" s="330"/>
      <c r="C1280" s="330"/>
      <c r="D1280" s="330"/>
      <c r="E1280" s="330"/>
      <c r="F1280" s="330"/>
      <c r="G1280" s="330"/>
      <c r="H1280" s="219"/>
      <c r="I1280" s="338">
        <v>60</v>
      </c>
      <c r="J1280" s="338"/>
      <c r="K1280" s="338"/>
      <c r="L1280" s="338"/>
      <c r="M1280" s="332" t="s">
        <v>639</v>
      </c>
      <c r="N1280" s="332"/>
      <c r="O1280" s="332"/>
      <c r="P1280" s="330"/>
      <c r="Q1280" s="330"/>
      <c r="R1280" s="338">
        <v>0.15169840000000001</v>
      </c>
      <c r="S1280" s="338"/>
      <c r="T1280" s="338"/>
      <c r="U1280" s="338"/>
      <c r="V1280" s="338">
        <v>9.1019070000000006</v>
      </c>
      <c r="W1280" s="338"/>
      <c r="X1280" s="338"/>
    </row>
    <row r="1281" spans="1:24" ht="16.5" customHeight="1">
      <c r="A1281" s="330"/>
      <c r="B1281" s="330"/>
      <c r="C1281" s="330"/>
      <c r="D1281" s="330"/>
      <c r="E1281" s="330"/>
      <c r="F1281" s="330"/>
      <c r="G1281" s="330"/>
      <c r="H1281" s="219"/>
      <c r="I1281" s="338"/>
      <c r="J1281" s="338"/>
      <c r="K1281" s="338"/>
      <c r="L1281" s="338"/>
      <c r="M1281" s="332"/>
      <c r="N1281" s="332"/>
      <c r="O1281" s="332"/>
      <c r="P1281" s="330"/>
      <c r="Q1281" s="330"/>
      <c r="R1281" s="338"/>
      <c r="S1281" s="338"/>
      <c r="T1281" s="338"/>
      <c r="U1281" s="338"/>
      <c r="V1281" s="338"/>
      <c r="W1281" s="338"/>
      <c r="X1281" s="338"/>
    </row>
    <row r="1282" spans="1:24" ht="1.5" customHeight="1">
      <c r="A1282" s="330" t="s">
        <v>98</v>
      </c>
      <c r="B1282" s="330"/>
      <c r="C1282" s="330"/>
      <c r="D1282" s="330"/>
      <c r="E1282" s="330"/>
      <c r="F1282" s="330"/>
      <c r="G1282" s="330"/>
      <c r="H1282" s="219"/>
      <c r="I1282" s="338">
        <v>10</v>
      </c>
      <c r="J1282" s="338"/>
      <c r="K1282" s="338"/>
      <c r="L1282" s="338"/>
      <c r="M1282" s="332" t="s">
        <v>639</v>
      </c>
      <c r="N1282" s="332"/>
      <c r="O1282" s="332"/>
      <c r="P1282" s="330"/>
      <c r="Q1282" s="330"/>
      <c r="R1282" s="338">
        <v>2.262053E-2</v>
      </c>
      <c r="S1282" s="338"/>
      <c r="T1282" s="338"/>
      <c r="U1282" s="338"/>
      <c r="V1282" s="338">
        <v>0.2262053</v>
      </c>
      <c r="W1282" s="338"/>
      <c r="X1282" s="338"/>
    </row>
    <row r="1283" spans="1:24" ht="16.5" customHeight="1">
      <c r="A1283" s="330"/>
      <c r="B1283" s="330"/>
      <c r="C1283" s="330"/>
      <c r="D1283" s="330"/>
      <c r="E1283" s="330"/>
      <c r="F1283" s="330"/>
      <c r="G1283" s="330"/>
      <c r="H1283" s="219"/>
      <c r="I1283" s="338"/>
      <c r="J1283" s="338"/>
      <c r="K1283" s="338"/>
      <c r="L1283" s="338"/>
      <c r="M1283" s="332"/>
      <c r="N1283" s="332"/>
      <c r="O1283" s="332"/>
      <c r="P1283" s="330"/>
      <c r="Q1283" s="330"/>
      <c r="R1283" s="338"/>
      <c r="S1283" s="338"/>
      <c r="T1283" s="338"/>
      <c r="U1283" s="338"/>
      <c r="V1283" s="338"/>
      <c r="W1283" s="338"/>
      <c r="X1283" s="338"/>
    </row>
    <row r="1284" spans="1:24" ht="7.5" customHeight="1"/>
    <row r="1285" spans="1:24" ht="17.25" customHeight="1">
      <c r="S1285" s="335" t="s">
        <v>641</v>
      </c>
      <c r="T1285" s="335"/>
      <c r="U1285" s="336">
        <v>12.692080000000001</v>
      </c>
      <c r="V1285" s="336"/>
      <c r="W1285" s="336"/>
    </row>
    <row r="1286" spans="1:24" ht="15" customHeight="1"/>
    <row r="1287" spans="1:24" ht="16.5" customHeight="1">
      <c r="B1287" s="339" t="s">
        <v>728</v>
      </c>
      <c r="C1287" s="339"/>
      <c r="D1287" s="339"/>
      <c r="E1287" s="339"/>
      <c r="F1287" s="339"/>
      <c r="G1287" s="339"/>
      <c r="H1287" s="339"/>
      <c r="I1287" s="339"/>
      <c r="J1287" s="339"/>
      <c r="K1287" s="339"/>
      <c r="L1287" s="339"/>
      <c r="M1287" s="339"/>
      <c r="N1287" s="339"/>
      <c r="O1287" s="339"/>
      <c r="P1287" s="339"/>
      <c r="Q1287" s="339"/>
      <c r="R1287" s="339"/>
      <c r="S1287" s="339"/>
      <c r="T1287" s="339"/>
      <c r="U1287" s="339"/>
      <c r="V1287" s="339"/>
      <c r="W1287" s="339"/>
      <c r="X1287" s="339"/>
    </row>
    <row r="1288" spans="1:24" ht="1.5" customHeight="1"/>
    <row r="1289" spans="1:24" ht="18" customHeight="1">
      <c r="A1289" s="340" t="s">
        <v>633</v>
      </c>
      <c r="B1289" s="340"/>
      <c r="C1289" s="340"/>
      <c r="D1289" s="340"/>
      <c r="E1289" s="340"/>
      <c r="F1289" s="340"/>
      <c r="G1289" s="340"/>
      <c r="H1289" s="218" t="s">
        <v>634</v>
      </c>
      <c r="I1289" s="341" t="s">
        <v>635</v>
      </c>
      <c r="J1289" s="341"/>
      <c r="K1289" s="341"/>
      <c r="L1289" s="341"/>
      <c r="M1289" s="341" t="s">
        <v>43</v>
      </c>
      <c r="N1289" s="341"/>
      <c r="O1289" s="341"/>
      <c r="P1289" s="340" t="s">
        <v>636</v>
      </c>
      <c r="Q1289" s="340"/>
      <c r="R1289" s="341" t="s">
        <v>637</v>
      </c>
      <c r="S1289" s="341"/>
      <c r="T1289" s="341"/>
      <c r="U1289" s="341"/>
      <c r="V1289" s="341" t="s">
        <v>638</v>
      </c>
      <c r="W1289" s="341"/>
      <c r="X1289" s="341"/>
    </row>
    <row r="1290" spans="1:24" ht="1.5" customHeight="1">
      <c r="A1290" s="330" t="s">
        <v>106</v>
      </c>
      <c r="B1290" s="330"/>
      <c r="C1290" s="330"/>
      <c r="D1290" s="330"/>
      <c r="E1290" s="330"/>
      <c r="F1290" s="330"/>
      <c r="G1290" s="330"/>
      <c r="H1290" s="219"/>
      <c r="I1290" s="338">
        <v>2</v>
      </c>
      <c r="J1290" s="338"/>
      <c r="K1290" s="338"/>
      <c r="L1290" s="338"/>
      <c r="M1290" s="332" t="s">
        <v>45</v>
      </c>
      <c r="N1290" s="332"/>
      <c r="O1290" s="332"/>
      <c r="P1290" s="330"/>
      <c r="Q1290" s="330"/>
      <c r="R1290" s="338">
        <v>1</v>
      </c>
      <c r="S1290" s="338"/>
      <c r="T1290" s="338"/>
      <c r="U1290" s="338"/>
      <c r="V1290" s="338">
        <v>2</v>
      </c>
      <c r="W1290" s="338"/>
      <c r="X1290" s="338"/>
    </row>
    <row r="1291" spans="1:24" ht="16.5" customHeight="1">
      <c r="A1291" s="330"/>
      <c r="B1291" s="330"/>
      <c r="C1291" s="330"/>
      <c r="D1291" s="330"/>
      <c r="E1291" s="330"/>
      <c r="F1291" s="330"/>
      <c r="G1291" s="330"/>
      <c r="H1291" s="219"/>
      <c r="I1291" s="338"/>
      <c r="J1291" s="338"/>
      <c r="K1291" s="338"/>
      <c r="L1291" s="338"/>
      <c r="M1291" s="332"/>
      <c r="N1291" s="332"/>
      <c r="O1291" s="332"/>
      <c r="P1291" s="330"/>
      <c r="Q1291" s="330"/>
      <c r="R1291" s="338"/>
      <c r="S1291" s="338"/>
      <c r="T1291" s="338"/>
      <c r="U1291" s="338"/>
      <c r="V1291" s="338"/>
      <c r="W1291" s="338"/>
      <c r="X1291" s="338"/>
    </row>
    <row r="1292" spans="1:24" ht="1.5" customHeight="1">
      <c r="A1292" s="330" t="s">
        <v>96</v>
      </c>
      <c r="B1292" s="330"/>
      <c r="C1292" s="330"/>
      <c r="D1292" s="330"/>
      <c r="E1292" s="330"/>
      <c r="F1292" s="330"/>
      <c r="G1292" s="330"/>
      <c r="H1292" s="219"/>
      <c r="I1292" s="338">
        <v>2</v>
      </c>
      <c r="J1292" s="338"/>
      <c r="K1292" s="338"/>
      <c r="L1292" s="338"/>
      <c r="M1292" s="332" t="s">
        <v>45</v>
      </c>
      <c r="N1292" s="332"/>
      <c r="O1292" s="332"/>
      <c r="P1292" s="330"/>
      <c r="Q1292" s="330"/>
      <c r="R1292" s="338">
        <v>0.28999999999999998</v>
      </c>
      <c r="S1292" s="338"/>
      <c r="T1292" s="338"/>
      <c r="U1292" s="338"/>
      <c r="V1292" s="338">
        <v>0.57999999999999996</v>
      </c>
      <c r="W1292" s="338"/>
      <c r="X1292" s="338"/>
    </row>
    <row r="1293" spans="1:24" ht="16.5" customHeight="1">
      <c r="A1293" s="330"/>
      <c r="B1293" s="330"/>
      <c r="C1293" s="330"/>
      <c r="D1293" s="330"/>
      <c r="E1293" s="330"/>
      <c r="F1293" s="330"/>
      <c r="G1293" s="330"/>
      <c r="H1293" s="219"/>
      <c r="I1293" s="338"/>
      <c r="J1293" s="338"/>
      <c r="K1293" s="338"/>
      <c r="L1293" s="338"/>
      <c r="M1293" s="332"/>
      <c r="N1293" s="332"/>
      <c r="O1293" s="332"/>
      <c r="P1293" s="330"/>
      <c r="Q1293" s="330"/>
      <c r="R1293" s="338"/>
      <c r="S1293" s="338"/>
      <c r="T1293" s="338"/>
      <c r="U1293" s="338"/>
      <c r="V1293" s="338"/>
      <c r="W1293" s="338"/>
      <c r="X1293" s="338"/>
    </row>
    <row r="1294" spans="1:24" ht="7.5" customHeight="1"/>
    <row r="1295" spans="1:24" ht="16.5" customHeight="1">
      <c r="S1295" s="335" t="s">
        <v>641</v>
      </c>
      <c r="T1295" s="335"/>
      <c r="U1295" s="336">
        <v>2.58</v>
      </c>
      <c r="V1295" s="336"/>
      <c r="W1295" s="336"/>
    </row>
    <row r="1296" spans="1:24" ht="15" customHeight="1"/>
    <row r="1297" spans="1:24" ht="16.5" customHeight="1">
      <c r="B1297" s="339" t="s">
        <v>729</v>
      </c>
      <c r="C1297" s="339"/>
      <c r="D1297" s="339"/>
      <c r="E1297" s="339"/>
      <c r="F1297" s="339"/>
      <c r="G1297" s="339"/>
      <c r="H1297" s="339"/>
      <c r="I1297" s="339"/>
      <c r="J1297" s="339"/>
      <c r="K1297" s="339"/>
      <c r="L1297" s="339"/>
      <c r="M1297" s="339"/>
      <c r="N1297" s="339"/>
      <c r="O1297" s="339"/>
      <c r="P1297" s="339"/>
      <c r="Q1297" s="339"/>
      <c r="R1297" s="339"/>
      <c r="S1297" s="339"/>
      <c r="T1297" s="339"/>
      <c r="U1297" s="339"/>
      <c r="V1297" s="339"/>
      <c r="W1297" s="339"/>
      <c r="X1297" s="339"/>
    </row>
    <row r="1298" spans="1:24" ht="1.5" customHeight="1"/>
    <row r="1299" spans="1:24" ht="18" customHeight="1">
      <c r="A1299" s="340" t="s">
        <v>633</v>
      </c>
      <c r="B1299" s="340"/>
      <c r="C1299" s="340"/>
      <c r="D1299" s="340"/>
      <c r="E1299" s="340"/>
      <c r="F1299" s="340"/>
      <c r="G1299" s="340"/>
      <c r="H1299" s="218" t="s">
        <v>634</v>
      </c>
      <c r="I1299" s="341" t="s">
        <v>635</v>
      </c>
      <c r="J1299" s="341"/>
      <c r="K1299" s="341"/>
      <c r="L1299" s="341"/>
      <c r="M1299" s="341" t="s">
        <v>43</v>
      </c>
      <c r="N1299" s="341"/>
      <c r="O1299" s="341"/>
      <c r="P1299" s="340" t="s">
        <v>636</v>
      </c>
      <c r="Q1299" s="340"/>
      <c r="R1299" s="341" t="s">
        <v>637</v>
      </c>
      <c r="S1299" s="341"/>
      <c r="T1299" s="341"/>
      <c r="U1299" s="341"/>
      <c r="V1299" s="341" t="s">
        <v>638</v>
      </c>
      <c r="W1299" s="341"/>
      <c r="X1299" s="341"/>
    </row>
    <row r="1300" spans="1:24" ht="1.5" customHeight="1">
      <c r="A1300" s="330" t="s">
        <v>106</v>
      </c>
      <c r="B1300" s="330"/>
      <c r="C1300" s="330"/>
      <c r="D1300" s="330"/>
      <c r="E1300" s="330"/>
      <c r="F1300" s="330"/>
      <c r="G1300" s="330"/>
      <c r="H1300" s="219"/>
      <c r="I1300" s="338">
        <v>1</v>
      </c>
      <c r="J1300" s="338"/>
      <c r="K1300" s="338"/>
      <c r="L1300" s="338"/>
      <c r="M1300" s="332" t="s">
        <v>45</v>
      </c>
      <c r="N1300" s="332"/>
      <c r="O1300" s="332"/>
      <c r="P1300" s="330"/>
      <c r="Q1300" s="330"/>
      <c r="R1300" s="338">
        <v>1</v>
      </c>
      <c r="S1300" s="338"/>
      <c r="T1300" s="338"/>
      <c r="U1300" s="338"/>
      <c r="V1300" s="338">
        <v>1</v>
      </c>
      <c r="W1300" s="338"/>
      <c r="X1300" s="338"/>
    </row>
    <row r="1301" spans="1:24" ht="16.5" customHeight="1">
      <c r="A1301" s="330"/>
      <c r="B1301" s="330"/>
      <c r="C1301" s="330"/>
      <c r="D1301" s="330"/>
      <c r="E1301" s="330"/>
      <c r="F1301" s="330"/>
      <c r="G1301" s="330"/>
      <c r="H1301" s="219"/>
      <c r="I1301" s="338"/>
      <c r="J1301" s="338"/>
      <c r="K1301" s="338"/>
      <c r="L1301" s="338"/>
      <c r="M1301" s="332"/>
      <c r="N1301" s="332"/>
      <c r="O1301" s="332"/>
      <c r="P1301" s="330"/>
      <c r="Q1301" s="330"/>
      <c r="R1301" s="338"/>
      <c r="S1301" s="338"/>
      <c r="T1301" s="338"/>
      <c r="U1301" s="338"/>
      <c r="V1301" s="338"/>
      <c r="W1301" s="338"/>
      <c r="X1301" s="338"/>
    </row>
    <row r="1302" spans="1:24" ht="1.5" customHeight="1">
      <c r="A1302" s="330" t="s">
        <v>96</v>
      </c>
      <c r="B1302" s="330"/>
      <c r="C1302" s="330"/>
      <c r="D1302" s="330"/>
      <c r="E1302" s="330"/>
      <c r="F1302" s="330"/>
      <c r="G1302" s="330"/>
      <c r="H1302" s="219"/>
      <c r="I1302" s="338">
        <v>2</v>
      </c>
      <c r="J1302" s="338"/>
      <c r="K1302" s="338"/>
      <c r="L1302" s="338"/>
      <c r="M1302" s="332" t="s">
        <v>45</v>
      </c>
      <c r="N1302" s="332"/>
      <c r="O1302" s="332"/>
      <c r="P1302" s="330"/>
      <c r="Q1302" s="330"/>
      <c r="R1302" s="338">
        <v>0.28999999999999998</v>
      </c>
      <c r="S1302" s="338"/>
      <c r="T1302" s="338"/>
      <c r="U1302" s="338"/>
      <c r="V1302" s="338">
        <v>0.57999999999999996</v>
      </c>
      <c r="W1302" s="338"/>
      <c r="X1302" s="338"/>
    </row>
    <row r="1303" spans="1:24" ht="16.5" customHeight="1">
      <c r="A1303" s="330"/>
      <c r="B1303" s="330"/>
      <c r="C1303" s="330"/>
      <c r="D1303" s="330"/>
      <c r="E1303" s="330"/>
      <c r="F1303" s="330"/>
      <c r="G1303" s="330"/>
      <c r="H1303" s="219"/>
      <c r="I1303" s="338"/>
      <c r="J1303" s="338"/>
      <c r="K1303" s="338"/>
      <c r="L1303" s="338"/>
      <c r="M1303" s="332"/>
      <c r="N1303" s="332"/>
      <c r="O1303" s="332"/>
      <c r="P1303" s="330"/>
      <c r="Q1303" s="330"/>
      <c r="R1303" s="338"/>
      <c r="S1303" s="338"/>
      <c r="T1303" s="338"/>
      <c r="U1303" s="338"/>
      <c r="V1303" s="338"/>
      <c r="W1303" s="338"/>
      <c r="X1303" s="338"/>
    </row>
    <row r="1304" spans="1:24" ht="7.5" customHeight="1"/>
    <row r="1305" spans="1:24" ht="16.5" customHeight="1">
      <c r="S1305" s="335" t="s">
        <v>641</v>
      </c>
      <c r="T1305" s="335"/>
      <c r="U1305" s="336">
        <v>1.58</v>
      </c>
      <c r="V1305" s="336"/>
      <c r="W1305" s="336"/>
    </row>
    <row r="1306" spans="1:24" ht="15.75" customHeight="1"/>
    <row r="1307" spans="1:24" ht="16.5" customHeight="1">
      <c r="B1307" s="339" t="s">
        <v>730</v>
      </c>
      <c r="C1307" s="339"/>
      <c r="D1307" s="339"/>
      <c r="E1307" s="339"/>
      <c r="F1307" s="339"/>
      <c r="G1307" s="339"/>
      <c r="H1307" s="339"/>
      <c r="I1307" s="339"/>
      <c r="J1307" s="339"/>
      <c r="K1307" s="339"/>
      <c r="L1307" s="339"/>
      <c r="M1307" s="339"/>
      <c r="N1307" s="339"/>
      <c r="O1307" s="339"/>
      <c r="P1307" s="339"/>
      <c r="Q1307" s="339"/>
      <c r="R1307" s="339"/>
      <c r="S1307" s="339"/>
      <c r="T1307" s="339"/>
      <c r="U1307" s="339"/>
      <c r="V1307" s="339"/>
      <c r="W1307" s="339"/>
      <c r="X1307" s="339"/>
    </row>
    <row r="1308" spans="1:24" ht="0.75" customHeight="1"/>
    <row r="1309" spans="1:24" ht="18" customHeight="1">
      <c r="A1309" s="340" t="s">
        <v>633</v>
      </c>
      <c r="B1309" s="340"/>
      <c r="C1309" s="340"/>
      <c r="D1309" s="340"/>
      <c r="E1309" s="340"/>
      <c r="F1309" s="340"/>
      <c r="G1309" s="340"/>
      <c r="H1309" s="218" t="s">
        <v>634</v>
      </c>
      <c r="I1309" s="341" t="s">
        <v>635</v>
      </c>
      <c r="J1309" s="341"/>
      <c r="K1309" s="341"/>
      <c r="L1309" s="341"/>
      <c r="M1309" s="341" t="s">
        <v>43</v>
      </c>
      <c r="N1309" s="341"/>
      <c r="O1309" s="341"/>
      <c r="P1309" s="340" t="s">
        <v>636</v>
      </c>
      <c r="Q1309" s="340"/>
      <c r="R1309" s="341" t="s">
        <v>637</v>
      </c>
      <c r="S1309" s="341"/>
      <c r="T1309" s="341"/>
      <c r="U1309" s="341"/>
      <c r="V1309" s="341" t="s">
        <v>638</v>
      </c>
      <c r="W1309" s="341"/>
      <c r="X1309" s="341"/>
    </row>
    <row r="1310" spans="1:24" ht="1.5" customHeight="1">
      <c r="A1310" s="330" t="s">
        <v>106</v>
      </c>
      <c r="B1310" s="330"/>
      <c r="C1310" s="330"/>
      <c r="D1310" s="330"/>
      <c r="E1310" s="330"/>
      <c r="F1310" s="330"/>
      <c r="G1310" s="330"/>
      <c r="H1310" s="219"/>
      <c r="I1310" s="338">
        <v>1</v>
      </c>
      <c r="J1310" s="338"/>
      <c r="K1310" s="338"/>
      <c r="L1310" s="338"/>
      <c r="M1310" s="332" t="s">
        <v>45</v>
      </c>
      <c r="N1310" s="332"/>
      <c r="O1310" s="332"/>
      <c r="P1310" s="330"/>
      <c r="Q1310" s="330"/>
      <c r="R1310" s="338">
        <v>1</v>
      </c>
      <c r="S1310" s="338"/>
      <c r="T1310" s="338"/>
      <c r="U1310" s="338"/>
      <c r="V1310" s="338">
        <v>1</v>
      </c>
      <c r="W1310" s="338"/>
      <c r="X1310" s="338"/>
    </row>
    <row r="1311" spans="1:24" ht="16.5" customHeight="1">
      <c r="A1311" s="330"/>
      <c r="B1311" s="330"/>
      <c r="C1311" s="330"/>
      <c r="D1311" s="330"/>
      <c r="E1311" s="330"/>
      <c r="F1311" s="330"/>
      <c r="G1311" s="330"/>
      <c r="H1311" s="219"/>
      <c r="I1311" s="338"/>
      <c r="J1311" s="338"/>
      <c r="K1311" s="338"/>
      <c r="L1311" s="338"/>
      <c r="M1311" s="332"/>
      <c r="N1311" s="332"/>
      <c r="O1311" s="332"/>
      <c r="P1311" s="330"/>
      <c r="Q1311" s="330"/>
      <c r="R1311" s="338"/>
      <c r="S1311" s="338"/>
      <c r="T1311" s="338"/>
      <c r="U1311" s="338"/>
      <c r="V1311" s="338"/>
      <c r="W1311" s="338"/>
      <c r="X1311" s="338"/>
    </row>
    <row r="1312" spans="1:24" ht="1.5" customHeight="1">
      <c r="A1312" s="330" t="s">
        <v>47</v>
      </c>
      <c r="B1312" s="330"/>
      <c r="C1312" s="330"/>
      <c r="D1312" s="330"/>
      <c r="E1312" s="330"/>
      <c r="F1312" s="330"/>
      <c r="G1312" s="330"/>
      <c r="H1312" s="219"/>
      <c r="I1312" s="338">
        <v>150</v>
      </c>
      <c r="J1312" s="338"/>
      <c r="K1312" s="338"/>
      <c r="L1312" s="338"/>
      <c r="M1312" s="332" t="s">
        <v>640</v>
      </c>
      <c r="N1312" s="332"/>
      <c r="O1312" s="332"/>
      <c r="P1312" s="330"/>
      <c r="Q1312" s="330"/>
      <c r="R1312" s="338">
        <v>3.5242370000000002E-2</v>
      </c>
      <c r="S1312" s="338"/>
      <c r="T1312" s="338"/>
      <c r="U1312" s="338"/>
      <c r="V1312" s="338">
        <v>5.2863559999999996</v>
      </c>
      <c r="W1312" s="338"/>
      <c r="X1312" s="338"/>
    </row>
    <row r="1313" spans="1:24" ht="16.5" customHeight="1">
      <c r="A1313" s="330"/>
      <c r="B1313" s="330"/>
      <c r="C1313" s="330"/>
      <c r="D1313" s="330"/>
      <c r="E1313" s="330"/>
      <c r="F1313" s="330"/>
      <c r="G1313" s="330"/>
      <c r="H1313" s="219"/>
      <c r="I1313" s="338"/>
      <c r="J1313" s="338"/>
      <c r="K1313" s="338"/>
      <c r="L1313" s="338"/>
      <c r="M1313" s="332"/>
      <c r="N1313" s="332"/>
      <c r="O1313" s="332"/>
      <c r="P1313" s="330"/>
      <c r="Q1313" s="330"/>
      <c r="R1313" s="338"/>
      <c r="S1313" s="338"/>
      <c r="T1313" s="338"/>
      <c r="U1313" s="338"/>
      <c r="V1313" s="338"/>
      <c r="W1313" s="338"/>
      <c r="X1313" s="338"/>
    </row>
    <row r="1314" spans="1:24" ht="1.5" customHeight="1">
      <c r="A1314" s="330" t="s">
        <v>96</v>
      </c>
      <c r="B1314" s="330"/>
      <c r="C1314" s="330"/>
      <c r="D1314" s="330"/>
      <c r="E1314" s="330"/>
      <c r="F1314" s="330"/>
      <c r="G1314" s="330"/>
      <c r="H1314" s="219"/>
      <c r="I1314" s="338">
        <v>2</v>
      </c>
      <c r="J1314" s="338"/>
      <c r="K1314" s="338"/>
      <c r="L1314" s="338"/>
      <c r="M1314" s="332" t="s">
        <v>45</v>
      </c>
      <c r="N1314" s="332"/>
      <c r="O1314" s="332"/>
      <c r="P1314" s="330"/>
      <c r="Q1314" s="330"/>
      <c r="R1314" s="338">
        <v>0.28999999999999998</v>
      </c>
      <c r="S1314" s="338"/>
      <c r="T1314" s="338"/>
      <c r="U1314" s="338"/>
      <c r="V1314" s="338">
        <v>0.57999999999999996</v>
      </c>
      <c r="W1314" s="338"/>
      <c r="X1314" s="338"/>
    </row>
    <row r="1315" spans="1:24" ht="16.5" customHeight="1">
      <c r="A1315" s="330"/>
      <c r="B1315" s="330"/>
      <c r="C1315" s="330"/>
      <c r="D1315" s="330"/>
      <c r="E1315" s="330"/>
      <c r="F1315" s="330"/>
      <c r="G1315" s="330"/>
      <c r="H1315" s="219"/>
      <c r="I1315" s="338"/>
      <c r="J1315" s="338"/>
      <c r="K1315" s="338"/>
      <c r="L1315" s="338"/>
      <c r="M1315" s="332"/>
      <c r="N1315" s="332"/>
      <c r="O1315" s="332"/>
      <c r="P1315" s="330"/>
      <c r="Q1315" s="330"/>
      <c r="R1315" s="338"/>
      <c r="S1315" s="338"/>
      <c r="T1315" s="338"/>
      <c r="U1315" s="338"/>
      <c r="V1315" s="338"/>
      <c r="W1315" s="338"/>
      <c r="X1315" s="338"/>
    </row>
    <row r="1316" spans="1:24" ht="7.5" customHeight="1"/>
    <row r="1317" spans="1:24" ht="16.5" customHeight="1">
      <c r="S1317" s="335" t="s">
        <v>641</v>
      </c>
      <c r="T1317" s="335"/>
      <c r="U1317" s="336">
        <v>6.8663559999999997</v>
      </c>
      <c r="V1317" s="336"/>
      <c r="W1317" s="336"/>
    </row>
    <row r="1318" spans="1:24" ht="15.75" customHeight="1"/>
    <row r="1319" spans="1:24" ht="16.5" customHeight="1">
      <c r="B1319" s="339" t="s">
        <v>731</v>
      </c>
      <c r="C1319" s="339"/>
      <c r="D1319" s="339"/>
      <c r="E1319" s="339"/>
      <c r="F1319" s="339"/>
      <c r="G1319" s="339"/>
      <c r="H1319" s="339"/>
      <c r="I1319" s="339"/>
      <c r="J1319" s="339"/>
      <c r="K1319" s="339"/>
      <c r="L1319" s="339"/>
      <c r="M1319" s="339"/>
      <c r="N1319" s="339"/>
      <c r="O1319" s="339"/>
      <c r="P1319" s="339"/>
      <c r="Q1319" s="339"/>
      <c r="R1319" s="339"/>
      <c r="S1319" s="339"/>
      <c r="T1319" s="339"/>
      <c r="U1319" s="339"/>
      <c r="V1319" s="339"/>
      <c r="W1319" s="339"/>
      <c r="X1319" s="339"/>
    </row>
    <row r="1320" spans="1:24" ht="0.75" customHeight="1"/>
    <row r="1321" spans="1:24" ht="18" customHeight="1">
      <c r="A1321" s="340" t="s">
        <v>633</v>
      </c>
      <c r="B1321" s="340"/>
      <c r="C1321" s="340"/>
      <c r="D1321" s="340"/>
      <c r="E1321" s="340"/>
      <c r="F1321" s="340"/>
      <c r="G1321" s="340"/>
      <c r="H1321" s="218" t="s">
        <v>634</v>
      </c>
      <c r="I1321" s="341" t="s">
        <v>635</v>
      </c>
      <c r="J1321" s="341"/>
      <c r="K1321" s="341"/>
      <c r="L1321" s="341"/>
      <c r="M1321" s="341" t="s">
        <v>43</v>
      </c>
      <c r="N1321" s="341"/>
      <c r="O1321" s="341"/>
      <c r="P1321" s="340" t="s">
        <v>636</v>
      </c>
      <c r="Q1321" s="340"/>
      <c r="R1321" s="341" t="s">
        <v>637</v>
      </c>
      <c r="S1321" s="341"/>
      <c r="T1321" s="341"/>
      <c r="U1321" s="341"/>
      <c r="V1321" s="341" t="s">
        <v>638</v>
      </c>
      <c r="W1321" s="341"/>
      <c r="X1321" s="341"/>
    </row>
    <row r="1322" spans="1:24" ht="1.5" customHeight="1">
      <c r="A1322" s="330" t="s">
        <v>106</v>
      </c>
      <c r="B1322" s="330"/>
      <c r="C1322" s="330"/>
      <c r="D1322" s="330"/>
      <c r="E1322" s="330"/>
      <c r="F1322" s="330"/>
      <c r="G1322" s="330"/>
      <c r="H1322" s="219"/>
      <c r="I1322" s="338">
        <v>2</v>
      </c>
      <c r="J1322" s="338"/>
      <c r="K1322" s="338"/>
      <c r="L1322" s="338"/>
      <c r="M1322" s="332" t="s">
        <v>45</v>
      </c>
      <c r="N1322" s="332"/>
      <c r="O1322" s="332"/>
      <c r="P1322" s="330"/>
      <c r="Q1322" s="330"/>
      <c r="R1322" s="338">
        <v>1</v>
      </c>
      <c r="S1322" s="338"/>
      <c r="T1322" s="338"/>
      <c r="U1322" s="338"/>
      <c r="V1322" s="338">
        <v>2</v>
      </c>
      <c r="W1322" s="338"/>
      <c r="X1322" s="338"/>
    </row>
    <row r="1323" spans="1:24" ht="16.5" customHeight="1">
      <c r="A1323" s="330"/>
      <c r="B1323" s="330"/>
      <c r="C1323" s="330"/>
      <c r="D1323" s="330"/>
      <c r="E1323" s="330"/>
      <c r="F1323" s="330"/>
      <c r="G1323" s="330"/>
      <c r="H1323" s="219"/>
      <c r="I1323" s="338"/>
      <c r="J1323" s="338"/>
      <c r="K1323" s="338"/>
      <c r="L1323" s="338"/>
      <c r="M1323" s="332"/>
      <c r="N1323" s="332"/>
      <c r="O1323" s="332"/>
      <c r="P1323" s="330"/>
      <c r="Q1323" s="330"/>
      <c r="R1323" s="338"/>
      <c r="S1323" s="338"/>
      <c r="T1323" s="338"/>
      <c r="U1323" s="338"/>
      <c r="V1323" s="338"/>
      <c r="W1323" s="338"/>
      <c r="X1323" s="338"/>
    </row>
    <row r="1324" spans="1:24" ht="1.5" customHeight="1">
      <c r="A1324" s="330" t="s">
        <v>47</v>
      </c>
      <c r="B1324" s="330"/>
      <c r="C1324" s="330"/>
      <c r="D1324" s="330"/>
      <c r="E1324" s="330"/>
      <c r="F1324" s="330"/>
      <c r="G1324" s="330"/>
      <c r="H1324" s="219"/>
      <c r="I1324" s="338">
        <v>250</v>
      </c>
      <c r="J1324" s="338"/>
      <c r="K1324" s="338"/>
      <c r="L1324" s="338"/>
      <c r="M1324" s="332" t="s">
        <v>640</v>
      </c>
      <c r="N1324" s="332"/>
      <c r="O1324" s="332"/>
      <c r="P1324" s="330"/>
      <c r="Q1324" s="330"/>
      <c r="R1324" s="338">
        <v>3.5242370000000002E-2</v>
      </c>
      <c r="S1324" s="338"/>
      <c r="T1324" s="338"/>
      <c r="U1324" s="338"/>
      <c r="V1324" s="338">
        <v>8.810594</v>
      </c>
      <c r="W1324" s="338"/>
      <c r="X1324" s="338"/>
    </row>
    <row r="1325" spans="1:24" ht="16.5" customHeight="1">
      <c r="A1325" s="330"/>
      <c r="B1325" s="330"/>
      <c r="C1325" s="330"/>
      <c r="D1325" s="330"/>
      <c r="E1325" s="330"/>
      <c r="F1325" s="330"/>
      <c r="G1325" s="330"/>
      <c r="H1325" s="219"/>
      <c r="I1325" s="338"/>
      <c r="J1325" s="338"/>
      <c r="K1325" s="338"/>
      <c r="L1325" s="338"/>
      <c r="M1325" s="332"/>
      <c r="N1325" s="332"/>
      <c r="O1325" s="332"/>
      <c r="P1325" s="330"/>
      <c r="Q1325" s="330"/>
      <c r="R1325" s="338"/>
      <c r="S1325" s="338"/>
      <c r="T1325" s="338"/>
      <c r="U1325" s="338"/>
      <c r="V1325" s="338"/>
      <c r="W1325" s="338"/>
      <c r="X1325" s="338"/>
    </row>
    <row r="1326" spans="1:24" ht="1.5" customHeight="1">
      <c r="A1326" s="330" t="s">
        <v>96</v>
      </c>
      <c r="B1326" s="330"/>
      <c r="C1326" s="330"/>
      <c r="D1326" s="330"/>
      <c r="E1326" s="330"/>
      <c r="F1326" s="330"/>
      <c r="G1326" s="330"/>
      <c r="H1326" s="219"/>
      <c r="I1326" s="338">
        <v>2</v>
      </c>
      <c r="J1326" s="338"/>
      <c r="K1326" s="338"/>
      <c r="L1326" s="338"/>
      <c r="M1326" s="332" t="s">
        <v>45</v>
      </c>
      <c r="N1326" s="332"/>
      <c r="O1326" s="332"/>
      <c r="P1326" s="330"/>
      <c r="Q1326" s="330"/>
      <c r="R1326" s="338">
        <v>0.28999999999999998</v>
      </c>
      <c r="S1326" s="338"/>
      <c r="T1326" s="338"/>
      <c r="U1326" s="338"/>
      <c r="V1326" s="338">
        <v>0.57999999999999996</v>
      </c>
      <c r="W1326" s="338"/>
      <c r="X1326" s="338"/>
    </row>
    <row r="1327" spans="1:24" ht="16.5" customHeight="1">
      <c r="A1327" s="330"/>
      <c r="B1327" s="330"/>
      <c r="C1327" s="330"/>
      <c r="D1327" s="330"/>
      <c r="E1327" s="330"/>
      <c r="F1327" s="330"/>
      <c r="G1327" s="330"/>
      <c r="H1327" s="219"/>
      <c r="I1327" s="338"/>
      <c r="J1327" s="338"/>
      <c r="K1327" s="338"/>
      <c r="L1327" s="338"/>
      <c r="M1327" s="332"/>
      <c r="N1327" s="332"/>
      <c r="O1327" s="332"/>
      <c r="P1327" s="330"/>
      <c r="Q1327" s="330"/>
      <c r="R1327" s="338"/>
      <c r="S1327" s="338"/>
      <c r="T1327" s="338"/>
      <c r="U1327" s="338"/>
      <c r="V1327" s="338"/>
      <c r="W1327" s="338"/>
      <c r="X1327" s="338"/>
    </row>
    <row r="1328" spans="1:24" ht="7.5" customHeight="1"/>
    <row r="1329" spans="1:24" ht="16.5" customHeight="1">
      <c r="S1329" s="335" t="s">
        <v>641</v>
      </c>
      <c r="T1329" s="335"/>
      <c r="U1329" s="336">
        <v>11.39059</v>
      </c>
      <c r="V1329" s="336"/>
      <c r="W1329" s="336"/>
    </row>
    <row r="1330" spans="1:24" ht="15.75" customHeight="1"/>
    <row r="1331" spans="1:24" ht="16.5" customHeight="1">
      <c r="B1331" s="339" t="s">
        <v>732</v>
      </c>
      <c r="C1331" s="339"/>
      <c r="D1331" s="339"/>
      <c r="E1331" s="339"/>
      <c r="F1331" s="339"/>
      <c r="G1331" s="339"/>
      <c r="H1331" s="339"/>
      <c r="I1331" s="339"/>
      <c r="J1331" s="339"/>
      <c r="K1331" s="339"/>
      <c r="L1331" s="339"/>
      <c r="M1331" s="339"/>
      <c r="N1331" s="339"/>
      <c r="O1331" s="339"/>
      <c r="P1331" s="339"/>
      <c r="Q1331" s="339"/>
      <c r="R1331" s="339"/>
      <c r="S1331" s="339"/>
      <c r="T1331" s="339"/>
      <c r="U1331" s="339"/>
      <c r="V1331" s="339"/>
      <c r="W1331" s="339"/>
      <c r="X1331" s="339"/>
    </row>
    <row r="1332" spans="1:24" ht="0.75" customHeight="1"/>
    <row r="1333" spans="1:24" ht="18" customHeight="1">
      <c r="A1333" s="340" t="s">
        <v>633</v>
      </c>
      <c r="B1333" s="340"/>
      <c r="C1333" s="340"/>
      <c r="D1333" s="340"/>
      <c r="E1333" s="340"/>
      <c r="F1333" s="340"/>
      <c r="G1333" s="340"/>
      <c r="H1333" s="218" t="s">
        <v>634</v>
      </c>
      <c r="I1333" s="341" t="s">
        <v>635</v>
      </c>
      <c r="J1333" s="341"/>
      <c r="K1333" s="341"/>
      <c r="L1333" s="341"/>
      <c r="M1333" s="341" t="s">
        <v>43</v>
      </c>
      <c r="N1333" s="341"/>
      <c r="O1333" s="341"/>
      <c r="P1333" s="340" t="s">
        <v>636</v>
      </c>
      <c r="Q1333" s="340"/>
      <c r="R1333" s="341" t="s">
        <v>637</v>
      </c>
      <c r="S1333" s="341"/>
      <c r="T1333" s="341"/>
      <c r="U1333" s="341"/>
      <c r="V1333" s="341" t="s">
        <v>638</v>
      </c>
      <c r="W1333" s="341"/>
      <c r="X1333" s="341"/>
    </row>
    <row r="1334" spans="1:24" ht="1.5" customHeight="1">
      <c r="A1334" s="330" t="s">
        <v>94</v>
      </c>
      <c r="B1334" s="330"/>
      <c r="C1334" s="330"/>
      <c r="D1334" s="330"/>
      <c r="E1334" s="330"/>
      <c r="F1334" s="330"/>
      <c r="G1334" s="330"/>
      <c r="H1334" s="219"/>
      <c r="I1334" s="338">
        <v>2</v>
      </c>
      <c r="J1334" s="338"/>
      <c r="K1334" s="338"/>
      <c r="L1334" s="338"/>
      <c r="M1334" s="332" t="s">
        <v>45</v>
      </c>
      <c r="N1334" s="332"/>
      <c r="O1334" s="332"/>
      <c r="P1334" s="330"/>
      <c r="Q1334" s="330"/>
      <c r="R1334" s="338">
        <v>0.78623290000000001</v>
      </c>
      <c r="S1334" s="338"/>
      <c r="T1334" s="338"/>
      <c r="U1334" s="338"/>
      <c r="V1334" s="338">
        <v>1.5724659999999999</v>
      </c>
      <c r="W1334" s="338"/>
      <c r="X1334" s="338"/>
    </row>
    <row r="1335" spans="1:24" ht="16.5" customHeight="1">
      <c r="A1335" s="330"/>
      <c r="B1335" s="330"/>
      <c r="C1335" s="330"/>
      <c r="D1335" s="330"/>
      <c r="E1335" s="330"/>
      <c r="F1335" s="330"/>
      <c r="G1335" s="330"/>
      <c r="H1335" s="219"/>
      <c r="I1335" s="338"/>
      <c r="J1335" s="338"/>
      <c r="K1335" s="338"/>
      <c r="L1335" s="338"/>
      <c r="M1335" s="332"/>
      <c r="N1335" s="332"/>
      <c r="O1335" s="332"/>
      <c r="P1335" s="330"/>
      <c r="Q1335" s="330"/>
      <c r="R1335" s="338"/>
      <c r="S1335" s="338"/>
      <c r="T1335" s="338"/>
      <c r="U1335" s="338"/>
      <c r="V1335" s="338"/>
      <c r="W1335" s="338"/>
      <c r="X1335" s="338"/>
    </row>
    <row r="1336" spans="1:24" ht="7.5" customHeight="1"/>
    <row r="1337" spans="1:24" ht="17.25" customHeight="1">
      <c r="S1337" s="335" t="s">
        <v>641</v>
      </c>
      <c r="T1337" s="335"/>
      <c r="U1337" s="336">
        <v>1.5724659999999999</v>
      </c>
      <c r="V1337" s="336"/>
      <c r="W1337" s="336"/>
    </row>
    <row r="1338" spans="1:24" ht="15" customHeight="1"/>
    <row r="1339" spans="1:24" ht="16.5" customHeight="1">
      <c r="B1339" s="339" t="s">
        <v>733</v>
      </c>
      <c r="C1339" s="339"/>
      <c r="D1339" s="339"/>
      <c r="E1339" s="339"/>
      <c r="F1339" s="339"/>
      <c r="G1339" s="339"/>
      <c r="H1339" s="339"/>
      <c r="I1339" s="339"/>
      <c r="J1339" s="339"/>
      <c r="K1339" s="339"/>
      <c r="L1339" s="339"/>
      <c r="M1339" s="339"/>
      <c r="N1339" s="339"/>
      <c r="O1339" s="339"/>
      <c r="P1339" s="339"/>
      <c r="Q1339" s="339"/>
      <c r="R1339" s="339"/>
      <c r="S1339" s="339"/>
      <c r="T1339" s="339"/>
      <c r="U1339" s="339"/>
      <c r="V1339" s="339"/>
      <c r="W1339" s="339"/>
      <c r="X1339" s="339"/>
    </row>
    <row r="1340" spans="1:24" ht="1.5" customHeight="1"/>
    <row r="1341" spans="1:24" ht="18" customHeight="1">
      <c r="A1341" s="340" t="s">
        <v>633</v>
      </c>
      <c r="B1341" s="340"/>
      <c r="C1341" s="340"/>
      <c r="D1341" s="340"/>
      <c r="E1341" s="340"/>
      <c r="F1341" s="340"/>
      <c r="G1341" s="340"/>
      <c r="H1341" s="218" t="s">
        <v>634</v>
      </c>
      <c r="I1341" s="341" t="s">
        <v>635</v>
      </c>
      <c r="J1341" s="341"/>
      <c r="K1341" s="341"/>
      <c r="L1341" s="341"/>
      <c r="M1341" s="341" t="s">
        <v>43</v>
      </c>
      <c r="N1341" s="341"/>
      <c r="O1341" s="341"/>
      <c r="P1341" s="340" t="s">
        <v>636</v>
      </c>
      <c r="Q1341" s="340"/>
      <c r="R1341" s="341" t="s">
        <v>637</v>
      </c>
      <c r="S1341" s="341"/>
      <c r="T1341" s="341"/>
      <c r="U1341" s="341"/>
      <c r="V1341" s="341" t="s">
        <v>638</v>
      </c>
      <c r="W1341" s="341"/>
      <c r="X1341" s="341"/>
    </row>
    <row r="1342" spans="1:24" ht="1.5" customHeight="1">
      <c r="A1342" s="330" t="s">
        <v>94</v>
      </c>
      <c r="B1342" s="330"/>
      <c r="C1342" s="330"/>
      <c r="D1342" s="330"/>
      <c r="E1342" s="330"/>
      <c r="F1342" s="330"/>
      <c r="G1342" s="330"/>
      <c r="H1342" s="219"/>
      <c r="I1342" s="338">
        <v>1</v>
      </c>
      <c r="J1342" s="338"/>
      <c r="K1342" s="338"/>
      <c r="L1342" s="338"/>
      <c r="M1342" s="332" t="s">
        <v>45</v>
      </c>
      <c r="N1342" s="332"/>
      <c r="O1342" s="332"/>
      <c r="P1342" s="330"/>
      <c r="Q1342" s="330"/>
      <c r="R1342" s="338">
        <v>0.78623290000000001</v>
      </c>
      <c r="S1342" s="338"/>
      <c r="T1342" s="338"/>
      <c r="U1342" s="338"/>
      <c r="V1342" s="338">
        <v>0.78623290000000001</v>
      </c>
      <c r="W1342" s="338"/>
      <c r="X1342" s="338"/>
    </row>
    <row r="1343" spans="1:24" ht="16.5" customHeight="1">
      <c r="A1343" s="330"/>
      <c r="B1343" s="330"/>
      <c r="C1343" s="330"/>
      <c r="D1343" s="330"/>
      <c r="E1343" s="330"/>
      <c r="F1343" s="330"/>
      <c r="G1343" s="330"/>
      <c r="H1343" s="219"/>
      <c r="I1343" s="338"/>
      <c r="J1343" s="338"/>
      <c r="K1343" s="338"/>
      <c r="L1343" s="338"/>
      <c r="M1343" s="332"/>
      <c r="N1343" s="332"/>
      <c r="O1343" s="332"/>
      <c r="P1343" s="330"/>
      <c r="Q1343" s="330"/>
      <c r="R1343" s="338"/>
      <c r="S1343" s="338"/>
      <c r="T1343" s="338"/>
      <c r="U1343" s="338"/>
      <c r="V1343" s="338"/>
      <c r="W1343" s="338"/>
      <c r="X1343" s="338"/>
    </row>
    <row r="1344" spans="1:24" ht="7.5" customHeight="1"/>
    <row r="1345" spans="1:24" ht="16.5" customHeight="1">
      <c r="S1345" s="335" t="s">
        <v>641</v>
      </c>
      <c r="T1345" s="335"/>
      <c r="U1345" s="336">
        <v>0.78623290000000001</v>
      </c>
      <c r="V1345" s="336"/>
      <c r="W1345" s="336"/>
    </row>
    <row r="1346" spans="1:24" ht="15" customHeight="1"/>
    <row r="1347" spans="1:24" ht="16.5" customHeight="1">
      <c r="B1347" s="339" t="s">
        <v>734</v>
      </c>
      <c r="C1347" s="339"/>
      <c r="D1347" s="339"/>
      <c r="E1347" s="339"/>
      <c r="F1347" s="339"/>
      <c r="G1347" s="339"/>
      <c r="H1347" s="339"/>
      <c r="I1347" s="339"/>
      <c r="J1347" s="339"/>
      <c r="K1347" s="339"/>
      <c r="L1347" s="339"/>
      <c r="M1347" s="339"/>
      <c r="N1347" s="339"/>
      <c r="O1347" s="339"/>
      <c r="P1347" s="339"/>
      <c r="Q1347" s="339"/>
      <c r="R1347" s="339"/>
      <c r="S1347" s="339"/>
      <c r="T1347" s="339"/>
      <c r="U1347" s="339"/>
      <c r="V1347" s="339"/>
      <c r="W1347" s="339"/>
      <c r="X1347" s="339"/>
    </row>
    <row r="1348" spans="1:24" ht="1.5" customHeight="1"/>
    <row r="1349" spans="1:24" ht="18" customHeight="1">
      <c r="A1349" s="340" t="s">
        <v>633</v>
      </c>
      <c r="B1349" s="340"/>
      <c r="C1349" s="340"/>
      <c r="D1349" s="340"/>
      <c r="E1349" s="340"/>
      <c r="F1349" s="340"/>
      <c r="G1349" s="340"/>
      <c r="H1349" s="218" t="s">
        <v>634</v>
      </c>
      <c r="I1349" s="341" t="s">
        <v>635</v>
      </c>
      <c r="J1349" s="341"/>
      <c r="K1349" s="341"/>
      <c r="L1349" s="341"/>
      <c r="M1349" s="341" t="s">
        <v>43</v>
      </c>
      <c r="N1349" s="341"/>
      <c r="O1349" s="341"/>
      <c r="P1349" s="340" t="s">
        <v>636</v>
      </c>
      <c r="Q1349" s="340"/>
      <c r="R1349" s="341" t="s">
        <v>637</v>
      </c>
      <c r="S1349" s="341"/>
      <c r="T1349" s="341"/>
      <c r="U1349" s="341"/>
      <c r="V1349" s="341" t="s">
        <v>638</v>
      </c>
      <c r="W1349" s="341"/>
      <c r="X1349" s="341"/>
    </row>
    <row r="1350" spans="1:24" ht="1.5" customHeight="1">
      <c r="A1350" s="330" t="s">
        <v>94</v>
      </c>
      <c r="B1350" s="330"/>
      <c r="C1350" s="330"/>
      <c r="D1350" s="330"/>
      <c r="E1350" s="330"/>
      <c r="F1350" s="330"/>
      <c r="G1350" s="330"/>
      <c r="H1350" s="219"/>
      <c r="I1350" s="338">
        <v>2</v>
      </c>
      <c r="J1350" s="338"/>
      <c r="K1350" s="338"/>
      <c r="L1350" s="338"/>
      <c r="M1350" s="332" t="s">
        <v>45</v>
      </c>
      <c r="N1350" s="332"/>
      <c r="O1350" s="332"/>
      <c r="P1350" s="330"/>
      <c r="Q1350" s="330"/>
      <c r="R1350" s="338">
        <v>0.78623290000000001</v>
      </c>
      <c r="S1350" s="338"/>
      <c r="T1350" s="338"/>
      <c r="U1350" s="338"/>
      <c r="V1350" s="338">
        <v>1.5724659999999999</v>
      </c>
      <c r="W1350" s="338"/>
      <c r="X1350" s="338"/>
    </row>
    <row r="1351" spans="1:24" ht="16.5" customHeight="1">
      <c r="A1351" s="330"/>
      <c r="B1351" s="330"/>
      <c r="C1351" s="330"/>
      <c r="D1351" s="330"/>
      <c r="E1351" s="330"/>
      <c r="F1351" s="330"/>
      <c r="G1351" s="330"/>
      <c r="H1351" s="219"/>
      <c r="I1351" s="338"/>
      <c r="J1351" s="338"/>
      <c r="K1351" s="338"/>
      <c r="L1351" s="338"/>
      <c r="M1351" s="332"/>
      <c r="N1351" s="332"/>
      <c r="O1351" s="332"/>
      <c r="P1351" s="330"/>
      <c r="Q1351" s="330"/>
      <c r="R1351" s="338"/>
      <c r="S1351" s="338"/>
      <c r="T1351" s="338"/>
      <c r="U1351" s="338"/>
      <c r="V1351" s="338"/>
      <c r="W1351" s="338"/>
      <c r="X1351" s="338"/>
    </row>
    <row r="1352" spans="1:24" ht="1.5" customHeight="1">
      <c r="A1352" s="330" t="s">
        <v>104</v>
      </c>
      <c r="B1352" s="330"/>
      <c r="C1352" s="330"/>
      <c r="D1352" s="330"/>
      <c r="E1352" s="330"/>
      <c r="F1352" s="330"/>
      <c r="G1352" s="330"/>
      <c r="H1352" s="219"/>
      <c r="I1352" s="338">
        <v>1</v>
      </c>
      <c r="J1352" s="338"/>
      <c r="K1352" s="338"/>
      <c r="L1352" s="338"/>
      <c r="M1352" s="332" t="s">
        <v>45</v>
      </c>
      <c r="N1352" s="332"/>
      <c r="O1352" s="332"/>
      <c r="P1352" s="330"/>
      <c r="Q1352" s="330"/>
      <c r="R1352" s="338">
        <v>0.76</v>
      </c>
      <c r="S1352" s="338"/>
      <c r="T1352" s="338"/>
      <c r="U1352" s="338"/>
      <c r="V1352" s="338">
        <v>0.76</v>
      </c>
      <c r="W1352" s="338"/>
      <c r="X1352" s="338"/>
    </row>
    <row r="1353" spans="1:24" ht="16.5" customHeight="1">
      <c r="A1353" s="330"/>
      <c r="B1353" s="330"/>
      <c r="C1353" s="330"/>
      <c r="D1353" s="330"/>
      <c r="E1353" s="330"/>
      <c r="F1353" s="330"/>
      <c r="G1353" s="330"/>
      <c r="H1353" s="219"/>
      <c r="I1353" s="338"/>
      <c r="J1353" s="338"/>
      <c r="K1353" s="338"/>
      <c r="L1353" s="338"/>
      <c r="M1353" s="332"/>
      <c r="N1353" s="332"/>
      <c r="O1353" s="332"/>
      <c r="P1353" s="330"/>
      <c r="Q1353" s="330"/>
      <c r="R1353" s="338"/>
      <c r="S1353" s="338"/>
      <c r="T1353" s="338"/>
      <c r="U1353" s="338"/>
      <c r="V1353" s="338"/>
      <c r="W1353" s="338"/>
      <c r="X1353" s="338"/>
    </row>
    <row r="1354" spans="1:24" ht="7.5" customHeight="1"/>
    <row r="1355" spans="1:24" ht="16.5" customHeight="1">
      <c r="S1355" s="335" t="s">
        <v>641</v>
      </c>
      <c r="T1355" s="335"/>
      <c r="U1355" s="336">
        <v>2.3324660000000002</v>
      </c>
      <c r="V1355" s="336"/>
      <c r="W1355" s="336"/>
    </row>
    <row r="1356" spans="1:24" ht="15.75" customHeight="1"/>
    <row r="1357" spans="1:24" ht="16.5" customHeight="1">
      <c r="B1357" s="339" t="s">
        <v>735</v>
      </c>
      <c r="C1357" s="339"/>
      <c r="D1357" s="339"/>
      <c r="E1357" s="339"/>
      <c r="F1357" s="339"/>
      <c r="G1357" s="339"/>
      <c r="H1357" s="339"/>
      <c r="I1357" s="339"/>
      <c r="J1357" s="339"/>
      <c r="K1357" s="339"/>
      <c r="L1357" s="339"/>
      <c r="M1357" s="339"/>
      <c r="N1357" s="339"/>
      <c r="O1357" s="339"/>
      <c r="P1357" s="339"/>
      <c r="Q1357" s="339"/>
      <c r="R1357" s="339"/>
      <c r="S1357" s="339"/>
      <c r="T1357" s="339"/>
      <c r="U1357" s="339"/>
      <c r="V1357" s="339"/>
      <c r="W1357" s="339"/>
      <c r="X1357" s="339"/>
    </row>
    <row r="1358" spans="1:24" ht="0.75" customHeight="1"/>
    <row r="1359" spans="1:24" ht="18" customHeight="1">
      <c r="A1359" s="340" t="s">
        <v>633</v>
      </c>
      <c r="B1359" s="340"/>
      <c r="C1359" s="340"/>
      <c r="D1359" s="340"/>
      <c r="E1359" s="340"/>
      <c r="F1359" s="340"/>
      <c r="G1359" s="340"/>
      <c r="H1359" s="218" t="s">
        <v>634</v>
      </c>
      <c r="I1359" s="341" t="s">
        <v>635</v>
      </c>
      <c r="J1359" s="341"/>
      <c r="K1359" s="341"/>
      <c r="L1359" s="341"/>
      <c r="M1359" s="341" t="s">
        <v>43</v>
      </c>
      <c r="N1359" s="341"/>
      <c r="O1359" s="341"/>
      <c r="P1359" s="340" t="s">
        <v>636</v>
      </c>
      <c r="Q1359" s="340"/>
      <c r="R1359" s="341" t="s">
        <v>637</v>
      </c>
      <c r="S1359" s="341"/>
      <c r="T1359" s="341"/>
      <c r="U1359" s="341"/>
      <c r="V1359" s="341" t="s">
        <v>638</v>
      </c>
      <c r="W1359" s="341"/>
      <c r="X1359" s="341"/>
    </row>
    <row r="1360" spans="1:24" ht="1.5" customHeight="1">
      <c r="A1360" s="330" t="s">
        <v>94</v>
      </c>
      <c r="B1360" s="330"/>
      <c r="C1360" s="330"/>
      <c r="D1360" s="330"/>
      <c r="E1360" s="330"/>
      <c r="F1360" s="330"/>
      <c r="G1360" s="330"/>
      <c r="H1360" s="219"/>
      <c r="I1360" s="338">
        <v>1</v>
      </c>
      <c r="J1360" s="338"/>
      <c r="K1360" s="338"/>
      <c r="L1360" s="338"/>
      <c r="M1360" s="332" t="s">
        <v>45</v>
      </c>
      <c r="N1360" s="332"/>
      <c r="O1360" s="332"/>
      <c r="P1360" s="330"/>
      <c r="Q1360" s="330"/>
      <c r="R1360" s="338">
        <v>0.78623290000000001</v>
      </c>
      <c r="S1360" s="338"/>
      <c r="T1360" s="338"/>
      <c r="U1360" s="338"/>
      <c r="V1360" s="338">
        <v>0.78623290000000001</v>
      </c>
      <c r="W1360" s="338"/>
      <c r="X1360" s="338"/>
    </row>
    <row r="1361" spans="1:24" ht="16.5" customHeight="1">
      <c r="A1361" s="330"/>
      <c r="B1361" s="330"/>
      <c r="C1361" s="330"/>
      <c r="D1361" s="330"/>
      <c r="E1361" s="330"/>
      <c r="F1361" s="330"/>
      <c r="G1361" s="330"/>
      <c r="H1361" s="219"/>
      <c r="I1361" s="338"/>
      <c r="J1361" s="338"/>
      <c r="K1361" s="338"/>
      <c r="L1361" s="338"/>
      <c r="M1361" s="332"/>
      <c r="N1361" s="332"/>
      <c r="O1361" s="332"/>
      <c r="P1361" s="330"/>
      <c r="Q1361" s="330"/>
      <c r="R1361" s="338"/>
      <c r="S1361" s="338"/>
      <c r="T1361" s="338"/>
      <c r="U1361" s="338"/>
      <c r="V1361" s="338"/>
      <c r="W1361" s="338"/>
      <c r="X1361" s="338"/>
    </row>
    <row r="1362" spans="1:24" ht="1.5" customHeight="1">
      <c r="A1362" s="330" t="s">
        <v>104</v>
      </c>
      <c r="B1362" s="330"/>
      <c r="C1362" s="330"/>
      <c r="D1362" s="330"/>
      <c r="E1362" s="330"/>
      <c r="F1362" s="330"/>
      <c r="G1362" s="330"/>
      <c r="H1362" s="219"/>
      <c r="I1362" s="338">
        <v>1</v>
      </c>
      <c r="J1362" s="338"/>
      <c r="K1362" s="338"/>
      <c r="L1362" s="338"/>
      <c r="M1362" s="332" t="s">
        <v>45</v>
      </c>
      <c r="N1362" s="332"/>
      <c r="O1362" s="332"/>
      <c r="P1362" s="330"/>
      <c r="Q1362" s="330"/>
      <c r="R1362" s="338">
        <v>0.76</v>
      </c>
      <c r="S1362" s="338"/>
      <c r="T1362" s="338"/>
      <c r="U1362" s="338"/>
      <c r="V1362" s="338">
        <v>0.76</v>
      </c>
      <c r="W1362" s="338"/>
      <c r="X1362" s="338"/>
    </row>
    <row r="1363" spans="1:24" ht="16.5" customHeight="1">
      <c r="A1363" s="330"/>
      <c r="B1363" s="330"/>
      <c r="C1363" s="330"/>
      <c r="D1363" s="330"/>
      <c r="E1363" s="330"/>
      <c r="F1363" s="330"/>
      <c r="G1363" s="330"/>
      <c r="H1363" s="219"/>
      <c r="I1363" s="338"/>
      <c r="J1363" s="338"/>
      <c r="K1363" s="338"/>
      <c r="L1363" s="338"/>
      <c r="M1363" s="332"/>
      <c r="N1363" s="332"/>
      <c r="O1363" s="332"/>
      <c r="P1363" s="330"/>
      <c r="Q1363" s="330"/>
      <c r="R1363" s="338"/>
      <c r="S1363" s="338"/>
      <c r="T1363" s="338"/>
      <c r="U1363" s="338"/>
      <c r="V1363" s="338"/>
      <c r="W1363" s="338"/>
      <c r="X1363" s="338"/>
    </row>
    <row r="1364" spans="1:24" ht="7.5" customHeight="1"/>
    <row r="1365" spans="1:24" ht="16.5" customHeight="1">
      <c r="S1365" s="335" t="s">
        <v>641</v>
      </c>
      <c r="T1365" s="335"/>
      <c r="U1365" s="336">
        <v>1.546233</v>
      </c>
      <c r="V1365" s="336"/>
      <c r="W1365" s="336"/>
    </row>
    <row r="1366" spans="1:24" ht="15.75" customHeight="1"/>
    <row r="1367" spans="1:24" ht="16.5" customHeight="1">
      <c r="B1367" s="339" t="s">
        <v>736</v>
      </c>
      <c r="C1367" s="339"/>
      <c r="D1367" s="339"/>
      <c r="E1367" s="339"/>
      <c r="F1367" s="339"/>
      <c r="G1367" s="339"/>
      <c r="H1367" s="339"/>
      <c r="I1367" s="339"/>
      <c r="J1367" s="339"/>
      <c r="K1367" s="339"/>
      <c r="L1367" s="339"/>
      <c r="M1367" s="339"/>
      <c r="N1367" s="339"/>
      <c r="O1367" s="339"/>
      <c r="P1367" s="339"/>
      <c r="Q1367" s="339"/>
      <c r="R1367" s="339"/>
      <c r="S1367" s="339"/>
      <c r="T1367" s="339"/>
      <c r="U1367" s="339"/>
      <c r="V1367" s="339"/>
      <c r="W1367" s="339"/>
      <c r="X1367" s="339"/>
    </row>
    <row r="1368" spans="1:24" ht="0.75" customHeight="1"/>
    <row r="1369" spans="1:24" ht="18" customHeight="1">
      <c r="A1369" s="340" t="s">
        <v>633</v>
      </c>
      <c r="B1369" s="340"/>
      <c r="C1369" s="340"/>
      <c r="D1369" s="340"/>
      <c r="E1369" s="340"/>
      <c r="F1369" s="340"/>
      <c r="G1369" s="340"/>
      <c r="H1369" s="218" t="s">
        <v>634</v>
      </c>
      <c r="I1369" s="341" t="s">
        <v>635</v>
      </c>
      <c r="J1369" s="341"/>
      <c r="K1369" s="341"/>
      <c r="L1369" s="341"/>
      <c r="M1369" s="341" t="s">
        <v>43</v>
      </c>
      <c r="N1369" s="341"/>
      <c r="O1369" s="341"/>
      <c r="P1369" s="340" t="s">
        <v>636</v>
      </c>
      <c r="Q1369" s="340"/>
      <c r="R1369" s="341" t="s">
        <v>637</v>
      </c>
      <c r="S1369" s="341"/>
      <c r="T1369" s="341"/>
      <c r="U1369" s="341"/>
      <c r="V1369" s="341" t="s">
        <v>638</v>
      </c>
      <c r="W1369" s="341"/>
      <c r="X1369" s="341"/>
    </row>
    <row r="1370" spans="1:24" ht="1.5" customHeight="1">
      <c r="A1370" s="330" t="s">
        <v>94</v>
      </c>
      <c r="B1370" s="330"/>
      <c r="C1370" s="330"/>
      <c r="D1370" s="330"/>
      <c r="E1370" s="330"/>
      <c r="F1370" s="330"/>
      <c r="G1370" s="330"/>
      <c r="H1370" s="219"/>
      <c r="I1370" s="338">
        <v>2</v>
      </c>
      <c r="J1370" s="338"/>
      <c r="K1370" s="338"/>
      <c r="L1370" s="338"/>
      <c r="M1370" s="332" t="s">
        <v>45</v>
      </c>
      <c r="N1370" s="332"/>
      <c r="O1370" s="332"/>
      <c r="P1370" s="330"/>
      <c r="Q1370" s="330"/>
      <c r="R1370" s="338">
        <v>0.78623290000000001</v>
      </c>
      <c r="S1370" s="338"/>
      <c r="T1370" s="338"/>
      <c r="U1370" s="338"/>
      <c r="V1370" s="338">
        <v>1.5724659999999999</v>
      </c>
      <c r="W1370" s="338"/>
      <c r="X1370" s="338"/>
    </row>
    <row r="1371" spans="1:24" ht="16.5" customHeight="1">
      <c r="A1371" s="330"/>
      <c r="B1371" s="330"/>
      <c r="C1371" s="330"/>
      <c r="D1371" s="330"/>
      <c r="E1371" s="330"/>
      <c r="F1371" s="330"/>
      <c r="G1371" s="330"/>
      <c r="H1371" s="219"/>
      <c r="I1371" s="338"/>
      <c r="J1371" s="338"/>
      <c r="K1371" s="338"/>
      <c r="L1371" s="338"/>
      <c r="M1371" s="332"/>
      <c r="N1371" s="332"/>
      <c r="O1371" s="332"/>
      <c r="P1371" s="330"/>
      <c r="Q1371" s="330"/>
      <c r="R1371" s="338"/>
      <c r="S1371" s="338"/>
      <c r="T1371" s="338"/>
      <c r="U1371" s="338"/>
      <c r="V1371" s="338"/>
      <c r="W1371" s="338"/>
      <c r="X1371" s="338"/>
    </row>
    <row r="1372" spans="1:24" ht="1.5" customHeight="1">
      <c r="A1372" s="330" t="s">
        <v>47</v>
      </c>
      <c r="B1372" s="330"/>
      <c r="C1372" s="330"/>
      <c r="D1372" s="330"/>
      <c r="E1372" s="330"/>
      <c r="F1372" s="330"/>
      <c r="G1372" s="330"/>
      <c r="H1372" s="219"/>
      <c r="I1372" s="338">
        <v>150</v>
      </c>
      <c r="J1372" s="338"/>
      <c r="K1372" s="338"/>
      <c r="L1372" s="338"/>
      <c r="M1372" s="332" t="s">
        <v>640</v>
      </c>
      <c r="N1372" s="332"/>
      <c r="O1372" s="332"/>
      <c r="P1372" s="330"/>
      <c r="Q1372" s="330"/>
      <c r="R1372" s="338">
        <v>3.5242370000000002E-2</v>
      </c>
      <c r="S1372" s="338"/>
      <c r="T1372" s="338"/>
      <c r="U1372" s="338"/>
      <c r="V1372" s="338">
        <v>5.2863559999999996</v>
      </c>
      <c r="W1372" s="338"/>
      <c r="X1372" s="338"/>
    </row>
    <row r="1373" spans="1:24" ht="16.5" customHeight="1">
      <c r="A1373" s="330"/>
      <c r="B1373" s="330"/>
      <c r="C1373" s="330"/>
      <c r="D1373" s="330"/>
      <c r="E1373" s="330"/>
      <c r="F1373" s="330"/>
      <c r="G1373" s="330"/>
      <c r="H1373" s="219"/>
      <c r="I1373" s="338"/>
      <c r="J1373" s="338"/>
      <c r="K1373" s="338"/>
      <c r="L1373" s="338"/>
      <c r="M1373" s="332"/>
      <c r="N1373" s="332"/>
      <c r="O1373" s="332"/>
      <c r="P1373" s="330"/>
      <c r="Q1373" s="330"/>
      <c r="R1373" s="338"/>
      <c r="S1373" s="338"/>
      <c r="T1373" s="338"/>
      <c r="U1373" s="338"/>
      <c r="V1373" s="338"/>
      <c r="W1373" s="338"/>
      <c r="X1373" s="338"/>
    </row>
    <row r="1374" spans="1:24" ht="7.5" customHeight="1"/>
    <row r="1375" spans="1:24" ht="16.5" customHeight="1">
      <c r="S1375" s="335" t="s">
        <v>641</v>
      </c>
      <c r="T1375" s="335"/>
      <c r="U1375" s="336">
        <v>6.858822</v>
      </c>
      <c r="V1375" s="336"/>
      <c r="W1375" s="336"/>
    </row>
    <row r="1376" spans="1:24" ht="15.75" customHeight="1"/>
    <row r="1377" spans="1:24" ht="16.5" customHeight="1">
      <c r="B1377" s="339" t="s">
        <v>737</v>
      </c>
      <c r="C1377" s="339"/>
      <c r="D1377" s="339"/>
      <c r="E1377" s="339"/>
      <c r="F1377" s="339"/>
      <c r="G1377" s="339"/>
      <c r="H1377" s="339"/>
      <c r="I1377" s="339"/>
      <c r="J1377" s="339"/>
      <c r="K1377" s="339"/>
      <c r="L1377" s="339"/>
      <c r="M1377" s="339"/>
      <c r="N1377" s="339"/>
      <c r="O1377" s="339"/>
      <c r="P1377" s="339"/>
      <c r="Q1377" s="339"/>
      <c r="R1377" s="339"/>
      <c r="S1377" s="339"/>
      <c r="T1377" s="339"/>
      <c r="U1377" s="339"/>
      <c r="V1377" s="339"/>
      <c r="W1377" s="339"/>
      <c r="X1377" s="339"/>
    </row>
    <row r="1378" spans="1:24" ht="0.75" customHeight="1"/>
    <row r="1379" spans="1:24" ht="18" customHeight="1">
      <c r="A1379" s="340" t="s">
        <v>633</v>
      </c>
      <c r="B1379" s="340"/>
      <c r="C1379" s="340"/>
      <c r="D1379" s="340"/>
      <c r="E1379" s="340"/>
      <c r="F1379" s="340"/>
      <c r="G1379" s="340"/>
      <c r="H1379" s="218" t="s">
        <v>634</v>
      </c>
      <c r="I1379" s="341" t="s">
        <v>635</v>
      </c>
      <c r="J1379" s="341"/>
      <c r="K1379" s="341"/>
      <c r="L1379" s="341"/>
      <c r="M1379" s="341" t="s">
        <v>43</v>
      </c>
      <c r="N1379" s="341"/>
      <c r="O1379" s="341"/>
      <c r="P1379" s="340" t="s">
        <v>636</v>
      </c>
      <c r="Q1379" s="340"/>
      <c r="R1379" s="341" t="s">
        <v>637</v>
      </c>
      <c r="S1379" s="341"/>
      <c r="T1379" s="341"/>
      <c r="U1379" s="341"/>
      <c r="V1379" s="341" t="s">
        <v>638</v>
      </c>
      <c r="W1379" s="341"/>
      <c r="X1379" s="341"/>
    </row>
    <row r="1380" spans="1:24" ht="1.5" customHeight="1">
      <c r="A1380" s="330" t="s">
        <v>94</v>
      </c>
      <c r="B1380" s="330"/>
      <c r="C1380" s="330"/>
      <c r="D1380" s="330"/>
      <c r="E1380" s="330"/>
      <c r="F1380" s="330"/>
      <c r="G1380" s="330"/>
      <c r="H1380" s="219"/>
      <c r="I1380" s="338">
        <v>1</v>
      </c>
      <c r="J1380" s="338"/>
      <c r="K1380" s="338"/>
      <c r="L1380" s="338"/>
      <c r="M1380" s="332" t="s">
        <v>45</v>
      </c>
      <c r="N1380" s="332"/>
      <c r="O1380" s="332"/>
      <c r="P1380" s="330"/>
      <c r="Q1380" s="330"/>
      <c r="R1380" s="338">
        <v>0.78623290000000001</v>
      </c>
      <c r="S1380" s="338"/>
      <c r="T1380" s="338"/>
      <c r="U1380" s="338"/>
      <c r="V1380" s="338">
        <v>0.78623290000000001</v>
      </c>
      <c r="W1380" s="338"/>
      <c r="X1380" s="338"/>
    </row>
    <row r="1381" spans="1:24" ht="16.5" customHeight="1">
      <c r="A1381" s="330"/>
      <c r="B1381" s="330"/>
      <c r="C1381" s="330"/>
      <c r="D1381" s="330"/>
      <c r="E1381" s="330"/>
      <c r="F1381" s="330"/>
      <c r="G1381" s="330"/>
      <c r="H1381" s="219"/>
      <c r="I1381" s="338"/>
      <c r="J1381" s="338"/>
      <c r="K1381" s="338"/>
      <c r="L1381" s="338"/>
      <c r="M1381" s="332"/>
      <c r="N1381" s="332"/>
      <c r="O1381" s="332"/>
      <c r="P1381" s="330"/>
      <c r="Q1381" s="330"/>
      <c r="R1381" s="338"/>
      <c r="S1381" s="338"/>
      <c r="T1381" s="338"/>
      <c r="U1381" s="338"/>
      <c r="V1381" s="338"/>
      <c r="W1381" s="338"/>
      <c r="X1381" s="338"/>
    </row>
    <row r="1382" spans="1:24" ht="1.5" customHeight="1">
      <c r="A1382" s="330" t="s">
        <v>47</v>
      </c>
      <c r="B1382" s="330"/>
      <c r="C1382" s="330"/>
      <c r="D1382" s="330"/>
      <c r="E1382" s="330"/>
      <c r="F1382" s="330"/>
      <c r="G1382" s="330"/>
      <c r="H1382" s="219"/>
      <c r="I1382" s="338">
        <v>100</v>
      </c>
      <c r="J1382" s="338"/>
      <c r="K1382" s="338"/>
      <c r="L1382" s="338"/>
      <c r="M1382" s="332" t="s">
        <v>640</v>
      </c>
      <c r="N1382" s="332"/>
      <c r="O1382" s="332"/>
      <c r="P1382" s="330"/>
      <c r="Q1382" s="330"/>
      <c r="R1382" s="338">
        <v>3.5242370000000002E-2</v>
      </c>
      <c r="S1382" s="338"/>
      <c r="T1382" s="338"/>
      <c r="U1382" s="338"/>
      <c r="V1382" s="338">
        <v>3.5242369999999998</v>
      </c>
      <c r="W1382" s="338"/>
      <c r="X1382" s="338"/>
    </row>
    <row r="1383" spans="1:24" ht="16.5" customHeight="1">
      <c r="A1383" s="330"/>
      <c r="B1383" s="330"/>
      <c r="C1383" s="330"/>
      <c r="D1383" s="330"/>
      <c r="E1383" s="330"/>
      <c r="F1383" s="330"/>
      <c r="G1383" s="330"/>
      <c r="H1383" s="219"/>
      <c r="I1383" s="338"/>
      <c r="J1383" s="338"/>
      <c r="K1383" s="338"/>
      <c r="L1383" s="338"/>
      <c r="M1383" s="332"/>
      <c r="N1383" s="332"/>
      <c r="O1383" s="332"/>
      <c r="P1383" s="330"/>
      <c r="Q1383" s="330"/>
      <c r="R1383" s="338"/>
      <c r="S1383" s="338"/>
      <c r="T1383" s="338"/>
      <c r="U1383" s="338"/>
      <c r="V1383" s="338"/>
      <c r="W1383" s="338"/>
      <c r="X1383" s="338"/>
    </row>
    <row r="1384" spans="1:24" ht="7.5" customHeight="1"/>
    <row r="1385" spans="1:24" ht="17.25" customHeight="1">
      <c r="S1385" s="335" t="s">
        <v>641</v>
      </c>
      <c r="T1385" s="335"/>
      <c r="U1385" s="336">
        <v>4.3104699999999996</v>
      </c>
      <c r="V1385" s="336"/>
      <c r="W1385" s="336"/>
    </row>
    <row r="1386" spans="1:24" ht="15" customHeight="1"/>
    <row r="1387" spans="1:24" ht="16.5" customHeight="1">
      <c r="B1387" s="339" t="s">
        <v>738</v>
      </c>
      <c r="C1387" s="339"/>
      <c r="D1387" s="339"/>
      <c r="E1387" s="339"/>
      <c r="F1387" s="339"/>
      <c r="G1387" s="339"/>
      <c r="H1387" s="339"/>
      <c r="I1387" s="339"/>
      <c r="J1387" s="339"/>
      <c r="K1387" s="339"/>
      <c r="L1387" s="339"/>
      <c r="M1387" s="339"/>
      <c r="N1387" s="339"/>
      <c r="O1387" s="339"/>
      <c r="P1387" s="339"/>
      <c r="Q1387" s="339"/>
      <c r="R1387" s="339"/>
      <c r="S1387" s="339"/>
      <c r="T1387" s="339"/>
      <c r="U1387" s="339"/>
      <c r="V1387" s="339"/>
      <c r="W1387" s="339"/>
      <c r="X1387" s="339"/>
    </row>
    <row r="1388" spans="1:24" ht="1.5" customHeight="1"/>
    <row r="1389" spans="1:24" ht="18" customHeight="1">
      <c r="A1389" s="340" t="s">
        <v>633</v>
      </c>
      <c r="B1389" s="340"/>
      <c r="C1389" s="340"/>
      <c r="D1389" s="340"/>
      <c r="E1389" s="340"/>
      <c r="F1389" s="340"/>
      <c r="G1389" s="340"/>
      <c r="H1389" s="218" t="s">
        <v>634</v>
      </c>
      <c r="I1389" s="341" t="s">
        <v>635</v>
      </c>
      <c r="J1389" s="341"/>
      <c r="K1389" s="341"/>
      <c r="L1389" s="341"/>
      <c r="M1389" s="341" t="s">
        <v>43</v>
      </c>
      <c r="N1389" s="341"/>
      <c r="O1389" s="341"/>
      <c r="P1389" s="340" t="s">
        <v>636</v>
      </c>
      <c r="Q1389" s="340"/>
      <c r="R1389" s="341" t="s">
        <v>637</v>
      </c>
      <c r="S1389" s="341"/>
      <c r="T1389" s="341"/>
      <c r="U1389" s="341"/>
      <c r="V1389" s="341" t="s">
        <v>638</v>
      </c>
      <c r="W1389" s="341"/>
      <c r="X1389" s="341"/>
    </row>
    <row r="1390" spans="1:24" ht="1.5" customHeight="1">
      <c r="A1390" s="330" t="s">
        <v>107</v>
      </c>
      <c r="B1390" s="330"/>
      <c r="C1390" s="330"/>
      <c r="D1390" s="330"/>
      <c r="E1390" s="330"/>
      <c r="F1390" s="330"/>
      <c r="G1390" s="330"/>
      <c r="H1390" s="219"/>
      <c r="I1390" s="338">
        <v>15</v>
      </c>
      <c r="J1390" s="338"/>
      <c r="K1390" s="338"/>
      <c r="L1390" s="338"/>
      <c r="M1390" s="332" t="s">
        <v>639</v>
      </c>
      <c r="N1390" s="332"/>
      <c r="O1390" s="332"/>
      <c r="P1390" s="330"/>
      <c r="Q1390" s="330"/>
      <c r="R1390" s="338">
        <v>0.32200000000000001</v>
      </c>
      <c r="S1390" s="338"/>
      <c r="T1390" s="338"/>
      <c r="U1390" s="338"/>
      <c r="V1390" s="338">
        <v>4.83</v>
      </c>
      <c r="W1390" s="338"/>
      <c r="X1390" s="338"/>
    </row>
    <row r="1391" spans="1:24" ht="16.5" customHeight="1">
      <c r="A1391" s="330"/>
      <c r="B1391" s="330"/>
      <c r="C1391" s="330"/>
      <c r="D1391" s="330"/>
      <c r="E1391" s="330"/>
      <c r="F1391" s="330"/>
      <c r="G1391" s="330"/>
      <c r="H1391" s="219"/>
      <c r="I1391" s="338"/>
      <c r="J1391" s="338"/>
      <c r="K1391" s="338"/>
      <c r="L1391" s="338"/>
      <c r="M1391" s="332"/>
      <c r="N1391" s="332"/>
      <c r="O1391" s="332"/>
      <c r="P1391" s="330"/>
      <c r="Q1391" s="330"/>
      <c r="R1391" s="338"/>
      <c r="S1391" s="338"/>
      <c r="T1391" s="338"/>
      <c r="U1391" s="338"/>
      <c r="V1391" s="338"/>
      <c r="W1391" s="338"/>
      <c r="X1391" s="338"/>
    </row>
    <row r="1392" spans="1:24" ht="6" customHeight="1">
      <c r="A1392" s="330"/>
      <c r="B1392" s="330"/>
      <c r="C1392" s="330"/>
      <c r="D1392" s="330"/>
      <c r="E1392" s="330"/>
      <c r="F1392" s="330"/>
      <c r="G1392" s="330"/>
      <c r="H1392" s="219"/>
      <c r="I1392" s="338"/>
      <c r="J1392" s="338"/>
      <c r="K1392" s="338"/>
      <c r="L1392" s="338"/>
      <c r="M1392" s="332"/>
      <c r="N1392" s="332"/>
      <c r="O1392" s="332"/>
      <c r="P1392" s="330"/>
      <c r="Q1392" s="330"/>
      <c r="R1392" s="338"/>
      <c r="S1392" s="338"/>
      <c r="T1392" s="338"/>
      <c r="U1392" s="338"/>
      <c r="V1392" s="338"/>
      <c r="W1392" s="338"/>
      <c r="X1392" s="338"/>
    </row>
    <row r="1393" spans="1:24" ht="0.75" customHeight="1">
      <c r="A1393" s="330" t="s">
        <v>98</v>
      </c>
      <c r="B1393" s="330"/>
      <c r="C1393" s="330"/>
      <c r="D1393" s="330"/>
      <c r="E1393" s="330"/>
      <c r="F1393" s="330"/>
      <c r="G1393" s="330"/>
      <c r="H1393" s="219"/>
      <c r="I1393" s="338">
        <v>10</v>
      </c>
      <c r="J1393" s="338"/>
      <c r="K1393" s="338"/>
      <c r="L1393" s="338"/>
      <c r="M1393" s="332" t="s">
        <v>639</v>
      </c>
      <c r="N1393" s="332"/>
      <c r="O1393" s="332"/>
      <c r="P1393" s="330"/>
      <c r="Q1393" s="330"/>
      <c r="R1393" s="338">
        <v>2.262053E-2</v>
      </c>
      <c r="S1393" s="338"/>
      <c r="T1393" s="338"/>
      <c r="U1393" s="338"/>
      <c r="V1393" s="338">
        <v>0.2262053</v>
      </c>
      <c r="W1393" s="338"/>
      <c r="X1393" s="338"/>
    </row>
    <row r="1394" spans="1:24" ht="17.25" customHeight="1">
      <c r="A1394" s="330"/>
      <c r="B1394" s="330"/>
      <c r="C1394" s="330"/>
      <c r="D1394" s="330"/>
      <c r="E1394" s="330"/>
      <c r="F1394" s="330"/>
      <c r="G1394" s="330"/>
      <c r="H1394" s="219"/>
      <c r="I1394" s="338"/>
      <c r="J1394" s="338"/>
      <c r="K1394" s="338"/>
      <c r="L1394" s="338"/>
      <c r="M1394" s="332"/>
      <c r="N1394" s="332"/>
      <c r="O1394" s="332"/>
      <c r="P1394" s="330"/>
      <c r="Q1394" s="330"/>
      <c r="R1394" s="338"/>
      <c r="S1394" s="338"/>
      <c r="T1394" s="338"/>
      <c r="U1394" s="338"/>
      <c r="V1394" s="338"/>
      <c r="W1394" s="338"/>
      <c r="X1394" s="338"/>
    </row>
    <row r="1395" spans="1:24" ht="7.5" customHeight="1"/>
    <row r="1396" spans="1:24" ht="16.5" customHeight="1">
      <c r="S1396" s="335" t="s">
        <v>641</v>
      </c>
      <c r="T1396" s="335"/>
      <c r="U1396" s="336">
        <v>5.0562050000000003</v>
      </c>
      <c r="V1396" s="336"/>
      <c r="W1396" s="336"/>
    </row>
    <row r="1397" spans="1:24" ht="15" customHeight="1"/>
    <row r="1398" spans="1:24" ht="16.5" customHeight="1">
      <c r="B1398" s="339" t="s">
        <v>739</v>
      </c>
      <c r="C1398" s="339"/>
      <c r="D1398" s="339"/>
      <c r="E1398" s="339"/>
      <c r="F1398" s="339"/>
      <c r="G1398" s="339"/>
      <c r="H1398" s="339"/>
      <c r="I1398" s="339"/>
      <c r="J1398" s="339"/>
      <c r="K1398" s="339"/>
      <c r="L1398" s="339"/>
      <c r="M1398" s="339"/>
      <c r="N1398" s="339"/>
      <c r="O1398" s="339"/>
      <c r="P1398" s="339"/>
      <c r="Q1398" s="339"/>
      <c r="R1398" s="339"/>
      <c r="S1398" s="339"/>
      <c r="T1398" s="339"/>
      <c r="U1398" s="339"/>
      <c r="V1398" s="339"/>
      <c r="W1398" s="339"/>
      <c r="X1398" s="339"/>
    </row>
    <row r="1399" spans="1:24" ht="1.5" customHeight="1"/>
    <row r="1400" spans="1:24" ht="18" customHeight="1">
      <c r="A1400" s="340" t="s">
        <v>633</v>
      </c>
      <c r="B1400" s="340"/>
      <c r="C1400" s="340"/>
      <c r="D1400" s="340"/>
      <c r="E1400" s="340"/>
      <c r="F1400" s="340"/>
      <c r="G1400" s="340"/>
      <c r="H1400" s="218" t="s">
        <v>634</v>
      </c>
      <c r="I1400" s="341" t="s">
        <v>635</v>
      </c>
      <c r="J1400" s="341"/>
      <c r="K1400" s="341"/>
      <c r="L1400" s="341"/>
      <c r="M1400" s="341" t="s">
        <v>43</v>
      </c>
      <c r="N1400" s="341"/>
      <c r="O1400" s="341"/>
      <c r="P1400" s="340" t="s">
        <v>636</v>
      </c>
      <c r="Q1400" s="340"/>
      <c r="R1400" s="341" t="s">
        <v>637</v>
      </c>
      <c r="S1400" s="341"/>
      <c r="T1400" s="341"/>
      <c r="U1400" s="341"/>
      <c r="V1400" s="341" t="s">
        <v>638</v>
      </c>
      <c r="W1400" s="341"/>
      <c r="X1400" s="341"/>
    </row>
    <row r="1401" spans="1:24" ht="1.5" customHeight="1">
      <c r="A1401" s="330" t="s">
        <v>95</v>
      </c>
      <c r="B1401" s="330"/>
      <c r="C1401" s="330"/>
      <c r="D1401" s="330"/>
      <c r="E1401" s="330"/>
      <c r="F1401" s="330"/>
      <c r="G1401" s="330"/>
      <c r="H1401" s="219"/>
      <c r="I1401" s="338">
        <v>10</v>
      </c>
      <c r="J1401" s="338"/>
      <c r="K1401" s="338"/>
      <c r="L1401" s="338"/>
      <c r="M1401" s="332" t="s">
        <v>639</v>
      </c>
      <c r="N1401" s="332"/>
      <c r="O1401" s="332"/>
      <c r="P1401" s="330"/>
      <c r="Q1401" s="330"/>
      <c r="R1401" s="338">
        <v>0.29899999999999999</v>
      </c>
      <c r="S1401" s="338"/>
      <c r="T1401" s="338"/>
      <c r="U1401" s="338"/>
      <c r="V1401" s="338">
        <v>2.99</v>
      </c>
      <c r="W1401" s="338"/>
      <c r="X1401" s="338"/>
    </row>
    <row r="1402" spans="1:24" ht="16.5" customHeight="1">
      <c r="A1402" s="330"/>
      <c r="B1402" s="330"/>
      <c r="C1402" s="330"/>
      <c r="D1402" s="330"/>
      <c r="E1402" s="330"/>
      <c r="F1402" s="330"/>
      <c r="G1402" s="330"/>
      <c r="H1402" s="219"/>
      <c r="I1402" s="338"/>
      <c r="J1402" s="338"/>
      <c r="K1402" s="338"/>
      <c r="L1402" s="338"/>
      <c r="M1402" s="332"/>
      <c r="N1402" s="332"/>
      <c r="O1402" s="332"/>
      <c r="P1402" s="330"/>
      <c r="Q1402" s="330"/>
      <c r="R1402" s="338"/>
      <c r="S1402" s="338"/>
      <c r="T1402" s="338"/>
      <c r="U1402" s="338"/>
      <c r="V1402" s="338"/>
      <c r="W1402" s="338"/>
      <c r="X1402" s="338"/>
    </row>
    <row r="1403" spans="1:24" ht="1.5" customHeight="1">
      <c r="A1403" s="330" t="s">
        <v>98</v>
      </c>
      <c r="B1403" s="330"/>
      <c r="C1403" s="330"/>
      <c r="D1403" s="330"/>
      <c r="E1403" s="330"/>
      <c r="F1403" s="330"/>
      <c r="G1403" s="330"/>
      <c r="H1403" s="219"/>
      <c r="I1403" s="338">
        <v>10</v>
      </c>
      <c r="J1403" s="338"/>
      <c r="K1403" s="338"/>
      <c r="L1403" s="338"/>
      <c r="M1403" s="332" t="s">
        <v>639</v>
      </c>
      <c r="N1403" s="332"/>
      <c r="O1403" s="332"/>
      <c r="P1403" s="330"/>
      <c r="Q1403" s="330"/>
      <c r="R1403" s="338">
        <v>2.262053E-2</v>
      </c>
      <c r="S1403" s="338"/>
      <c r="T1403" s="338"/>
      <c r="U1403" s="338"/>
      <c r="V1403" s="338">
        <v>0.2262053</v>
      </c>
      <c r="W1403" s="338"/>
      <c r="X1403" s="338"/>
    </row>
    <row r="1404" spans="1:24" ht="16.5" customHeight="1">
      <c r="A1404" s="330"/>
      <c r="B1404" s="330"/>
      <c r="C1404" s="330"/>
      <c r="D1404" s="330"/>
      <c r="E1404" s="330"/>
      <c r="F1404" s="330"/>
      <c r="G1404" s="330"/>
      <c r="H1404" s="219"/>
      <c r="I1404" s="338"/>
      <c r="J1404" s="338"/>
      <c r="K1404" s="338"/>
      <c r="L1404" s="338"/>
      <c r="M1404" s="332"/>
      <c r="N1404" s="332"/>
      <c r="O1404" s="332"/>
      <c r="P1404" s="330"/>
      <c r="Q1404" s="330"/>
      <c r="R1404" s="338"/>
      <c r="S1404" s="338"/>
      <c r="T1404" s="338"/>
      <c r="U1404" s="338"/>
      <c r="V1404" s="338"/>
      <c r="W1404" s="338"/>
      <c r="X1404" s="338"/>
    </row>
    <row r="1405" spans="1:24" ht="7.5" customHeight="1"/>
    <row r="1406" spans="1:24" ht="16.5" customHeight="1">
      <c r="S1406" s="335" t="s">
        <v>641</v>
      </c>
      <c r="T1406" s="335"/>
      <c r="U1406" s="336">
        <v>3.216205</v>
      </c>
      <c r="V1406" s="336"/>
      <c r="W1406" s="336"/>
    </row>
    <row r="1407" spans="1:24" ht="15.75" customHeight="1"/>
    <row r="1408" spans="1:24" ht="16.5" customHeight="1">
      <c r="B1408" s="339" t="s">
        <v>740</v>
      </c>
      <c r="C1408" s="339"/>
      <c r="D1408" s="339"/>
      <c r="E1408" s="339"/>
      <c r="F1408" s="339"/>
      <c r="G1408" s="339"/>
      <c r="H1408" s="339"/>
      <c r="I1408" s="339"/>
      <c r="J1408" s="339"/>
      <c r="K1408" s="339"/>
      <c r="L1408" s="339"/>
      <c r="M1408" s="339"/>
      <c r="N1408" s="339"/>
      <c r="O1408" s="339"/>
      <c r="P1408" s="339"/>
      <c r="Q1408" s="339"/>
      <c r="R1408" s="339"/>
      <c r="S1408" s="339"/>
      <c r="T1408" s="339"/>
      <c r="U1408" s="339"/>
      <c r="V1408" s="339"/>
      <c r="W1408" s="339"/>
      <c r="X1408" s="339"/>
    </row>
    <row r="1409" spans="1:24" ht="0.75" customHeight="1"/>
    <row r="1410" spans="1:24" ht="18" customHeight="1">
      <c r="A1410" s="340" t="s">
        <v>633</v>
      </c>
      <c r="B1410" s="340"/>
      <c r="C1410" s="340"/>
      <c r="D1410" s="340"/>
      <c r="E1410" s="340"/>
      <c r="F1410" s="340"/>
      <c r="G1410" s="340"/>
      <c r="H1410" s="218" t="s">
        <v>634</v>
      </c>
      <c r="I1410" s="341" t="s">
        <v>635</v>
      </c>
      <c r="J1410" s="341"/>
      <c r="K1410" s="341"/>
      <c r="L1410" s="341"/>
      <c r="M1410" s="341" t="s">
        <v>43</v>
      </c>
      <c r="N1410" s="341"/>
      <c r="O1410" s="341"/>
      <c r="P1410" s="340" t="s">
        <v>636</v>
      </c>
      <c r="Q1410" s="340"/>
      <c r="R1410" s="341" t="s">
        <v>637</v>
      </c>
      <c r="S1410" s="341"/>
      <c r="T1410" s="341"/>
      <c r="U1410" s="341"/>
      <c r="V1410" s="341" t="s">
        <v>638</v>
      </c>
      <c r="W1410" s="341"/>
      <c r="X1410" s="341"/>
    </row>
    <row r="1411" spans="1:24" ht="1.5" customHeight="1">
      <c r="A1411" s="330" t="s">
        <v>95</v>
      </c>
      <c r="B1411" s="330"/>
      <c r="C1411" s="330"/>
      <c r="D1411" s="330"/>
      <c r="E1411" s="330"/>
      <c r="F1411" s="330"/>
      <c r="G1411" s="330"/>
      <c r="H1411" s="219"/>
      <c r="I1411" s="338">
        <v>15</v>
      </c>
      <c r="J1411" s="338"/>
      <c r="K1411" s="338"/>
      <c r="L1411" s="338"/>
      <c r="M1411" s="332" t="s">
        <v>639</v>
      </c>
      <c r="N1411" s="332"/>
      <c r="O1411" s="332"/>
      <c r="P1411" s="330"/>
      <c r="Q1411" s="330"/>
      <c r="R1411" s="338">
        <v>0.29899999999999999</v>
      </c>
      <c r="S1411" s="338"/>
      <c r="T1411" s="338"/>
      <c r="U1411" s="338"/>
      <c r="V1411" s="338">
        <v>4.4850000000000003</v>
      </c>
      <c r="W1411" s="338"/>
      <c r="X1411" s="338"/>
    </row>
    <row r="1412" spans="1:24" ht="16.5" customHeight="1">
      <c r="A1412" s="330"/>
      <c r="B1412" s="330"/>
      <c r="C1412" s="330"/>
      <c r="D1412" s="330"/>
      <c r="E1412" s="330"/>
      <c r="F1412" s="330"/>
      <c r="G1412" s="330"/>
      <c r="H1412" s="219"/>
      <c r="I1412" s="338"/>
      <c r="J1412" s="338"/>
      <c r="K1412" s="338"/>
      <c r="L1412" s="338"/>
      <c r="M1412" s="332"/>
      <c r="N1412" s="332"/>
      <c r="O1412" s="332"/>
      <c r="P1412" s="330"/>
      <c r="Q1412" s="330"/>
      <c r="R1412" s="338"/>
      <c r="S1412" s="338"/>
      <c r="T1412" s="338"/>
      <c r="U1412" s="338"/>
      <c r="V1412" s="338"/>
      <c r="W1412" s="338"/>
      <c r="X1412" s="338"/>
    </row>
    <row r="1413" spans="1:24" ht="1.5" customHeight="1">
      <c r="A1413" s="330" t="s">
        <v>98</v>
      </c>
      <c r="B1413" s="330"/>
      <c r="C1413" s="330"/>
      <c r="D1413" s="330"/>
      <c r="E1413" s="330"/>
      <c r="F1413" s="330"/>
      <c r="G1413" s="330"/>
      <c r="H1413" s="219"/>
      <c r="I1413" s="338">
        <v>10</v>
      </c>
      <c r="J1413" s="338"/>
      <c r="K1413" s="338"/>
      <c r="L1413" s="338"/>
      <c r="M1413" s="332" t="s">
        <v>639</v>
      </c>
      <c r="N1413" s="332"/>
      <c r="O1413" s="332"/>
      <c r="P1413" s="330"/>
      <c r="Q1413" s="330"/>
      <c r="R1413" s="338">
        <v>2.262053E-2</v>
      </c>
      <c r="S1413" s="338"/>
      <c r="T1413" s="338"/>
      <c r="U1413" s="338"/>
      <c r="V1413" s="338">
        <v>0.2262053</v>
      </c>
      <c r="W1413" s="338"/>
      <c r="X1413" s="338"/>
    </row>
    <row r="1414" spans="1:24" ht="16.5" customHeight="1">
      <c r="A1414" s="330"/>
      <c r="B1414" s="330"/>
      <c r="C1414" s="330"/>
      <c r="D1414" s="330"/>
      <c r="E1414" s="330"/>
      <c r="F1414" s="330"/>
      <c r="G1414" s="330"/>
      <c r="H1414" s="219"/>
      <c r="I1414" s="338"/>
      <c r="J1414" s="338"/>
      <c r="K1414" s="338"/>
      <c r="L1414" s="338"/>
      <c r="M1414" s="332"/>
      <c r="N1414" s="332"/>
      <c r="O1414" s="332"/>
      <c r="P1414" s="330"/>
      <c r="Q1414" s="330"/>
      <c r="R1414" s="338"/>
      <c r="S1414" s="338"/>
      <c r="T1414" s="338"/>
      <c r="U1414" s="338"/>
      <c r="V1414" s="338"/>
      <c r="W1414" s="338"/>
      <c r="X1414" s="338"/>
    </row>
    <row r="1415" spans="1:24" ht="7.5" customHeight="1"/>
    <row r="1416" spans="1:24" ht="16.5" customHeight="1">
      <c r="S1416" s="335" t="s">
        <v>641</v>
      </c>
      <c r="T1416" s="335"/>
      <c r="U1416" s="336">
        <v>4.7112049999999996</v>
      </c>
      <c r="V1416" s="336"/>
      <c r="W1416" s="336"/>
    </row>
    <row r="1417" spans="1:24" ht="15.75" customHeight="1"/>
    <row r="1418" spans="1:24" ht="16.5" customHeight="1">
      <c r="B1418" s="339" t="s">
        <v>741</v>
      </c>
      <c r="C1418" s="339"/>
      <c r="D1418" s="339"/>
      <c r="E1418" s="339"/>
      <c r="F1418" s="339"/>
      <c r="G1418" s="339"/>
      <c r="H1418" s="339"/>
      <c r="I1418" s="339"/>
      <c r="J1418" s="339"/>
      <c r="K1418" s="339"/>
      <c r="L1418" s="339"/>
      <c r="M1418" s="339"/>
      <c r="N1418" s="339"/>
      <c r="O1418" s="339"/>
      <c r="P1418" s="339"/>
      <c r="Q1418" s="339"/>
      <c r="R1418" s="339"/>
      <c r="S1418" s="339"/>
      <c r="T1418" s="339"/>
      <c r="U1418" s="339"/>
      <c r="V1418" s="339"/>
      <c r="W1418" s="339"/>
      <c r="X1418" s="339"/>
    </row>
    <row r="1419" spans="1:24" ht="0.75" customHeight="1"/>
    <row r="1420" spans="1:24" ht="18" customHeight="1">
      <c r="A1420" s="340" t="s">
        <v>633</v>
      </c>
      <c r="B1420" s="340"/>
      <c r="C1420" s="340"/>
      <c r="D1420" s="340"/>
      <c r="E1420" s="340"/>
      <c r="F1420" s="340"/>
      <c r="G1420" s="340"/>
      <c r="H1420" s="218" t="s">
        <v>634</v>
      </c>
      <c r="I1420" s="341" t="s">
        <v>635</v>
      </c>
      <c r="J1420" s="341"/>
      <c r="K1420" s="341"/>
      <c r="L1420" s="341"/>
      <c r="M1420" s="341" t="s">
        <v>43</v>
      </c>
      <c r="N1420" s="341"/>
      <c r="O1420" s="341"/>
      <c r="P1420" s="340" t="s">
        <v>636</v>
      </c>
      <c r="Q1420" s="340"/>
      <c r="R1420" s="341" t="s">
        <v>637</v>
      </c>
      <c r="S1420" s="341"/>
      <c r="T1420" s="341"/>
      <c r="U1420" s="341"/>
      <c r="V1420" s="341" t="s">
        <v>638</v>
      </c>
      <c r="W1420" s="341"/>
      <c r="X1420" s="341"/>
    </row>
    <row r="1421" spans="1:24" ht="1.5" customHeight="1">
      <c r="A1421" s="330" t="s">
        <v>107</v>
      </c>
      <c r="B1421" s="330"/>
      <c r="C1421" s="330"/>
      <c r="D1421" s="330"/>
      <c r="E1421" s="330"/>
      <c r="F1421" s="330"/>
      <c r="G1421" s="330"/>
      <c r="H1421" s="219"/>
      <c r="I1421" s="338">
        <v>10</v>
      </c>
      <c r="J1421" s="338"/>
      <c r="K1421" s="338"/>
      <c r="L1421" s="338"/>
      <c r="M1421" s="332" t="s">
        <v>639</v>
      </c>
      <c r="N1421" s="332"/>
      <c r="O1421" s="332"/>
      <c r="P1421" s="330"/>
      <c r="Q1421" s="330"/>
      <c r="R1421" s="338">
        <v>0.32200000000000001</v>
      </c>
      <c r="S1421" s="338"/>
      <c r="T1421" s="338"/>
      <c r="U1421" s="338"/>
      <c r="V1421" s="338">
        <v>3.22</v>
      </c>
      <c r="W1421" s="338"/>
      <c r="X1421" s="338"/>
    </row>
    <row r="1422" spans="1:24" ht="16.5" customHeight="1">
      <c r="A1422" s="330"/>
      <c r="B1422" s="330"/>
      <c r="C1422" s="330"/>
      <c r="D1422" s="330"/>
      <c r="E1422" s="330"/>
      <c r="F1422" s="330"/>
      <c r="G1422" s="330"/>
      <c r="H1422" s="219"/>
      <c r="I1422" s="338"/>
      <c r="J1422" s="338"/>
      <c r="K1422" s="338"/>
      <c r="L1422" s="338"/>
      <c r="M1422" s="332"/>
      <c r="N1422" s="332"/>
      <c r="O1422" s="332"/>
      <c r="P1422" s="330"/>
      <c r="Q1422" s="330"/>
      <c r="R1422" s="338"/>
      <c r="S1422" s="338"/>
      <c r="T1422" s="338"/>
      <c r="U1422" s="338"/>
      <c r="V1422" s="338"/>
      <c r="W1422" s="338"/>
      <c r="X1422" s="338"/>
    </row>
    <row r="1423" spans="1:24" ht="6" customHeight="1">
      <c r="A1423" s="330"/>
      <c r="B1423" s="330"/>
      <c r="C1423" s="330"/>
      <c r="D1423" s="330"/>
      <c r="E1423" s="330"/>
      <c r="F1423" s="330"/>
      <c r="G1423" s="330"/>
      <c r="H1423" s="219"/>
      <c r="I1423" s="338"/>
      <c r="J1423" s="338"/>
      <c r="K1423" s="338"/>
      <c r="L1423" s="338"/>
      <c r="M1423" s="332"/>
      <c r="N1423" s="332"/>
      <c r="O1423" s="332"/>
      <c r="P1423" s="330"/>
      <c r="Q1423" s="330"/>
      <c r="R1423" s="338"/>
      <c r="S1423" s="338"/>
      <c r="T1423" s="338"/>
      <c r="U1423" s="338"/>
      <c r="V1423" s="338"/>
      <c r="W1423" s="338"/>
      <c r="X1423" s="338"/>
    </row>
    <row r="1424" spans="1:24" ht="1.5" customHeight="1">
      <c r="A1424" s="330" t="s">
        <v>98</v>
      </c>
      <c r="B1424" s="330"/>
      <c r="C1424" s="330"/>
      <c r="D1424" s="330"/>
      <c r="E1424" s="330"/>
      <c r="F1424" s="330"/>
      <c r="G1424" s="330"/>
      <c r="H1424" s="219"/>
      <c r="I1424" s="338">
        <v>10</v>
      </c>
      <c r="J1424" s="338"/>
      <c r="K1424" s="338"/>
      <c r="L1424" s="338"/>
      <c r="M1424" s="332" t="s">
        <v>639</v>
      </c>
      <c r="N1424" s="332"/>
      <c r="O1424" s="332"/>
      <c r="P1424" s="330"/>
      <c r="Q1424" s="330"/>
      <c r="R1424" s="338">
        <v>2.262053E-2</v>
      </c>
      <c r="S1424" s="338"/>
      <c r="T1424" s="338"/>
      <c r="U1424" s="338"/>
      <c r="V1424" s="338">
        <v>0.2262053</v>
      </c>
      <c r="W1424" s="338"/>
      <c r="X1424" s="338"/>
    </row>
    <row r="1425" spans="1:24" ht="16.5" customHeight="1">
      <c r="A1425" s="330"/>
      <c r="B1425" s="330"/>
      <c r="C1425" s="330"/>
      <c r="D1425" s="330"/>
      <c r="E1425" s="330"/>
      <c r="F1425" s="330"/>
      <c r="G1425" s="330"/>
      <c r="H1425" s="219"/>
      <c r="I1425" s="338"/>
      <c r="J1425" s="338"/>
      <c r="K1425" s="338"/>
      <c r="L1425" s="338"/>
      <c r="M1425" s="332"/>
      <c r="N1425" s="332"/>
      <c r="O1425" s="332"/>
      <c r="P1425" s="330"/>
      <c r="Q1425" s="330"/>
      <c r="R1425" s="338"/>
      <c r="S1425" s="338"/>
      <c r="T1425" s="338"/>
      <c r="U1425" s="338"/>
      <c r="V1425" s="338"/>
      <c r="W1425" s="338"/>
      <c r="X1425" s="338"/>
    </row>
    <row r="1426" spans="1:24" ht="7.5" customHeight="1"/>
    <row r="1427" spans="1:24" ht="16.5" customHeight="1">
      <c r="S1427" s="335" t="s">
        <v>641</v>
      </c>
      <c r="T1427" s="335"/>
      <c r="U1427" s="336">
        <v>3.446205</v>
      </c>
      <c r="V1427" s="336"/>
      <c r="W1427" s="336"/>
    </row>
    <row r="1428" spans="1:24" ht="15.75" customHeight="1"/>
    <row r="1429" spans="1:24" ht="16.5" customHeight="1">
      <c r="B1429" s="339" t="s">
        <v>742</v>
      </c>
      <c r="C1429" s="339"/>
      <c r="D1429" s="339"/>
      <c r="E1429" s="339"/>
      <c r="F1429" s="339"/>
      <c r="G1429" s="339"/>
      <c r="H1429" s="339"/>
      <c r="I1429" s="339"/>
      <c r="J1429" s="339"/>
      <c r="K1429" s="339"/>
      <c r="L1429" s="339"/>
      <c r="M1429" s="339"/>
      <c r="N1429" s="339"/>
      <c r="O1429" s="339"/>
      <c r="P1429" s="339"/>
      <c r="Q1429" s="339"/>
      <c r="R1429" s="339"/>
      <c r="S1429" s="339"/>
      <c r="T1429" s="339"/>
      <c r="U1429" s="339"/>
      <c r="V1429" s="339"/>
      <c r="W1429" s="339"/>
      <c r="X1429" s="339"/>
    </row>
    <row r="1430" spans="1:24" ht="0.75" customHeight="1"/>
    <row r="1431" spans="1:24" ht="18" customHeight="1">
      <c r="A1431" s="340" t="s">
        <v>633</v>
      </c>
      <c r="B1431" s="340"/>
      <c r="C1431" s="340"/>
      <c r="D1431" s="340"/>
      <c r="E1431" s="340"/>
      <c r="F1431" s="340"/>
      <c r="G1431" s="340"/>
      <c r="H1431" s="218" t="s">
        <v>634</v>
      </c>
      <c r="I1431" s="341" t="s">
        <v>635</v>
      </c>
      <c r="J1431" s="341"/>
      <c r="K1431" s="341"/>
      <c r="L1431" s="341"/>
      <c r="M1431" s="341" t="s">
        <v>43</v>
      </c>
      <c r="N1431" s="341"/>
      <c r="O1431" s="341"/>
      <c r="P1431" s="340" t="s">
        <v>636</v>
      </c>
      <c r="Q1431" s="340"/>
      <c r="R1431" s="341" t="s">
        <v>637</v>
      </c>
      <c r="S1431" s="341"/>
      <c r="T1431" s="341"/>
      <c r="U1431" s="341"/>
      <c r="V1431" s="341" t="s">
        <v>638</v>
      </c>
      <c r="W1431" s="341"/>
      <c r="X1431" s="341"/>
    </row>
    <row r="1432" spans="1:24" ht="1.5" customHeight="1">
      <c r="A1432" s="330" t="s">
        <v>95</v>
      </c>
      <c r="B1432" s="330"/>
      <c r="C1432" s="330"/>
      <c r="D1432" s="330"/>
      <c r="E1432" s="330"/>
      <c r="F1432" s="330"/>
      <c r="G1432" s="330"/>
      <c r="H1432" s="219"/>
      <c r="I1432" s="338">
        <v>8</v>
      </c>
      <c r="J1432" s="338"/>
      <c r="K1432" s="338"/>
      <c r="L1432" s="338"/>
      <c r="M1432" s="332" t="s">
        <v>639</v>
      </c>
      <c r="N1432" s="332"/>
      <c r="O1432" s="332"/>
      <c r="P1432" s="330"/>
      <c r="Q1432" s="330"/>
      <c r="R1432" s="338">
        <v>0.29899999999999999</v>
      </c>
      <c r="S1432" s="338"/>
      <c r="T1432" s="338"/>
      <c r="U1432" s="338"/>
      <c r="V1432" s="338">
        <v>2.3919999999999999</v>
      </c>
      <c r="W1432" s="338"/>
      <c r="X1432" s="338"/>
    </row>
    <row r="1433" spans="1:24" ht="16.5" customHeight="1">
      <c r="A1433" s="330"/>
      <c r="B1433" s="330"/>
      <c r="C1433" s="330"/>
      <c r="D1433" s="330"/>
      <c r="E1433" s="330"/>
      <c r="F1433" s="330"/>
      <c r="G1433" s="330"/>
      <c r="H1433" s="219"/>
      <c r="I1433" s="338"/>
      <c r="J1433" s="338"/>
      <c r="K1433" s="338"/>
      <c r="L1433" s="338"/>
      <c r="M1433" s="332"/>
      <c r="N1433" s="332"/>
      <c r="O1433" s="332"/>
      <c r="P1433" s="330"/>
      <c r="Q1433" s="330"/>
      <c r="R1433" s="338"/>
      <c r="S1433" s="338"/>
      <c r="T1433" s="338"/>
      <c r="U1433" s="338"/>
      <c r="V1433" s="338"/>
      <c r="W1433" s="338"/>
      <c r="X1433" s="338"/>
    </row>
    <row r="1434" spans="1:24" ht="1.5" customHeight="1">
      <c r="A1434" s="330" t="s">
        <v>98</v>
      </c>
      <c r="B1434" s="330"/>
      <c r="C1434" s="330"/>
      <c r="D1434" s="330"/>
      <c r="E1434" s="330"/>
      <c r="F1434" s="330"/>
      <c r="G1434" s="330"/>
      <c r="H1434" s="219"/>
      <c r="I1434" s="338">
        <v>10</v>
      </c>
      <c r="J1434" s="338"/>
      <c r="K1434" s="338"/>
      <c r="L1434" s="338"/>
      <c r="M1434" s="332" t="s">
        <v>639</v>
      </c>
      <c r="N1434" s="332"/>
      <c r="O1434" s="332"/>
      <c r="P1434" s="330"/>
      <c r="Q1434" s="330"/>
      <c r="R1434" s="338">
        <v>2.262053E-2</v>
      </c>
      <c r="S1434" s="338"/>
      <c r="T1434" s="338"/>
      <c r="U1434" s="338"/>
      <c r="V1434" s="338">
        <v>0.2262053</v>
      </c>
      <c r="W1434" s="338"/>
      <c r="X1434" s="338"/>
    </row>
    <row r="1435" spans="1:24" ht="16.5" customHeight="1">
      <c r="A1435" s="330"/>
      <c r="B1435" s="330"/>
      <c r="C1435" s="330"/>
      <c r="D1435" s="330"/>
      <c r="E1435" s="330"/>
      <c r="F1435" s="330"/>
      <c r="G1435" s="330"/>
      <c r="H1435" s="219"/>
      <c r="I1435" s="338"/>
      <c r="J1435" s="338"/>
      <c r="K1435" s="338"/>
      <c r="L1435" s="338"/>
      <c r="M1435" s="332"/>
      <c r="N1435" s="332"/>
      <c r="O1435" s="332"/>
      <c r="P1435" s="330"/>
      <c r="Q1435" s="330"/>
      <c r="R1435" s="338"/>
      <c r="S1435" s="338"/>
      <c r="T1435" s="338"/>
      <c r="U1435" s="338"/>
      <c r="V1435" s="338"/>
      <c r="W1435" s="338"/>
      <c r="X1435" s="338"/>
    </row>
    <row r="1436" spans="1:24" ht="7.5" customHeight="1"/>
    <row r="1437" spans="1:24" ht="16.5" customHeight="1">
      <c r="S1437" s="335" t="s">
        <v>641</v>
      </c>
      <c r="T1437" s="335"/>
      <c r="U1437" s="336">
        <v>2.6182050000000001</v>
      </c>
      <c r="V1437" s="336"/>
      <c r="W1437" s="336"/>
    </row>
    <row r="1438" spans="1:24" ht="15.75" customHeight="1"/>
    <row r="1439" spans="1:24" ht="16.5" customHeight="1">
      <c r="B1439" s="339" t="s">
        <v>743</v>
      </c>
      <c r="C1439" s="339"/>
      <c r="D1439" s="339"/>
      <c r="E1439" s="339"/>
      <c r="F1439" s="339"/>
      <c r="G1439" s="339"/>
      <c r="H1439" s="339"/>
      <c r="I1439" s="339"/>
      <c r="J1439" s="339"/>
      <c r="K1439" s="339"/>
      <c r="L1439" s="339"/>
      <c r="M1439" s="339"/>
      <c r="N1439" s="339"/>
      <c r="O1439" s="339"/>
      <c r="P1439" s="339"/>
      <c r="Q1439" s="339"/>
      <c r="R1439" s="339"/>
      <c r="S1439" s="339"/>
      <c r="T1439" s="339"/>
      <c r="U1439" s="339"/>
      <c r="V1439" s="339"/>
      <c r="W1439" s="339"/>
      <c r="X1439" s="339"/>
    </row>
    <row r="1440" spans="1:24" ht="0.75" customHeight="1"/>
    <row r="1441" spans="1:24" ht="18" customHeight="1">
      <c r="A1441" s="340" t="s">
        <v>633</v>
      </c>
      <c r="B1441" s="340"/>
      <c r="C1441" s="340"/>
      <c r="D1441" s="340"/>
      <c r="E1441" s="340"/>
      <c r="F1441" s="340"/>
      <c r="G1441" s="340"/>
      <c r="H1441" s="218" t="s">
        <v>634</v>
      </c>
      <c r="I1441" s="341" t="s">
        <v>635</v>
      </c>
      <c r="J1441" s="341"/>
      <c r="K1441" s="341"/>
      <c r="L1441" s="341"/>
      <c r="M1441" s="341" t="s">
        <v>43</v>
      </c>
      <c r="N1441" s="341"/>
      <c r="O1441" s="341"/>
      <c r="P1441" s="340" t="s">
        <v>636</v>
      </c>
      <c r="Q1441" s="340"/>
      <c r="R1441" s="341" t="s">
        <v>637</v>
      </c>
      <c r="S1441" s="341"/>
      <c r="T1441" s="341"/>
      <c r="U1441" s="341"/>
      <c r="V1441" s="341" t="s">
        <v>638</v>
      </c>
      <c r="W1441" s="341"/>
      <c r="X1441" s="341"/>
    </row>
    <row r="1442" spans="1:24" ht="1.5" customHeight="1">
      <c r="A1442" s="330" t="s">
        <v>95</v>
      </c>
      <c r="B1442" s="330"/>
      <c r="C1442" s="330"/>
      <c r="D1442" s="330"/>
      <c r="E1442" s="330"/>
      <c r="F1442" s="330"/>
      <c r="G1442" s="330"/>
      <c r="H1442" s="219"/>
      <c r="I1442" s="338">
        <v>10</v>
      </c>
      <c r="J1442" s="338"/>
      <c r="K1442" s="338"/>
      <c r="L1442" s="338"/>
      <c r="M1442" s="332" t="s">
        <v>639</v>
      </c>
      <c r="N1442" s="332"/>
      <c r="O1442" s="332"/>
      <c r="P1442" s="330"/>
      <c r="Q1442" s="330"/>
      <c r="R1442" s="338">
        <v>0.29899999999999999</v>
      </c>
      <c r="S1442" s="338"/>
      <c r="T1442" s="338"/>
      <c r="U1442" s="338"/>
      <c r="V1442" s="338">
        <v>2.99</v>
      </c>
      <c r="W1442" s="338"/>
      <c r="X1442" s="338"/>
    </row>
    <row r="1443" spans="1:24" ht="16.5" customHeight="1">
      <c r="A1443" s="330"/>
      <c r="B1443" s="330"/>
      <c r="C1443" s="330"/>
      <c r="D1443" s="330"/>
      <c r="E1443" s="330"/>
      <c r="F1443" s="330"/>
      <c r="G1443" s="330"/>
      <c r="H1443" s="219"/>
      <c r="I1443" s="338"/>
      <c r="J1443" s="338"/>
      <c r="K1443" s="338"/>
      <c r="L1443" s="338"/>
      <c r="M1443" s="332"/>
      <c r="N1443" s="332"/>
      <c r="O1443" s="332"/>
      <c r="P1443" s="330"/>
      <c r="Q1443" s="330"/>
      <c r="R1443" s="338"/>
      <c r="S1443" s="338"/>
      <c r="T1443" s="338"/>
      <c r="U1443" s="338"/>
      <c r="V1443" s="338"/>
      <c r="W1443" s="338"/>
      <c r="X1443" s="338"/>
    </row>
    <row r="1444" spans="1:24" ht="1.5" customHeight="1">
      <c r="A1444" s="330" t="s">
        <v>98</v>
      </c>
      <c r="B1444" s="330"/>
      <c r="C1444" s="330"/>
      <c r="D1444" s="330"/>
      <c r="E1444" s="330"/>
      <c r="F1444" s="330"/>
      <c r="G1444" s="330"/>
      <c r="H1444" s="219"/>
      <c r="I1444" s="338">
        <v>10</v>
      </c>
      <c r="J1444" s="338"/>
      <c r="K1444" s="338"/>
      <c r="L1444" s="338"/>
      <c r="M1444" s="332" t="s">
        <v>639</v>
      </c>
      <c r="N1444" s="332"/>
      <c r="O1444" s="332"/>
      <c r="P1444" s="330"/>
      <c r="Q1444" s="330"/>
      <c r="R1444" s="338">
        <v>2.262053E-2</v>
      </c>
      <c r="S1444" s="338"/>
      <c r="T1444" s="338"/>
      <c r="U1444" s="338"/>
      <c r="V1444" s="338">
        <v>0.2262053</v>
      </c>
      <c r="W1444" s="338"/>
      <c r="X1444" s="338"/>
    </row>
    <row r="1445" spans="1:24" ht="16.5" customHeight="1">
      <c r="A1445" s="330"/>
      <c r="B1445" s="330"/>
      <c r="C1445" s="330"/>
      <c r="D1445" s="330"/>
      <c r="E1445" s="330"/>
      <c r="F1445" s="330"/>
      <c r="G1445" s="330"/>
      <c r="H1445" s="219"/>
      <c r="I1445" s="338"/>
      <c r="J1445" s="338"/>
      <c r="K1445" s="338"/>
      <c r="L1445" s="338"/>
      <c r="M1445" s="332"/>
      <c r="N1445" s="332"/>
      <c r="O1445" s="332"/>
      <c r="P1445" s="330"/>
      <c r="Q1445" s="330"/>
      <c r="R1445" s="338"/>
      <c r="S1445" s="338"/>
      <c r="T1445" s="338"/>
      <c r="U1445" s="338"/>
      <c r="V1445" s="338"/>
      <c r="W1445" s="338"/>
      <c r="X1445" s="338"/>
    </row>
    <row r="1446" spans="1:24" ht="7.5" customHeight="1"/>
    <row r="1447" spans="1:24" ht="17.25" customHeight="1">
      <c r="S1447" s="335" t="s">
        <v>641</v>
      </c>
      <c r="T1447" s="335"/>
      <c r="U1447" s="336">
        <v>3.216205</v>
      </c>
      <c r="V1447" s="336"/>
      <c r="W1447" s="336"/>
    </row>
    <row r="1448" spans="1:24" ht="12.75" customHeight="1"/>
    <row r="1449" spans="1:24" ht="16.5" customHeight="1">
      <c r="E1449" s="342" t="s">
        <v>40</v>
      </c>
      <c r="F1449" s="342"/>
      <c r="G1449" s="342" t="s">
        <v>108</v>
      </c>
      <c r="H1449" s="342"/>
      <c r="I1449" s="342"/>
      <c r="J1449" s="342"/>
    </row>
    <row r="1450" spans="1:24" ht="15" customHeight="1"/>
    <row r="1451" spans="1:24" ht="16.5" customHeight="1">
      <c r="B1451" s="339" t="s">
        <v>109</v>
      </c>
      <c r="C1451" s="339"/>
      <c r="D1451" s="339"/>
      <c r="E1451" s="339"/>
      <c r="F1451" s="339"/>
      <c r="G1451" s="339"/>
      <c r="H1451" s="339"/>
      <c r="I1451" s="339"/>
      <c r="J1451" s="339"/>
      <c r="K1451" s="339"/>
      <c r="L1451" s="339"/>
      <c r="M1451" s="339"/>
      <c r="N1451" s="339"/>
      <c r="O1451" s="339"/>
      <c r="P1451" s="339"/>
      <c r="Q1451" s="339"/>
      <c r="R1451" s="339"/>
      <c r="S1451" s="339"/>
      <c r="T1451" s="339"/>
      <c r="U1451" s="339"/>
      <c r="V1451" s="339"/>
      <c r="W1451" s="339"/>
      <c r="X1451" s="339"/>
    </row>
    <row r="1452" spans="1:24" ht="0.75" customHeight="1"/>
    <row r="1453" spans="1:24" ht="18" customHeight="1">
      <c r="A1453" s="340" t="s">
        <v>633</v>
      </c>
      <c r="B1453" s="340"/>
      <c r="C1453" s="340"/>
      <c r="D1453" s="340"/>
      <c r="E1453" s="340"/>
      <c r="F1453" s="340"/>
      <c r="G1453" s="340"/>
      <c r="H1453" s="218" t="s">
        <v>634</v>
      </c>
      <c r="I1453" s="341" t="s">
        <v>635</v>
      </c>
      <c r="J1453" s="341"/>
      <c r="K1453" s="341"/>
      <c r="L1453" s="341"/>
      <c r="M1453" s="341" t="s">
        <v>43</v>
      </c>
      <c r="N1453" s="341"/>
      <c r="O1453" s="341"/>
      <c r="P1453" s="340" t="s">
        <v>636</v>
      </c>
      <c r="Q1453" s="340"/>
      <c r="R1453" s="341" t="s">
        <v>637</v>
      </c>
      <c r="S1453" s="341"/>
      <c r="T1453" s="341"/>
      <c r="U1453" s="341"/>
      <c r="V1453" s="341" t="s">
        <v>638</v>
      </c>
      <c r="W1453" s="341"/>
      <c r="X1453" s="341"/>
    </row>
    <row r="1454" spans="1:24" ht="1.5" customHeight="1">
      <c r="A1454" s="330" t="s">
        <v>110</v>
      </c>
      <c r="B1454" s="330"/>
      <c r="C1454" s="330"/>
      <c r="D1454" s="330"/>
      <c r="E1454" s="330"/>
      <c r="F1454" s="330"/>
      <c r="G1454" s="330"/>
      <c r="H1454" s="219"/>
      <c r="I1454" s="338">
        <v>20</v>
      </c>
      <c r="J1454" s="338"/>
      <c r="K1454" s="338"/>
      <c r="L1454" s="338"/>
      <c r="M1454" s="332" t="s">
        <v>639</v>
      </c>
      <c r="N1454" s="332"/>
      <c r="O1454" s="332"/>
      <c r="P1454" s="330"/>
      <c r="Q1454" s="330"/>
      <c r="R1454" s="338">
        <v>0.25</v>
      </c>
      <c r="S1454" s="338"/>
      <c r="T1454" s="338"/>
      <c r="U1454" s="338"/>
      <c r="V1454" s="338">
        <v>5</v>
      </c>
      <c r="W1454" s="338"/>
      <c r="X1454" s="338"/>
    </row>
    <row r="1455" spans="1:24" ht="16.5" customHeight="1">
      <c r="A1455" s="330"/>
      <c r="B1455" s="330"/>
      <c r="C1455" s="330"/>
      <c r="D1455" s="330"/>
      <c r="E1455" s="330"/>
      <c r="F1455" s="330"/>
      <c r="G1455" s="330"/>
      <c r="H1455" s="219"/>
      <c r="I1455" s="338"/>
      <c r="J1455" s="338"/>
      <c r="K1455" s="338"/>
      <c r="L1455" s="338"/>
      <c r="M1455" s="332"/>
      <c r="N1455" s="332"/>
      <c r="O1455" s="332"/>
      <c r="P1455" s="330"/>
      <c r="Q1455" s="330"/>
      <c r="R1455" s="338"/>
      <c r="S1455" s="338"/>
      <c r="T1455" s="338"/>
      <c r="U1455" s="338"/>
      <c r="V1455" s="338"/>
      <c r="W1455" s="338"/>
      <c r="X1455" s="338"/>
    </row>
    <row r="1456" spans="1:24" ht="7.5" customHeight="1"/>
    <row r="1457" spans="1:24" ht="16.5" customHeight="1">
      <c r="S1457" s="335" t="s">
        <v>641</v>
      </c>
      <c r="T1457" s="335"/>
      <c r="U1457" s="336">
        <v>5</v>
      </c>
      <c r="V1457" s="336"/>
      <c r="W1457" s="336"/>
    </row>
    <row r="1458" spans="1:24" ht="15.75" customHeight="1"/>
    <row r="1459" spans="1:24" ht="16.5" customHeight="1">
      <c r="B1459" s="339" t="s">
        <v>111</v>
      </c>
      <c r="C1459" s="339"/>
      <c r="D1459" s="339"/>
      <c r="E1459" s="339"/>
      <c r="F1459" s="339"/>
      <c r="G1459" s="339"/>
      <c r="H1459" s="339"/>
      <c r="I1459" s="339"/>
      <c r="J1459" s="339"/>
      <c r="K1459" s="339"/>
      <c r="L1459" s="339"/>
      <c r="M1459" s="339"/>
      <c r="N1459" s="339"/>
      <c r="O1459" s="339"/>
      <c r="P1459" s="339"/>
      <c r="Q1459" s="339"/>
      <c r="R1459" s="339"/>
      <c r="S1459" s="339"/>
      <c r="T1459" s="339"/>
      <c r="U1459" s="339"/>
      <c r="V1459" s="339"/>
      <c r="W1459" s="339"/>
      <c r="X1459" s="339"/>
    </row>
    <row r="1460" spans="1:24" ht="0.75" customHeight="1"/>
    <row r="1461" spans="1:24" ht="18" customHeight="1">
      <c r="A1461" s="340" t="s">
        <v>633</v>
      </c>
      <c r="B1461" s="340"/>
      <c r="C1461" s="340"/>
      <c r="D1461" s="340"/>
      <c r="E1461" s="340"/>
      <c r="F1461" s="340"/>
      <c r="G1461" s="340"/>
      <c r="H1461" s="218" t="s">
        <v>634</v>
      </c>
      <c r="I1461" s="341" t="s">
        <v>635</v>
      </c>
      <c r="J1461" s="341"/>
      <c r="K1461" s="341"/>
      <c r="L1461" s="341"/>
      <c r="M1461" s="341" t="s">
        <v>43</v>
      </c>
      <c r="N1461" s="341"/>
      <c r="O1461" s="341"/>
      <c r="P1461" s="340" t="s">
        <v>636</v>
      </c>
      <c r="Q1461" s="340"/>
      <c r="R1461" s="341" t="s">
        <v>637</v>
      </c>
      <c r="S1461" s="341"/>
      <c r="T1461" s="341"/>
      <c r="U1461" s="341"/>
      <c r="V1461" s="341" t="s">
        <v>638</v>
      </c>
      <c r="W1461" s="341"/>
      <c r="X1461" s="341"/>
    </row>
    <row r="1462" spans="1:24" ht="1.5" customHeight="1">
      <c r="A1462" s="330" t="s">
        <v>7</v>
      </c>
      <c r="B1462" s="330"/>
      <c r="C1462" s="330"/>
      <c r="D1462" s="330"/>
      <c r="E1462" s="330"/>
      <c r="F1462" s="330"/>
      <c r="G1462" s="330"/>
      <c r="H1462" s="219"/>
      <c r="I1462" s="338">
        <v>1</v>
      </c>
      <c r="J1462" s="338"/>
      <c r="K1462" s="338"/>
      <c r="L1462" s="338"/>
      <c r="M1462" s="332" t="s">
        <v>45</v>
      </c>
      <c r="N1462" s="332"/>
      <c r="O1462" s="332"/>
      <c r="P1462" s="330"/>
      <c r="Q1462" s="330"/>
      <c r="R1462" s="338">
        <v>1.21</v>
      </c>
      <c r="S1462" s="338"/>
      <c r="T1462" s="338"/>
      <c r="U1462" s="338"/>
      <c r="V1462" s="338">
        <v>1.21</v>
      </c>
      <c r="W1462" s="338"/>
      <c r="X1462" s="338"/>
    </row>
    <row r="1463" spans="1:24" ht="16.5" customHeight="1">
      <c r="A1463" s="330"/>
      <c r="B1463" s="330"/>
      <c r="C1463" s="330"/>
      <c r="D1463" s="330"/>
      <c r="E1463" s="330"/>
      <c r="F1463" s="330"/>
      <c r="G1463" s="330"/>
      <c r="H1463" s="219"/>
      <c r="I1463" s="338"/>
      <c r="J1463" s="338"/>
      <c r="K1463" s="338"/>
      <c r="L1463" s="338"/>
      <c r="M1463" s="332"/>
      <c r="N1463" s="332"/>
      <c r="O1463" s="332"/>
      <c r="P1463" s="330"/>
      <c r="Q1463" s="330"/>
      <c r="R1463" s="338"/>
      <c r="S1463" s="338"/>
      <c r="T1463" s="338"/>
      <c r="U1463" s="338"/>
      <c r="V1463" s="338"/>
      <c r="W1463" s="338"/>
      <c r="X1463" s="338"/>
    </row>
    <row r="1464" spans="1:24" ht="7.5" customHeight="1"/>
    <row r="1465" spans="1:24" ht="16.5" customHeight="1">
      <c r="S1465" s="335" t="s">
        <v>641</v>
      </c>
      <c r="T1465" s="335"/>
      <c r="U1465" s="336">
        <v>1.21</v>
      </c>
      <c r="V1465" s="336"/>
      <c r="W1465" s="336"/>
    </row>
    <row r="1466" spans="1:24" ht="15.75" customHeight="1"/>
    <row r="1467" spans="1:24" ht="16.5" customHeight="1">
      <c r="B1467" s="339" t="s">
        <v>744</v>
      </c>
      <c r="C1467" s="339"/>
      <c r="D1467" s="339"/>
      <c r="E1467" s="339"/>
      <c r="F1467" s="339"/>
      <c r="G1467" s="339"/>
      <c r="H1467" s="339"/>
      <c r="I1467" s="339"/>
      <c r="J1467" s="339"/>
      <c r="K1467" s="339"/>
      <c r="L1467" s="339"/>
      <c r="M1467" s="339"/>
      <c r="N1467" s="339"/>
      <c r="O1467" s="339"/>
      <c r="P1467" s="339"/>
      <c r="Q1467" s="339"/>
      <c r="R1467" s="339"/>
      <c r="S1467" s="339"/>
      <c r="T1467" s="339"/>
      <c r="U1467" s="339"/>
      <c r="V1467" s="339"/>
      <c r="W1467" s="339"/>
      <c r="X1467" s="339"/>
    </row>
    <row r="1468" spans="1:24" ht="0.75" customHeight="1"/>
    <row r="1469" spans="1:24" ht="18" customHeight="1">
      <c r="A1469" s="340" t="s">
        <v>633</v>
      </c>
      <c r="B1469" s="340"/>
      <c r="C1469" s="340"/>
      <c r="D1469" s="340"/>
      <c r="E1469" s="340"/>
      <c r="F1469" s="340"/>
      <c r="G1469" s="340"/>
      <c r="H1469" s="218" t="s">
        <v>634</v>
      </c>
      <c r="I1469" s="341" t="s">
        <v>635</v>
      </c>
      <c r="J1469" s="341"/>
      <c r="K1469" s="341"/>
      <c r="L1469" s="341"/>
      <c r="M1469" s="341" t="s">
        <v>43</v>
      </c>
      <c r="N1469" s="341"/>
      <c r="O1469" s="341"/>
      <c r="P1469" s="340" t="s">
        <v>636</v>
      </c>
      <c r="Q1469" s="340"/>
      <c r="R1469" s="341" t="s">
        <v>637</v>
      </c>
      <c r="S1469" s="341"/>
      <c r="T1469" s="341"/>
      <c r="U1469" s="341"/>
      <c r="V1469" s="341" t="s">
        <v>638</v>
      </c>
      <c r="W1469" s="341"/>
      <c r="X1469" s="341"/>
    </row>
    <row r="1470" spans="1:24" ht="1.5" customHeight="1">
      <c r="A1470" s="330" t="s">
        <v>71</v>
      </c>
      <c r="B1470" s="330"/>
      <c r="C1470" s="330"/>
      <c r="D1470" s="330"/>
      <c r="E1470" s="330"/>
      <c r="F1470" s="330"/>
      <c r="G1470" s="330"/>
      <c r="H1470" s="219"/>
      <c r="I1470" s="338">
        <v>20</v>
      </c>
      <c r="J1470" s="338"/>
      <c r="K1470" s="338"/>
      <c r="L1470" s="338"/>
      <c r="M1470" s="332" t="s">
        <v>640</v>
      </c>
      <c r="N1470" s="332"/>
      <c r="O1470" s="332"/>
      <c r="P1470" s="330"/>
      <c r="Q1470" s="330"/>
      <c r="R1470" s="338">
        <v>0</v>
      </c>
      <c r="S1470" s="338"/>
      <c r="T1470" s="338"/>
      <c r="U1470" s="338"/>
      <c r="V1470" s="338">
        <v>0</v>
      </c>
      <c r="W1470" s="338"/>
      <c r="X1470" s="338"/>
    </row>
    <row r="1471" spans="1:24" ht="16.5" customHeight="1">
      <c r="A1471" s="330"/>
      <c r="B1471" s="330"/>
      <c r="C1471" s="330"/>
      <c r="D1471" s="330"/>
      <c r="E1471" s="330"/>
      <c r="F1471" s="330"/>
      <c r="G1471" s="330"/>
      <c r="H1471" s="219"/>
      <c r="I1471" s="338"/>
      <c r="J1471" s="338"/>
      <c r="K1471" s="338"/>
      <c r="L1471" s="338"/>
      <c r="M1471" s="332"/>
      <c r="N1471" s="332"/>
      <c r="O1471" s="332"/>
      <c r="P1471" s="330"/>
      <c r="Q1471" s="330"/>
      <c r="R1471" s="338"/>
      <c r="S1471" s="338"/>
      <c r="T1471" s="338"/>
      <c r="U1471" s="338"/>
      <c r="V1471" s="338"/>
      <c r="W1471" s="338"/>
      <c r="X1471" s="338"/>
    </row>
    <row r="1472" spans="1:24" ht="7.5" customHeight="1"/>
    <row r="1473" spans="1:24" ht="17.25" customHeight="1">
      <c r="S1473" s="335" t="s">
        <v>641</v>
      </c>
      <c r="T1473" s="335"/>
      <c r="U1473" s="336">
        <v>0</v>
      </c>
      <c r="V1473" s="336"/>
      <c r="W1473" s="336"/>
    </row>
    <row r="1474" spans="1:24" ht="15" customHeight="1"/>
    <row r="1475" spans="1:24" ht="16.5" customHeight="1">
      <c r="B1475" s="339" t="s">
        <v>745</v>
      </c>
      <c r="C1475" s="339"/>
      <c r="D1475" s="339"/>
      <c r="E1475" s="339"/>
      <c r="F1475" s="339"/>
      <c r="G1475" s="339"/>
      <c r="H1475" s="339"/>
      <c r="I1475" s="339"/>
      <c r="J1475" s="339"/>
      <c r="K1475" s="339"/>
      <c r="L1475" s="339"/>
      <c r="M1475" s="339"/>
      <c r="N1475" s="339"/>
      <c r="O1475" s="339"/>
      <c r="P1475" s="339"/>
      <c r="Q1475" s="339"/>
      <c r="R1475" s="339"/>
      <c r="S1475" s="339"/>
      <c r="T1475" s="339"/>
      <c r="U1475" s="339"/>
      <c r="V1475" s="339"/>
      <c r="W1475" s="339"/>
      <c r="X1475" s="339"/>
    </row>
    <row r="1476" spans="1:24" ht="1.5" customHeight="1"/>
    <row r="1477" spans="1:24" ht="18" customHeight="1">
      <c r="A1477" s="340" t="s">
        <v>633</v>
      </c>
      <c r="B1477" s="340"/>
      <c r="C1477" s="340"/>
      <c r="D1477" s="340"/>
      <c r="E1477" s="340"/>
      <c r="F1477" s="340"/>
      <c r="G1477" s="340"/>
      <c r="H1477" s="218" t="s">
        <v>634</v>
      </c>
      <c r="I1477" s="341" t="s">
        <v>635</v>
      </c>
      <c r="J1477" s="341"/>
      <c r="K1477" s="341"/>
      <c r="L1477" s="341"/>
      <c r="M1477" s="341" t="s">
        <v>43</v>
      </c>
      <c r="N1477" s="341"/>
      <c r="O1477" s="341"/>
      <c r="P1477" s="340" t="s">
        <v>636</v>
      </c>
      <c r="Q1477" s="340"/>
      <c r="R1477" s="341" t="s">
        <v>637</v>
      </c>
      <c r="S1477" s="341"/>
      <c r="T1477" s="341"/>
      <c r="U1477" s="341"/>
      <c r="V1477" s="341" t="s">
        <v>638</v>
      </c>
      <c r="W1477" s="341"/>
      <c r="X1477" s="341"/>
    </row>
    <row r="1478" spans="1:24" ht="1.5" customHeight="1">
      <c r="A1478" s="330" t="s">
        <v>112</v>
      </c>
      <c r="B1478" s="330"/>
      <c r="C1478" s="330"/>
      <c r="D1478" s="330"/>
      <c r="E1478" s="330"/>
      <c r="F1478" s="330"/>
      <c r="G1478" s="330"/>
      <c r="H1478" s="219"/>
      <c r="I1478" s="338">
        <v>20</v>
      </c>
      <c r="J1478" s="338"/>
      <c r="K1478" s="338"/>
      <c r="L1478" s="338"/>
      <c r="M1478" s="332" t="s">
        <v>640</v>
      </c>
      <c r="N1478" s="332"/>
      <c r="O1478" s="332"/>
      <c r="P1478" s="330"/>
      <c r="Q1478" s="330"/>
      <c r="R1478" s="338">
        <v>0.20240430000000001</v>
      </c>
      <c r="S1478" s="338"/>
      <c r="T1478" s="338"/>
      <c r="U1478" s="338"/>
      <c r="V1478" s="338">
        <v>4.0480859999999996</v>
      </c>
      <c r="W1478" s="338"/>
      <c r="X1478" s="338"/>
    </row>
    <row r="1479" spans="1:24" ht="16.5" customHeight="1">
      <c r="A1479" s="330"/>
      <c r="B1479" s="330"/>
      <c r="C1479" s="330"/>
      <c r="D1479" s="330"/>
      <c r="E1479" s="330"/>
      <c r="F1479" s="330"/>
      <c r="G1479" s="330"/>
      <c r="H1479" s="219"/>
      <c r="I1479" s="338"/>
      <c r="J1479" s="338"/>
      <c r="K1479" s="338"/>
      <c r="L1479" s="338"/>
      <c r="M1479" s="332"/>
      <c r="N1479" s="332"/>
      <c r="O1479" s="332"/>
      <c r="P1479" s="330"/>
      <c r="Q1479" s="330"/>
      <c r="R1479" s="338"/>
      <c r="S1479" s="338"/>
      <c r="T1479" s="338"/>
      <c r="U1479" s="338"/>
      <c r="V1479" s="338"/>
      <c r="W1479" s="338"/>
      <c r="X1479" s="338"/>
    </row>
    <row r="1480" spans="1:24" ht="7.5" customHeight="1"/>
    <row r="1481" spans="1:24" ht="16.5" customHeight="1">
      <c r="S1481" s="335" t="s">
        <v>641</v>
      </c>
      <c r="T1481" s="335"/>
      <c r="U1481" s="336">
        <v>4.0480859999999996</v>
      </c>
      <c r="V1481" s="336"/>
      <c r="W1481" s="336"/>
    </row>
    <row r="1482" spans="1:24" ht="15" customHeight="1"/>
    <row r="1483" spans="1:24" ht="16.5" customHeight="1">
      <c r="B1483" s="339" t="s">
        <v>746</v>
      </c>
      <c r="C1483" s="339"/>
      <c r="D1483" s="339"/>
      <c r="E1483" s="339"/>
      <c r="F1483" s="339"/>
      <c r="G1483" s="339"/>
      <c r="H1483" s="339"/>
      <c r="I1483" s="339"/>
      <c r="J1483" s="339"/>
      <c r="K1483" s="339"/>
      <c r="L1483" s="339"/>
      <c r="M1483" s="339"/>
      <c r="N1483" s="339"/>
      <c r="O1483" s="339"/>
      <c r="P1483" s="339"/>
      <c r="Q1483" s="339"/>
      <c r="R1483" s="339"/>
      <c r="S1483" s="339"/>
      <c r="T1483" s="339"/>
      <c r="U1483" s="339"/>
      <c r="V1483" s="339"/>
      <c r="W1483" s="339"/>
      <c r="X1483" s="339"/>
    </row>
    <row r="1484" spans="1:24" ht="1.5" customHeight="1"/>
    <row r="1485" spans="1:24" ht="18" customHeight="1">
      <c r="A1485" s="340" t="s">
        <v>633</v>
      </c>
      <c r="B1485" s="340"/>
      <c r="C1485" s="340"/>
      <c r="D1485" s="340"/>
      <c r="E1485" s="340"/>
      <c r="F1485" s="340"/>
      <c r="G1485" s="340"/>
      <c r="H1485" s="218" t="s">
        <v>634</v>
      </c>
      <c r="I1485" s="341" t="s">
        <v>635</v>
      </c>
      <c r="J1485" s="341"/>
      <c r="K1485" s="341"/>
      <c r="L1485" s="341"/>
      <c r="M1485" s="341" t="s">
        <v>43</v>
      </c>
      <c r="N1485" s="341"/>
      <c r="O1485" s="341"/>
      <c r="P1485" s="340" t="s">
        <v>636</v>
      </c>
      <c r="Q1485" s="340"/>
      <c r="R1485" s="341" t="s">
        <v>637</v>
      </c>
      <c r="S1485" s="341"/>
      <c r="T1485" s="341"/>
      <c r="U1485" s="341"/>
      <c r="V1485" s="341" t="s">
        <v>638</v>
      </c>
      <c r="W1485" s="341"/>
      <c r="X1485" s="341"/>
    </row>
    <row r="1486" spans="1:24" ht="1.5" customHeight="1">
      <c r="A1486" s="330" t="s">
        <v>57</v>
      </c>
      <c r="B1486" s="330"/>
      <c r="C1486" s="330"/>
      <c r="D1486" s="330"/>
      <c r="E1486" s="330"/>
      <c r="F1486" s="330"/>
      <c r="G1486" s="330"/>
      <c r="H1486" s="219"/>
      <c r="I1486" s="338">
        <v>20</v>
      </c>
      <c r="J1486" s="338"/>
      <c r="K1486" s="338"/>
      <c r="L1486" s="338"/>
      <c r="M1486" s="332" t="s">
        <v>640</v>
      </c>
      <c r="N1486" s="332"/>
      <c r="O1486" s="332"/>
      <c r="P1486" s="330"/>
      <c r="Q1486" s="330"/>
      <c r="R1486" s="338">
        <v>0.3</v>
      </c>
      <c r="S1486" s="338"/>
      <c r="T1486" s="338"/>
      <c r="U1486" s="338"/>
      <c r="V1486" s="338">
        <v>6</v>
      </c>
      <c r="W1486" s="338"/>
      <c r="X1486" s="338"/>
    </row>
    <row r="1487" spans="1:24" ht="16.5" customHeight="1">
      <c r="A1487" s="330"/>
      <c r="B1487" s="330"/>
      <c r="C1487" s="330"/>
      <c r="D1487" s="330"/>
      <c r="E1487" s="330"/>
      <c r="F1487" s="330"/>
      <c r="G1487" s="330"/>
      <c r="H1487" s="219"/>
      <c r="I1487" s="338"/>
      <c r="J1487" s="338"/>
      <c r="K1487" s="338"/>
      <c r="L1487" s="338"/>
      <c r="M1487" s="332"/>
      <c r="N1487" s="332"/>
      <c r="O1487" s="332"/>
      <c r="P1487" s="330"/>
      <c r="Q1487" s="330"/>
      <c r="R1487" s="338"/>
      <c r="S1487" s="338"/>
      <c r="T1487" s="338"/>
      <c r="U1487" s="338"/>
      <c r="V1487" s="338"/>
      <c r="W1487" s="338"/>
      <c r="X1487" s="338"/>
    </row>
    <row r="1488" spans="1:24" ht="7.5" customHeight="1"/>
    <row r="1489" spans="1:24" ht="16.5" customHeight="1">
      <c r="S1489" s="335" t="s">
        <v>641</v>
      </c>
      <c r="T1489" s="335"/>
      <c r="U1489" s="336">
        <v>6</v>
      </c>
      <c r="V1489" s="336"/>
      <c r="W1489" s="336"/>
    </row>
    <row r="1490" spans="1:24" ht="15.75" customHeight="1"/>
    <row r="1491" spans="1:24" ht="16.5" customHeight="1">
      <c r="B1491" s="339" t="s">
        <v>747</v>
      </c>
      <c r="C1491" s="339"/>
      <c r="D1491" s="339"/>
      <c r="E1491" s="339"/>
      <c r="F1491" s="339"/>
      <c r="G1491" s="339"/>
      <c r="H1491" s="339"/>
      <c r="I1491" s="339"/>
      <c r="J1491" s="339"/>
      <c r="K1491" s="339"/>
      <c r="L1491" s="339"/>
      <c r="M1491" s="339"/>
      <c r="N1491" s="339"/>
      <c r="O1491" s="339"/>
      <c r="P1491" s="339"/>
      <c r="Q1491" s="339"/>
      <c r="R1491" s="339"/>
      <c r="S1491" s="339"/>
      <c r="T1491" s="339"/>
      <c r="U1491" s="339"/>
      <c r="V1491" s="339"/>
      <c r="W1491" s="339"/>
      <c r="X1491" s="339"/>
    </row>
    <row r="1492" spans="1:24" ht="0.75" customHeight="1"/>
    <row r="1493" spans="1:24" ht="18" customHeight="1">
      <c r="A1493" s="340" t="s">
        <v>633</v>
      </c>
      <c r="B1493" s="340"/>
      <c r="C1493" s="340"/>
      <c r="D1493" s="340"/>
      <c r="E1493" s="340"/>
      <c r="F1493" s="340"/>
      <c r="G1493" s="340"/>
      <c r="H1493" s="218" t="s">
        <v>634</v>
      </c>
      <c r="I1493" s="341" t="s">
        <v>635</v>
      </c>
      <c r="J1493" s="341"/>
      <c r="K1493" s="341"/>
      <c r="L1493" s="341"/>
      <c r="M1493" s="341" t="s">
        <v>43</v>
      </c>
      <c r="N1493" s="341"/>
      <c r="O1493" s="341"/>
      <c r="P1493" s="340" t="s">
        <v>636</v>
      </c>
      <c r="Q1493" s="340"/>
      <c r="R1493" s="341" t="s">
        <v>637</v>
      </c>
      <c r="S1493" s="341"/>
      <c r="T1493" s="341"/>
      <c r="U1493" s="341"/>
      <c r="V1493" s="341" t="s">
        <v>638</v>
      </c>
      <c r="W1493" s="341"/>
      <c r="X1493" s="341"/>
    </row>
    <row r="1494" spans="1:24" ht="1.5" customHeight="1">
      <c r="A1494" s="330" t="s">
        <v>75</v>
      </c>
      <c r="B1494" s="330"/>
      <c r="C1494" s="330"/>
      <c r="D1494" s="330"/>
      <c r="E1494" s="330"/>
      <c r="F1494" s="330"/>
      <c r="G1494" s="330"/>
      <c r="H1494" s="219"/>
      <c r="I1494" s="338">
        <v>20</v>
      </c>
      <c r="J1494" s="338"/>
      <c r="K1494" s="338"/>
      <c r="L1494" s="338"/>
      <c r="M1494" s="332" t="s">
        <v>640</v>
      </c>
      <c r="N1494" s="332"/>
      <c r="O1494" s="332"/>
      <c r="P1494" s="330"/>
      <c r="Q1494" s="330"/>
      <c r="R1494" s="338">
        <v>0.35799999999999998</v>
      </c>
      <c r="S1494" s="338"/>
      <c r="T1494" s="338"/>
      <c r="U1494" s="338"/>
      <c r="V1494" s="338">
        <v>7.16</v>
      </c>
      <c r="W1494" s="338"/>
      <c r="X1494" s="338"/>
    </row>
    <row r="1495" spans="1:24" ht="16.5" customHeight="1">
      <c r="A1495" s="330"/>
      <c r="B1495" s="330"/>
      <c r="C1495" s="330"/>
      <c r="D1495" s="330"/>
      <c r="E1495" s="330"/>
      <c r="F1495" s="330"/>
      <c r="G1495" s="330"/>
      <c r="H1495" s="219"/>
      <c r="I1495" s="338"/>
      <c r="J1495" s="338"/>
      <c r="K1495" s="338"/>
      <c r="L1495" s="338"/>
      <c r="M1495" s="332"/>
      <c r="N1495" s="332"/>
      <c r="O1495" s="332"/>
      <c r="P1495" s="330"/>
      <c r="Q1495" s="330"/>
      <c r="R1495" s="338"/>
      <c r="S1495" s="338"/>
      <c r="T1495" s="338"/>
      <c r="U1495" s="338"/>
      <c r="V1495" s="338"/>
      <c r="W1495" s="338"/>
      <c r="X1495" s="338"/>
    </row>
    <row r="1496" spans="1:24" ht="7.5" customHeight="1"/>
    <row r="1497" spans="1:24" ht="16.5" customHeight="1">
      <c r="S1497" s="335" t="s">
        <v>641</v>
      </c>
      <c r="T1497" s="335"/>
      <c r="U1497" s="336">
        <v>7.16</v>
      </c>
      <c r="V1497" s="336"/>
      <c r="W1497" s="336"/>
    </row>
    <row r="1498" spans="1:24" ht="15.75" customHeight="1"/>
    <row r="1499" spans="1:24" ht="16.5" customHeight="1">
      <c r="B1499" s="339" t="s">
        <v>748</v>
      </c>
      <c r="C1499" s="339"/>
      <c r="D1499" s="339"/>
      <c r="E1499" s="339"/>
      <c r="F1499" s="339"/>
      <c r="G1499" s="339"/>
      <c r="H1499" s="339"/>
      <c r="I1499" s="339"/>
      <c r="J1499" s="339"/>
      <c r="K1499" s="339"/>
      <c r="L1499" s="339"/>
      <c r="M1499" s="339"/>
      <c r="N1499" s="339"/>
      <c r="O1499" s="339"/>
      <c r="P1499" s="339"/>
      <c r="Q1499" s="339"/>
      <c r="R1499" s="339"/>
      <c r="S1499" s="339"/>
      <c r="T1499" s="339"/>
      <c r="U1499" s="339"/>
      <c r="V1499" s="339"/>
      <c r="W1499" s="339"/>
      <c r="X1499" s="339"/>
    </row>
    <row r="1500" spans="1:24" ht="0.75" customHeight="1"/>
    <row r="1501" spans="1:24" ht="18" customHeight="1">
      <c r="A1501" s="340" t="s">
        <v>633</v>
      </c>
      <c r="B1501" s="340"/>
      <c r="C1501" s="340"/>
      <c r="D1501" s="340"/>
      <c r="E1501" s="340"/>
      <c r="F1501" s="340"/>
      <c r="G1501" s="340"/>
      <c r="H1501" s="218" t="s">
        <v>634</v>
      </c>
      <c r="I1501" s="341" t="s">
        <v>635</v>
      </c>
      <c r="J1501" s="341"/>
      <c r="K1501" s="341"/>
      <c r="L1501" s="341"/>
      <c r="M1501" s="341" t="s">
        <v>43</v>
      </c>
      <c r="N1501" s="341"/>
      <c r="O1501" s="341"/>
      <c r="P1501" s="340" t="s">
        <v>636</v>
      </c>
      <c r="Q1501" s="340"/>
      <c r="R1501" s="341" t="s">
        <v>637</v>
      </c>
      <c r="S1501" s="341"/>
      <c r="T1501" s="341"/>
      <c r="U1501" s="341"/>
      <c r="V1501" s="341" t="s">
        <v>638</v>
      </c>
      <c r="W1501" s="341"/>
      <c r="X1501" s="341"/>
    </row>
    <row r="1502" spans="1:24" ht="1.5" customHeight="1">
      <c r="A1502" s="330" t="s">
        <v>101</v>
      </c>
      <c r="B1502" s="330"/>
      <c r="C1502" s="330"/>
      <c r="D1502" s="330"/>
      <c r="E1502" s="330"/>
      <c r="F1502" s="330"/>
      <c r="G1502" s="330"/>
      <c r="H1502" s="219"/>
      <c r="I1502" s="338">
        <v>20</v>
      </c>
      <c r="J1502" s="338"/>
      <c r="K1502" s="338"/>
      <c r="L1502" s="338"/>
      <c r="M1502" s="332" t="s">
        <v>640</v>
      </c>
      <c r="N1502" s="332"/>
      <c r="O1502" s="332"/>
      <c r="P1502" s="330"/>
      <c r="Q1502" s="330"/>
      <c r="R1502" s="338">
        <v>0.3</v>
      </c>
      <c r="S1502" s="338"/>
      <c r="T1502" s="338"/>
      <c r="U1502" s="338"/>
      <c r="V1502" s="338">
        <v>6</v>
      </c>
      <c r="W1502" s="338"/>
      <c r="X1502" s="338"/>
    </row>
    <row r="1503" spans="1:24" ht="16.5" customHeight="1">
      <c r="A1503" s="330"/>
      <c r="B1503" s="330"/>
      <c r="C1503" s="330"/>
      <c r="D1503" s="330"/>
      <c r="E1503" s="330"/>
      <c r="F1503" s="330"/>
      <c r="G1503" s="330"/>
      <c r="H1503" s="219"/>
      <c r="I1503" s="338"/>
      <c r="J1503" s="338"/>
      <c r="K1503" s="338"/>
      <c r="L1503" s="338"/>
      <c r="M1503" s="332"/>
      <c r="N1503" s="332"/>
      <c r="O1503" s="332"/>
      <c r="P1503" s="330"/>
      <c r="Q1503" s="330"/>
      <c r="R1503" s="338"/>
      <c r="S1503" s="338"/>
      <c r="T1503" s="338"/>
      <c r="U1503" s="338"/>
      <c r="V1503" s="338"/>
      <c r="W1503" s="338"/>
      <c r="X1503" s="338"/>
    </row>
    <row r="1504" spans="1:24" ht="7.5" customHeight="1"/>
    <row r="1505" spans="1:24" ht="16.5" customHeight="1">
      <c r="S1505" s="335" t="s">
        <v>641</v>
      </c>
      <c r="T1505" s="335"/>
      <c r="U1505" s="336">
        <v>6</v>
      </c>
      <c r="V1505" s="336"/>
      <c r="W1505" s="336"/>
    </row>
    <row r="1506" spans="1:24" ht="15.75" customHeight="1"/>
    <row r="1507" spans="1:24" ht="16.5" customHeight="1">
      <c r="B1507" s="339" t="s">
        <v>749</v>
      </c>
      <c r="C1507" s="339"/>
      <c r="D1507" s="339"/>
      <c r="E1507" s="339"/>
      <c r="F1507" s="339"/>
      <c r="G1507" s="339"/>
      <c r="H1507" s="339"/>
      <c r="I1507" s="339"/>
      <c r="J1507" s="339"/>
      <c r="K1507" s="339"/>
      <c r="L1507" s="339"/>
      <c r="M1507" s="339"/>
      <c r="N1507" s="339"/>
      <c r="O1507" s="339"/>
      <c r="P1507" s="339"/>
      <c r="Q1507" s="339"/>
      <c r="R1507" s="339"/>
      <c r="S1507" s="339"/>
      <c r="T1507" s="339"/>
      <c r="U1507" s="339"/>
      <c r="V1507" s="339"/>
      <c r="W1507" s="339"/>
      <c r="X1507" s="339"/>
    </row>
    <row r="1508" spans="1:24" ht="0.75" customHeight="1"/>
    <row r="1509" spans="1:24" ht="18" customHeight="1">
      <c r="A1509" s="340" t="s">
        <v>633</v>
      </c>
      <c r="B1509" s="340"/>
      <c r="C1509" s="340"/>
      <c r="D1509" s="340"/>
      <c r="E1509" s="340"/>
      <c r="F1509" s="340"/>
      <c r="G1509" s="340"/>
      <c r="H1509" s="218" t="s">
        <v>634</v>
      </c>
      <c r="I1509" s="341" t="s">
        <v>635</v>
      </c>
      <c r="J1509" s="341"/>
      <c r="K1509" s="341"/>
      <c r="L1509" s="341"/>
      <c r="M1509" s="341" t="s">
        <v>43</v>
      </c>
      <c r="N1509" s="341"/>
      <c r="O1509" s="341"/>
      <c r="P1509" s="340" t="s">
        <v>636</v>
      </c>
      <c r="Q1509" s="340"/>
      <c r="R1509" s="341" t="s">
        <v>637</v>
      </c>
      <c r="S1509" s="341"/>
      <c r="T1509" s="341"/>
      <c r="U1509" s="341"/>
      <c r="V1509" s="341" t="s">
        <v>638</v>
      </c>
      <c r="W1509" s="341"/>
      <c r="X1509" s="341"/>
    </row>
    <row r="1510" spans="1:24" ht="1.5" customHeight="1">
      <c r="A1510" s="330" t="s">
        <v>113</v>
      </c>
      <c r="B1510" s="330"/>
      <c r="C1510" s="330"/>
      <c r="D1510" s="330"/>
      <c r="E1510" s="330"/>
      <c r="F1510" s="330"/>
      <c r="G1510" s="330"/>
      <c r="H1510" s="219"/>
      <c r="I1510" s="338">
        <v>20</v>
      </c>
      <c r="J1510" s="338"/>
      <c r="K1510" s="338"/>
      <c r="L1510" s="338"/>
      <c r="M1510" s="332" t="s">
        <v>640</v>
      </c>
      <c r="N1510" s="332"/>
      <c r="O1510" s="332"/>
      <c r="P1510" s="330"/>
      <c r="Q1510" s="330"/>
      <c r="R1510" s="338">
        <v>0.35799999999999998</v>
      </c>
      <c r="S1510" s="338"/>
      <c r="T1510" s="338"/>
      <c r="U1510" s="338"/>
      <c r="V1510" s="338">
        <v>7.16</v>
      </c>
      <c r="W1510" s="338"/>
      <c r="X1510" s="338"/>
    </row>
    <row r="1511" spans="1:24" ht="16.5" customHeight="1">
      <c r="A1511" s="330"/>
      <c r="B1511" s="330"/>
      <c r="C1511" s="330"/>
      <c r="D1511" s="330"/>
      <c r="E1511" s="330"/>
      <c r="F1511" s="330"/>
      <c r="G1511" s="330"/>
      <c r="H1511" s="219"/>
      <c r="I1511" s="338"/>
      <c r="J1511" s="338"/>
      <c r="K1511" s="338"/>
      <c r="L1511" s="338"/>
      <c r="M1511" s="332"/>
      <c r="N1511" s="332"/>
      <c r="O1511" s="332"/>
      <c r="P1511" s="330"/>
      <c r="Q1511" s="330"/>
      <c r="R1511" s="338"/>
      <c r="S1511" s="338"/>
      <c r="T1511" s="338"/>
      <c r="U1511" s="338"/>
      <c r="V1511" s="338"/>
      <c r="W1511" s="338"/>
      <c r="X1511" s="338"/>
    </row>
    <row r="1512" spans="1:24" ht="7.5" customHeight="1"/>
    <row r="1513" spans="1:24" ht="17.25" customHeight="1">
      <c r="S1513" s="335" t="s">
        <v>641</v>
      </c>
      <c r="T1513" s="335"/>
      <c r="U1513" s="336">
        <v>7.16</v>
      </c>
      <c r="V1513" s="336"/>
      <c r="W1513" s="336"/>
    </row>
    <row r="1514" spans="1:24" ht="15" customHeight="1"/>
    <row r="1515" spans="1:24" ht="16.5" customHeight="1">
      <c r="B1515" s="339" t="s">
        <v>750</v>
      </c>
      <c r="C1515" s="339"/>
      <c r="D1515" s="339"/>
      <c r="E1515" s="339"/>
      <c r="F1515" s="339"/>
      <c r="G1515" s="339"/>
      <c r="H1515" s="339"/>
      <c r="I1515" s="339"/>
      <c r="J1515" s="339"/>
      <c r="K1515" s="339"/>
      <c r="L1515" s="339"/>
      <c r="M1515" s="339"/>
      <c r="N1515" s="339"/>
      <c r="O1515" s="339"/>
      <c r="P1515" s="339"/>
      <c r="Q1515" s="339"/>
      <c r="R1515" s="339"/>
      <c r="S1515" s="339"/>
      <c r="T1515" s="339"/>
      <c r="U1515" s="339"/>
      <c r="V1515" s="339"/>
      <c r="W1515" s="339"/>
      <c r="X1515" s="339"/>
    </row>
    <row r="1516" spans="1:24" ht="1.5" customHeight="1"/>
    <row r="1517" spans="1:24" ht="18" customHeight="1">
      <c r="A1517" s="340" t="s">
        <v>633</v>
      </c>
      <c r="B1517" s="340"/>
      <c r="C1517" s="340"/>
      <c r="D1517" s="340"/>
      <c r="E1517" s="340"/>
      <c r="F1517" s="340"/>
      <c r="G1517" s="340"/>
      <c r="H1517" s="218" t="s">
        <v>634</v>
      </c>
      <c r="I1517" s="341" t="s">
        <v>635</v>
      </c>
      <c r="J1517" s="341"/>
      <c r="K1517" s="341"/>
      <c r="L1517" s="341"/>
      <c r="M1517" s="341" t="s">
        <v>43</v>
      </c>
      <c r="N1517" s="341"/>
      <c r="O1517" s="341"/>
      <c r="P1517" s="340" t="s">
        <v>636</v>
      </c>
      <c r="Q1517" s="340"/>
      <c r="R1517" s="341" t="s">
        <v>637</v>
      </c>
      <c r="S1517" s="341"/>
      <c r="T1517" s="341"/>
      <c r="U1517" s="341"/>
      <c r="V1517" s="341" t="s">
        <v>638</v>
      </c>
      <c r="W1517" s="341"/>
      <c r="X1517" s="341"/>
    </row>
    <row r="1518" spans="1:24" ht="1.5" customHeight="1">
      <c r="A1518" s="330" t="s">
        <v>69</v>
      </c>
      <c r="B1518" s="330"/>
      <c r="C1518" s="330"/>
      <c r="D1518" s="330"/>
      <c r="E1518" s="330"/>
      <c r="F1518" s="330"/>
      <c r="G1518" s="330"/>
      <c r="H1518" s="219"/>
      <c r="I1518" s="338">
        <v>20</v>
      </c>
      <c r="J1518" s="338"/>
      <c r="K1518" s="338"/>
      <c r="L1518" s="338"/>
      <c r="M1518" s="332" t="s">
        <v>640</v>
      </c>
      <c r="N1518" s="332"/>
      <c r="O1518" s="332"/>
      <c r="P1518" s="330"/>
      <c r="Q1518" s="330"/>
      <c r="R1518" s="338">
        <v>0</v>
      </c>
      <c r="S1518" s="338"/>
      <c r="T1518" s="338"/>
      <c r="U1518" s="338"/>
      <c r="V1518" s="338">
        <v>0</v>
      </c>
      <c r="W1518" s="338"/>
      <c r="X1518" s="338"/>
    </row>
    <row r="1519" spans="1:24" ht="16.5" customHeight="1">
      <c r="A1519" s="330"/>
      <c r="B1519" s="330"/>
      <c r="C1519" s="330"/>
      <c r="D1519" s="330"/>
      <c r="E1519" s="330"/>
      <c r="F1519" s="330"/>
      <c r="G1519" s="330"/>
      <c r="H1519" s="219"/>
      <c r="I1519" s="338"/>
      <c r="J1519" s="338"/>
      <c r="K1519" s="338"/>
      <c r="L1519" s="338"/>
      <c r="M1519" s="332"/>
      <c r="N1519" s="332"/>
      <c r="O1519" s="332"/>
      <c r="P1519" s="330"/>
      <c r="Q1519" s="330"/>
      <c r="R1519" s="338"/>
      <c r="S1519" s="338"/>
      <c r="T1519" s="338"/>
      <c r="U1519" s="338"/>
      <c r="V1519" s="338"/>
      <c r="W1519" s="338"/>
      <c r="X1519" s="338"/>
    </row>
    <row r="1520" spans="1:24" ht="7.5" customHeight="1"/>
    <row r="1521" spans="1:24" ht="16.5" customHeight="1">
      <c r="S1521" s="335" t="s">
        <v>641</v>
      </c>
      <c r="T1521" s="335"/>
      <c r="U1521" s="336">
        <v>0</v>
      </c>
      <c r="V1521" s="336"/>
      <c r="W1521" s="336"/>
    </row>
    <row r="1522" spans="1:24" ht="15" customHeight="1"/>
    <row r="1523" spans="1:24" ht="16.5" customHeight="1">
      <c r="B1523" s="339" t="s">
        <v>751</v>
      </c>
      <c r="C1523" s="339"/>
      <c r="D1523" s="339"/>
      <c r="E1523" s="339"/>
      <c r="F1523" s="339"/>
      <c r="G1523" s="339"/>
      <c r="H1523" s="339"/>
      <c r="I1523" s="339"/>
      <c r="J1523" s="339"/>
      <c r="K1523" s="339"/>
      <c r="L1523" s="339"/>
      <c r="M1523" s="339"/>
      <c r="N1523" s="339"/>
      <c r="O1523" s="339"/>
      <c r="P1523" s="339"/>
      <c r="Q1523" s="339"/>
      <c r="R1523" s="339"/>
      <c r="S1523" s="339"/>
      <c r="T1523" s="339"/>
      <c r="U1523" s="339"/>
      <c r="V1523" s="339"/>
      <c r="W1523" s="339"/>
      <c r="X1523" s="339"/>
    </row>
    <row r="1524" spans="1:24" ht="1.5" customHeight="1"/>
    <row r="1525" spans="1:24" ht="18" customHeight="1">
      <c r="A1525" s="340" t="s">
        <v>633</v>
      </c>
      <c r="B1525" s="340"/>
      <c r="C1525" s="340"/>
      <c r="D1525" s="340"/>
      <c r="E1525" s="340"/>
      <c r="F1525" s="340"/>
      <c r="G1525" s="340"/>
      <c r="H1525" s="218" t="s">
        <v>634</v>
      </c>
      <c r="I1525" s="341" t="s">
        <v>635</v>
      </c>
      <c r="J1525" s="341"/>
      <c r="K1525" s="341"/>
      <c r="L1525" s="341"/>
      <c r="M1525" s="341" t="s">
        <v>43</v>
      </c>
      <c r="N1525" s="341"/>
      <c r="O1525" s="341"/>
      <c r="P1525" s="340" t="s">
        <v>636</v>
      </c>
      <c r="Q1525" s="340"/>
      <c r="R1525" s="341" t="s">
        <v>637</v>
      </c>
      <c r="S1525" s="341"/>
      <c r="T1525" s="341"/>
      <c r="U1525" s="341"/>
      <c r="V1525" s="341" t="s">
        <v>638</v>
      </c>
      <c r="W1525" s="341"/>
      <c r="X1525" s="341"/>
    </row>
    <row r="1526" spans="1:24" ht="1.5" customHeight="1">
      <c r="A1526" s="330" t="s">
        <v>114</v>
      </c>
      <c r="B1526" s="330"/>
      <c r="C1526" s="330"/>
      <c r="D1526" s="330"/>
      <c r="E1526" s="330"/>
      <c r="F1526" s="330"/>
      <c r="G1526" s="330"/>
      <c r="H1526" s="219"/>
      <c r="I1526" s="338">
        <v>20</v>
      </c>
      <c r="J1526" s="338"/>
      <c r="K1526" s="338"/>
      <c r="L1526" s="338"/>
      <c r="M1526" s="332" t="s">
        <v>640</v>
      </c>
      <c r="N1526" s="332"/>
      <c r="O1526" s="332"/>
      <c r="P1526" s="330"/>
      <c r="Q1526" s="330"/>
      <c r="R1526" s="338">
        <v>0.3</v>
      </c>
      <c r="S1526" s="338"/>
      <c r="T1526" s="338"/>
      <c r="U1526" s="338"/>
      <c r="V1526" s="338">
        <v>6</v>
      </c>
      <c r="W1526" s="338"/>
      <c r="X1526" s="338"/>
    </row>
    <row r="1527" spans="1:24" ht="16.5" customHeight="1">
      <c r="A1527" s="330"/>
      <c r="B1527" s="330"/>
      <c r="C1527" s="330"/>
      <c r="D1527" s="330"/>
      <c r="E1527" s="330"/>
      <c r="F1527" s="330"/>
      <c r="G1527" s="330"/>
      <c r="H1527" s="219"/>
      <c r="I1527" s="338"/>
      <c r="J1527" s="338"/>
      <c r="K1527" s="338"/>
      <c r="L1527" s="338"/>
      <c r="M1527" s="332"/>
      <c r="N1527" s="332"/>
      <c r="O1527" s="332"/>
      <c r="P1527" s="330"/>
      <c r="Q1527" s="330"/>
      <c r="R1527" s="338"/>
      <c r="S1527" s="338"/>
      <c r="T1527" s="338"/>
      <c r="U1527" s="338"/>
      <c r="V1527" s="338"/>
      <c r="W1527" s="338"/>
      <c r="X1527" s="338"/>
    </row>
    <row r="1528" spans="1:24" ht="7.5" customHeight="1"/>
    <row r="1529" spans="1:24" ht="16.5" customHeight="1">
      <c r="S1529" s="335" t="s">
        <v>641</v>
      </c>
      <c r="T1529" s="335"/>
      <c r="U1529" s="336">
        <v>6</v>
      </c>
      <c r="V1529" s="336"/>
      <c r="W1529" s="336"/>
    </row>
    <row r="1530" spans="1:24" ht="15.75" customHeight="1"/>
    <row r="1531" spans="1:24" ht="16.5" customHeight="1">
      <c r="B1531" s="339" t="s">
        <v>752</v>
      </c>
      <c r="C1531" s="339"/>
      <c r="D1531" s="339"/>
      <c r="E1531" s="339"/>
      <c r="F1531" s="339"/>
      <c r="G1531" s="339"/>
      <c r="H1531" s="339"/>
      <c r="I1531" s="339"/>
      <c r="J1531" s="339"/>
      <c r="K1531" s="339"/>
      <c r="L1531" s="339"/>
      <c r="M1531" s="339"/>
      <c r="N1531" s="339"/>
      <c r="O1531" s="339"/>
      <c r="P1531" s="339"/>
      <c r="Q1531" s="339"/>
      <c r="R1531" s="339"/>
      <c r="S1531" s="339"/>
      <c r="T1531" s="339"/>
      <c r="U1531" s="339"/>
      <c r="V1531" s="339"/>
      <c r="W1531" s="339"/>
      <c r="X1531" s="339"/>
    </row>
    <row r="1532" spans="1:24" ht="0.75" customHeight="1"/>
    <row r="1533" spans="1:24" ht="18" customHeight="1">
      <c r="A1533" s="340" t="s">
        <v>633</v>
      </c>
      <c r="B1533" s="340"/>
      <c r="C1533" s="340"/>
      <c r="D1533" s="340"/>
      <c r="E1533" s="340"/>
      <c r="F1533" s="340"/>
      <c r="G1533" s="340"/>
      <c r="H1533" s="218" t="s">
        <v>634</v>
      </c>
      <c r="I1533" s="341" t="s">
        <v>635</v>
      </c>
      <c r="J1533" s="341"/>
      <c r="K1533" s="341"/>
      <c r="L1533" s="341"/>
      <c r="M1533" s="341" t="s">
        <v>43</v>
      </c>
      <c r="N1533" s="341"/>
      <c r="O1533" s="341"/>
      <c r="P1533" s="340" t="s">
        <v>636</v>
      </c>
      <c r="Q1533" s="340"/>
      <c r="R1533" s="341" t="s">
        <v>637</v>
      </c>
      <c r="S1533" s="341"/>
      <c r="T1533" s="341"/>
      <c r="U1533" s="341"/>
      <c r="V1533" s="341" t="s">
        <v>638</v>
      </c>
      <c r="W1533" s="341"/>
      <c r="X1533" s="341"/>
    </row>
    <row r="1534" spans="1:24" ht="1.5" customHeight="1">
      <c r="A1534" s="330" t="s">
        <v>115</v>
      </c>
      <c r="B1534" s="330"/>
      <c r="C1534" s="330"/>
      <c r="D1534" s="330"/>
      <c r="E1534" s="330"/>
      <c r="F1534" s="330"/>
      <c r="G1534" s="330"/>
      <c r="H1534" s="219"/>
      <c r="I1534" s="338">
        <v>20</v>
      </c>
      <c r="J1534" s="338"/>
      <c r="K1534" s="338"/>
      <c r="L1534" s="338"/>
      <c r="M1534" s="332" t="s">
        <v>640</v>
      </c>
      <c r="N1534" s="332"/>
      <c r="O1534" s="332"/>
      <c r="P1534" s="330"/>
      <c r="Q1534" s="330"/>
      <c r="R1534" s="338">
        <v>0.3</v>
      </c>
      <c r="S1534" s="338"/>
      <c r="T1534" s="338"/>
      <c r="U1534" s="338"/>
      <c r="V1534" s="338">
        <v>6</v>
      </c>
      <c r="W1534" s="338"/>
      <c r="X1534" s="338"/>
    </row>
    <row r="1535" spans="1:24" ht="16.5" customHeight="1">
      <c r="A1535" s="330"/>
      <c r="B1535" s="330"/>
      <c r="C1535" s="330"/>
      <c r="D1535" s="330"/>
      <c r="E1535" s="330"/>
      <c r="F1535" s="330"/>
      <c r="G1535" s="330"/>
      <c r="H1535" s="219"/>
      <c r="I1535" s="338"/>
      <c r="J1535" s="338"/>
      <c r="K1535" s="338"/>
      <c r="L1535" s="338"/>
      <c r="M1535" s="332"/>
      <c r="N1535" s="332"/>
      <c r="O1535" s="332"/>
      <c r="P1535" s="330"/>
      <c r="Q1535" s="330"/>
      <c r="R1535" s="338"/>
      <c r="S1535" s="338"/>
      <c r="T1535" s="338"/>
      <c r="U1535" s="338"/>
      <c r="V1535" s="338"/>
      <c r="W1535" s="338"/>
      <c r="X1535" s="338"/>
    </row>
    <row r="1536" spans="1:24" ht="7.5" customHeight="1"/>
    <row r="1537" spans="1:24" ht="16.5" customHeight="1">
      <c r="S1537" s="335" t="s">
        <v>641</v>
      </c>
      <c r="T1537" s="335"/>
      <c r="U1537" s="336">
        <v>6</v>
      </c>
      <c r="V1537" s="336"/>
      <c r="W1537" s="336"/>
    </row>
    <row r="1538" spans="1:24" ht="15.75" customHeight="1"/>
    <row r="1539" spans="1:24" ht="16.5" customHeight="1">
      <c r="B1539" s="339" t="s">
        <v>753</v>
      </c>
      <c r="C1539" s="339"/>
      <c r="D1539" s="339"/>
      <c r="E1539" s="339"/>
      <c r="F1539" s="339"/>
      <c r="G1539" s="339"/>
      <c r="H1539" s="339"/>
      <c r="I1539" s="339"/>
      <c r="J1539" s="339"/>
      <c r="K1539" s="339"/>
      <c r="L1539" s="339"/>
      <c r="M1539" s="339"/>
      <c r="N1539" s="339"/>
      <c r="O1539" s="339"/>
      <c r="P1539" s="339"/>
      <c r="Q1539" s="339"/>
      <c r="R1539" s="339"/>
      <c r="S1539" s="339"/>
      <c r="T1539" s="339"/>
      <c r="U1539" s="339"/>
      <c r="V1539" s="339"/>
      <c r="W1539" s="339"/>
      <c r="X1539" s="339"/>
    </row>
    <row r="1540" spans="1:24" ht="0.75" customHeight="1"/>
    <row r="1541" spans="1:24" ht="18" customHeight="1">
      <c r="A1541" s="340" t="s">
        <v>633</v>
      </c>
      <c r="B1541" s="340"/>
      <c r="C1541" s="340"/>
      <c r="D1541" s="340"/>
      <c r="E1541" s="340"/>
      <c r="F1541" s="340"/>
      <c r="G1541" s="340"/>
      <c r="H1541" s="218" t="s">
        <v>634</v>
      </c>
      <c r="I1541" s="341" t="s">
        <v>635</v>
      </c>
      <c r="J1541" s="341"/>
      <c r="K1541" s="341"/>
      <c r="L1541" s="341"/>
      <c r="M1541" s="341" t="s">
        <v>43</v>
      </c>
      <c r="N1541" s="341"/>
      <c r="O1541" s="341"/>
      <c r="P1541" s="340" t="s">
        <v>636</v>
      </c>
      <c r="Q1541" s="340"/>
      <c r="R1541" s="341" t="s">
        <v>637</v>
      </c>
      <c r="S1541" s="341"/>
      <c r="T1541" s="341"/>
      <c r="U1541" s="341"/>
      <c r="V1541" s="341" t="s">
        <v>638</v>
      </c>
      <c r="W1541" s="341"/>
      <c r="X1541" s="341"/>
    </row>
    <row r="1542" spans="1:24" ht="1.5" customHeight="1">
      <c r="A1542" s="330" t="s">
        <v>116</v>
      </c>
      <c r="B1542" s="330"/>
      <c r="C1542" s="330"/>
      <c r="D1542" s="330"/>
      <c r="E1542" s="330"/>
      <c r="F1542" s="330"/>
      <c r="G1542" s="330"/>
      <c r="H1542" s="219"/>
      <c r="I1542" s="338">
        <v>20</v>
      </c>
      <c r="J1542" s="338"/>
      <c r="K1542" s="338"/>
      <c r="L1542" s="338"/>
      <c r="M1542" s="332" t="s">
        <v>640</v>
      </c>
      <c r="N1542" s="332"/>
      <c r="O1542" s="332"/>
      <c r="P1542" s="330"/>
      <c r="Q1542" s="330"/>
      <c r="R1542" s="338">
        <v>0.33624999999999999</v>
      </c>
      <c r="S1542" s="338"/>
      <c r="T1542" s="338"/>
      <c r="U1542" s="338"/>
      <c r="V1542" s="338">
        <v>6.7249999999999996</v>
      </c>
      <c r="W1542" s="338"/>
      <c r="X1542" s="338"/>
    </row>
    <row r="1543" spans="1:24" ht="16.5" customHeight="1">
      <c r="A1543" s="330"/>
      <c r="B1543" s="330"/>
      <c r="C1543" s="330"/>
      <c r="D1543" s="330"/>
      <c r="E1543" s="330"/>
      <c r="F1543" s="330"/>
      <c r="G1543" s="330"/>
      <c r="H1543" s="219"/>
      <c r="I1543" s="338"/>
      <c r="J1543" s="338"/>
      <c r="K1543" s="338"/>
      <c r="L1543" s="338"/>
      <c r="M1543" s="332"/>
      <c r="N1543" s="332"/>
      <c r="O1543" s="332"/>
      <c r="P1543" s="330"/>
      <c r="Q1543" s="330"/>
      <c r="R1543" s="338"/>
      <c r="S1543" s="338"/>
      <c r="T1543" s="338"/>
      <c r="U1543" s="338"/>
      <c r="V1543" s="338"/>
      <c r="W1543" s="338"/>
      <c r="X1543" s="338"/>
    </row>
    <row r="1544" spans="1:24" ht="7.5" customHeight="1"/>
    <row r="1545" spans="1:24" ht="16.5" customHeight="1">
      <c r="S1545" s="335" t="s">
        <v>641</v>
      </c>
      <c r="T1545" s="335"/>
      <c r="U1545" s="336">
        <v>6.7249999999999996</v>
      </c>
      <c r="V1545" s="336"/>
      <c r="W1545" s="336"/>
    </row>
    <row r="1546" spans="1:24" ht="15.75" customHeight="1"/>
    <row r="1547" spans="1:24" ht="16.5" customHeight="1">
      <c r="B1547" s="339" t="s">
        <v>117</v>
      </c>
      <c r="C1547" s="339"/>
      <c r="D1547" s="339"/>
      <c r="E1547" s="339"/>
      <c r="F1547" s="339"/>
      <c r="G1547" s="339"/>
      <c r="H1547" s="339"/>
      <c r="I1547" s="339"/>
      <c r="J1547" s="339"/>
      <c r="K1547" s="339"/>
      <c r="L1547" s="339"/>
      <c r="M1547" s="339"/>
      <c r="N1547" s="339"/>
      <c r="O1547" s="339"/>
      <c r="P1547" s="339"/>
      <c r="Q1547" s="339"/>
      <c r="R1547" s="339"/>
      <c r="S1547" s="339"/>
      <c r="T1547" s="339"/>
      <c r="U1547" s="339"/>
      <c r="V1547" s="339"/>
      <c r="W1547" s="339"/>
      <c r="X1547" s="339"/>
    </row>
    <row r="1548" spans="1:24" ht="0.75" customHeight="1"/>
    <row r="1549" spans="1:24" ht="18" customHeight="1">
      <c r="A1549" s="340" t="s">
        <v>633</v>
      </c>
      <c r="B1549" s="340"/>
      <c r="C1549" s="340"/>
      <c r="D1549" s="340"/>
      <c r="E1549" s="340"/>
      <c r="F1549" s="340"/>
      <c r="G1549" s="340"/>
      <c r="H1549" s="218" t="s">
        <v>634</v>
      </c>
      <c r="I1549" s="341" t="s">
        <v>635</v>
      </c>
      <c r="J1549" s="341"/>
      <c r="K1549" s="341"/>
      <c r="L1549" s="341"/>
      <c r="M1549" s="341" t="s">
        <v>43</v>
      </c>
      <c r="N1549" s="341"/>
      <c r="O1549" s="341"/>
      <c r="P1549" s="340" t="s">
        <v>636</v>
      </c>
      <c r="Q1549" s="340"/>
      <c r="R1549" s="341" t="s">
        <v>637</v>
      </c>
      <c r="S1549" s="341"/>
      <c r="T1549" s="341"/>
      <c r="U1549" s="341"/>
      <c r="V1549" s="341" t="s">
        <v>638</v>
      </c>
      <c r="W1549" s="341"/>
      <c r="X1549" s="341"/>
    </row>
    <row r="1550" spans="1:24" ht="1.5" customHeight="1">
      <c r="A1550" s="330" t="s">
        <v>105</v>
      </c>
      <c r="B1550" s="330"/>
      <c r="C1550" s="330"/>
      <c r="D1550" s="330"/>
      <c r="E1550" s="330"/>
      <c r="F1550" s="330"/>
      <c r="G1550" s="330"/>
      <c r="H1550" s="219"/>
      <c r="I1550" s="338">
        <v>20</v>
      </c>
      <c r="J1550" s="338"/>
      <c r="K1550" s="338"/>
      <c r="L1550" s="338"/>
      <c r="M1550" s="332" t="s">
        <v>639</v>
      </c>
      <c r="N1550" s="332"/>
      <c r="O1550" s="332"/>
      <c r="P1550" s="330"/>
      <c r="Q1550" s="330"/>
      <c r="R1550" s="338">
        <v>0.18</v>
      </c>
      <c r="S1550" s="338"/>
      <c r="T1550" s="338"/>
      <c r="U1550" s="338"/>
      <c r="V1550" s="338">
        <v>3.6</v>
      </c>
      <c r="W1550" s="338"/>
      <c r="X1550" s="338"/>
    </row>
    <row r="1551" spans="1:24" ht="16.5" customHeight="1">
      <c r="A1551" s="330"/>
      <c r="B1551" s="330"/>
      <c r="C1551" s="330"/>
      <c r="D1551" s="330"/>
      <c r="E1551" s="330"/>
      <c r="F1551" s="330"/>
      <c r="G1551" s="330"/>
      <c r="H1551" s="219"/>
      <c r="I1551" s="338"/>
      <c r="J1551" s="338"/>
      <c r="K1551" s="338"/>
      <c r="L1551" s="338"/>
      <c r="M1551" s="332"/>
      <c r="N1551" s="332"/>
      <c r="O1551" s="332"/>
      <c r="P1551" s="330"/>
      <c r="Q1551" s="330"/>
      <c r="R1551" s="338"/>
      <c r="S1551" s="338"/>
      <c r="T1551" s="338"/>
      <c r="U1551" s="338"/>
      <c r="V1551" s="338"/>
      <c r="W1551" s="338"/>
      <c r="X1551" s="338"/>
    </row>
    <row r="1552" spans="1:24" ht="7.5" customHeight="1"/>
    <row r="1553" spans="1:24" ht="17.25" customHeight="1">
      <c r="S1553" s="335" t="s">
        <v>641</v>
      </c>
      <c r="T1553" s="335"/>
      <c r="U1553" s="336">
        <v>3.6</v>
      </c>
      <c r="V1553" s="336"/>
      <c r="W1553" s="336"/>
    </row>
    <row r="1554" spans="1:24" ht="15" customHeight="1"/>
    <row r="1555" spans="1:24" ht="16.5" customHeight="1">
      <c r="B1555" s="339" t="s">
        <v>754</v>
      </c>
      <c r="C1555" s="339"/>
      <c r="D1555" s="339"/>
      <c r="E1555" s="339"/>
      <c r="F1555" s="339"/>
      <c r="G1555" s="339"/>
      <c r="H1555" s="339"/>
      <c r="I1555" s="339"/>
      <c r="J1555" s="339"/>
      <c r="K1555" s="339"/>
      <c r="L1555" s="339"/>
      <c r="M1555" s="339"/>
      <c r="N1555" s="339"/>
      <c r="O1555" s="339"/>
      <c r="P1555" s="339"/>
      <c r="Q1555" s="339"/>
      <c r="R1555" s="339"/>
      <c r="S1555" s="339"/>
      <c r="T1555" s="339"/>
      <c r="U1555" s="339"/>
      <c r="V1555" s="339"/>
      <c r="W1555" s="339"/>
      <c r="X1555" s="339"/>
    </row>
    <row r="1556" spans="1:24" ht="1.5" customHeight="1"/>
    <row r="1557" spans="1:24" ht="18" customHeight="1">
      <c r="A1557" s="340" t="s">
        <v>633</v>
      </c>
      <c r="B1557" s="340"/>
      <c r="C1557" s="340"/>
      <c r="D1557" s="340"/>
      <c r="E1557" s="340"/>
      <c r="F1557" s="340"/>
      <c r="G1557" s="340"/>
      <c r="H1557" s="218" t="s">
        <v>634</v>
      </c>
      <c r="I1557" s="341" t="s">
        <v>635</v>
      </c>
      <c r="J1557" s="341"/>
      <c r="K1557" s="341"/>
      <c r="L1557" s="341"/>
      <c r="M1557" s="341" t="s">
        <v>43</v>
      </c>
      <c r="N1557" s="341"/>
      <c r="O1557" s="341"/>
      <c r="P1557" s="340" t="s">
        <v>636</v>
      </c>
      <c r="Q1557" s="340"/>
      <c r="R1557" s="341" t="s">
        <v>637</v>
      </c>
      <c r="S1557" s="341"/>
      <c r="T1557" s="341"/>
      <c r="U1557" s="341"/>
      <c r="V1557" s="341" t="s">
        <v>638</v>
      </c>
      <c r="W1557" s="341"/>
      <c r="X1557" s="341"/>
    </row>
    <row r="1558" spans="1:24" ht="1.5" customHeight="1">
      <c r="A1558" s="330" t="s">
        <v>59</v>
      </c>
      <c r="B1558" s="330"/>
      <c r="C1558" s="330"/>
      <c r="D1558" s="330"/>
      <c r="E1558" s="330"/>
      <c r="F1558" s="330"/>
      <c r="G1558" s="330"/>
      <c r="H1558" s="219"/>
      <c r="I1558" s="338">
        <v>60</v>
      </c>
      <c r="J1558" s="338"/>
      <c r="K1558" s="338"/>
      <c r="L1558" s="338"/>
      <c r="M1558" s="332" t="s">
        <v>639</v>
      </c>
      <c r="N1558" s="332"/>
      <c r="O1558" s="332"/>
      <c r="P1558" s="330"/>
      <c r="Q1558" s="330"/>
      <c r="R1558" s="338">
        <v>9.1999999999999998E-2</v>
      </c>
      <c r="S1558" s="338"/>
      <c r="T1558" s="338"/>
      <c r="U1558" s="338"/>
      <c r="V1558" s="338">
        <v>5.52</v>
      </c>
      <c r="W1558" s="338"/>
      <c r="X1558" s="338"/>
    </row>
    <row r="1559" spans="1:24" ht="16.5" customHeight="1">
      <c r="A1559" s="330"/>
      <c r="B1559" s="330"/>
      <c r="C1559" s="330"/>
      <c r="D1559" s="330"/>
      <c r="E1559" s="330"/>
      <c r="F1559" s="330"/>
      <c r="G1559" s="330"/>
      <c r="H1559" s="219"/>
      <c r="I1559" s="338"/>
      <c r="J1559" s="338"/>
      <c r="K1559" s="338"/>
      <c r="L1559" s="338"/>
      <c r="M1559" s="332"/>
      <c r="N1559" s="332"/>
      <c r="O1559" s="332"/>
      <c r="P1559" s="330"/>
      <c r="Q1559" s="330"/>
      <c r="R1559" s="338"/>
      <c r="S1559" s="338"/>
      <c r="T1559" s="338"/>
      <c r="U1559" s="338"/>
      <c r="V1559" s="338"/>
      <c r="W1559" s="338"/>
      <c r="X1559" s="338"/>
    </row>
    <row r="1560" spans="1:24" ht="7.5" customHeight="1"/>
    <row r="1561" spans="1:24" ht="16.5" customHeight="1">
      <c r="S1561" s="335" t="s">
        <v>641</v>
      </c>
      <c r="T1561" s="335"/>
      <c r="U1561" s="336">
        <v>5.52</v>
      </c>
      <c r="V1561" s="336"/>
      <c r="W1561" s="336"/>
    </row>
    <row r="1562" spans="1:24" ht="15" customHeight="1"/>
    <row r="1563" spans="1:24" ht="16.5" customHeight="1">
      <c r="B1563" s="339" t="s">
        <v>755</v>
      </c>
      <c r="C1563" s="339"/>
      <c r="D1563" s="339"/>
      <c r="E1563" s="339"/>
      <c r="F1563" s="339"/>
      <c r="G1563" s="339"/>
      <c r="H1563" s="339"/>
      <c r="I1563" s="339"/>
      <c r="J1563" s="339"/>
      <c r="K1563" s="339"/>
      <c r="L1563" s="339"/>
      <c r="M1563" s="339"/>
      <c r="N1563" s="339"/>
      <c r="O1563" s="339"/>
      <c r="P1563" s="339"/>
      <c r="Q1563" s="339"/>
      <c r="R1563" s="339"/>
      <c r="S1563" s="339"/>
      <c r="T1563" s="339"/>
      <c r="U1563" s="339"/>
      <c r="V1563" s="339"/>
      <c r="W1563" s="339"/>
      <c r="X1563" s="339"/>
    </row>
    <row r="1564" spans="1:24" ht="1.5" customHeight="1"/>
    <row r="1565" spans="1:24" ht="18" customHeight="1">
      <c r="A1565" s="340" t="s">
        <v>633</v>
      </c>
      <c r="B1565" s="340"/>
      <c r="C1565" s="340"/>
      <c r="D1565" s="340"/>
      <c r="E1565" s="340"/>
      <c r="F1565" s="340"/>
      <c r="G1565" s="340"/>
      <c r="H1565" s="218" t="s">
        <v>634</v>
      </c>
      <c r="I1565" s="341" t="s">
        <v>635</v>
      </c>
      <c r="J1565" s="341"/>
      <c r="K1565" s="341"/>
      <c r="L1565" s="341"/>
      <c r="M1565" s="341" t="s">
        <v>43</v>
      </c>
      <c r="N1565" s="341"/>
      <c r="O1565" s="341"/>
      <c r="P1565" s="340" t="s">
        <v>636</v>
      </c>
      <c r="Q1565" s="340"/>
      <c r="R1565" s="341" t="s">
        <v>637</v>
      </c>
      <c r="S1565" s="341"/>
      <c r="T1565" s="341"/>
      <c r="U1565" s="341"/>
      <c r="V1565" s="341" t="s">
        <v>638</v>
      </c>
      <c r="W1565" s="341"/>
      <c r="X1565" s="341"/>
    </row>
    <row r="1566" spans="1:24" ht="1.5" customHeight="1">
      <c r="A1566" s="330" t="s">
        <v>118</v>
      </c>
      <c r="B1566" s="330"/>
      <c r="C1566" s="330"/>
      <c r="D1566" s="330"/>
      <c r="E1566" s="330"/>
      <c r="F1566" s="330"/>
      <c r="G1566" s="330"/>
      <c r="H1566" s="219"/>
      <c r="I1566" s="338">
        <v>60</v>
      </c>
      <c r="J1566" s="338"/>
      <c r="K1566" s="338"/>
      <c r="L1566" s="338"/>
      <c r="M1566" s="332" t="s">
        <v>639</v>
      </c>
      <c r="N1566" s="332"/>
      <c r="O1566" s="332"/>
      <c r="P1566" s="330"/>
      <c r="Q1566" s="330"/>
      <c r="R1566" s="338">
        <v>9.1999999999999998E-2</v>
      </c>
      <c r="S1566" s="338"/>
      <c r="T1566" s="338"/>
      <c r="U1566" s="338"/>
      <c r="V1566" s="338">
        <v>5.52</v>
      </c>
      <c r="W1566" s="338"/>
      <c r="X1566" s="338"/>
    </row>
    <row r="1567" spans="1:24" ht="16.5" customHeight="1">
      <c r="A1567" s="330"/>
      <c r="B1567" s="330"/>
      <c r="C1567" s="330"/>
      <c r="D1567" s="330"/>
      <c r="E1567" s="330"/>
      <c r="F1567" s="330"/>
      <c r="G1567" s="330"/>
      <c r="H1567" s="219"/>
      <c r="I1567" s="338"/>
      <c r="J1567" s="338"/>
      <c r="K1567" s="338"/>
      <c r="L1567" s="338"/>
      <c r="M1567" s="332"/>
      <c r="N1567" s="332"/>
      <c r="O1567" s="332"/>
      <c r="P1567" s="330"/>
      <c r="Q1567" s="330"/>
      <c r="R1567" s="338"/>
      <c r="S1567" s="338"/>
      <c r="T1567" s="338"/>
      <c r="U1567" s="338"/>
      <c r="V1567" s="338"/>
      <c r="W1567" s="338"/>
      <c r="X1567" s="338"/>
    </row>
    <row r="1568" spans="1:24" ht="7.5" customHeight="1"/>
    <row r="1569" spans="1:24" ht="16.5" customHeight="1">
      <c r="S1569" s="335" t="s">
        <v>641</v>
      </c>
      <c r="T1569" s="335"/>
      <c r="U1569" s="336">
        <v>5.52</v>
      </c>
      <c r="V1569" s="336"/>
      <c r="W1569" s="336"/>
    </row>
    <row r="1570" spans="1:24" ht="15.75" customHeight="1"/>
    <row r="1571" spans="1:24" ht="16.5" customHeight="1">
      <c r="B1571" s="339" t="s">
        <v>756</v>
      </c>
      <c r="C1571" s="339"/>
      <c r="D1571" s="339"/>
      <c r="E1571" s="339"/>
      <c r="F1571" s="339"/>
      <c r="G1571" s="339"/>
      <c r="H1571" s="339"/>
      <c r="I1571" s="339"/>
      <c r="J1571" s="339"/>
      <c r="K1571" s="339"/>
      <c r="L1571" s="339"/>
      <c r="M1571" s="339"/>
      <c r="N1571" s="339"/>
      <c r="O1571" s="339"/>
      <c r="P1571" s="339"/>
      <c r="Q1571" s="339"/>
      <c r="R1571" s="339"/>
      <c r="S1571" s="339"/>
      <c r="T1571" s="339"/>
      <c r="U1571" s="339"/>
      <c r="V1571" s="339"/>
      <c r="W1571" s="339"/>
      <c r="X1571" s="339"/>
    </row>
    <row r="1572" spans="1:24" ht="0.75" customHeight="1"/>
    <row r="1573" spans="1:24" ht="18" customHeight="1">
      <c r="A1573" s="340" t="s">
        <v>633</v>
      </c>
      <c r="B1573" s="340"/>
      <c r="C1573" s="340"/>
      <c r="D1573" s="340"/>
      <c r="E1573" s="340"/>
      <c r="F1573" s="340"/>
      <c r="G1573" s="340"/>
      <c r="H1573" s="218" t="s">
        <v>634</v>
      </c>
      <c r="I1573" s="341" t="s">
        <v>635</v>
      </c>
      <c r="J1573" s="341"/>
      <c r="K1573" s="341"/>
      <c r="L1573" s="341"/>
      <c r="M1573" s="341" t="s">
        <v>43</v>
      </c>
      <c r="N1573" s="341"/>
      <c r="O1573" s="341"/>
      <c r="P1573" s="340" t="s">
        <v>636</v>
      </c>
      <c r="Q1573" s="340"/>
      <c r="R1573" s="341" t="s">
        <v>637</v>
      </c>
      <c r="S1573" s="341"/>
      <c r="T1573" s="341"/>
      <c r="U1573" s="341"/>
      <c r="V1573" s="341" t="s">
        <v>638</v>
      </c>
      <c r="W1573" s="341"/>
      <c r="X1573" s="341"/>
    </row>
    <row r="1574" spans="1:24" ht="1.5" customHeight="1">
      <c r="A1574" s="330" t="s">
        <v>119</v>
      </c>
      <c r="B1574" s="330"/>
      <c r="C1574" s="330"/>
      <c r="D1574" s="330"/>
      <c r="E1574" s="330"/>
      <c r="F1574" s="330"/>
      <c r="G1574" s="330"/>
      <c r="H1574" s="219"/>
      <c r="I1574" s="338">
        <v>60</v>
      </c>
      <c r="J1574" s="338"/>
      <c r="K1574" s="338"/>
      <c r="L1574" s="338"/>
      <c r="M1574" s="332" t="s">
        <v>639</v>
      </c>
      <c r="N1574" s="332"/>
      <c r="O1574" s="332"/>
      <c r="P1574" s="330"/>
      <c r="Q1574" s="330"/>
      <c r="R1574" s="338">
        <v>9.1999999999999998E-2</v>
      </c>
      <c r="S1574" s="338"/>
      <c r="T1574" s="338"/>
      <c r="U1574" s="338"/>
      <c r="V1574" s="338">
        <v>5.52</v>
      </c>
      <c r="W1574" s="338"/>
      <c r="X1574" s="338"/>
    </row>
    <row r="1575" spans="1:24" ht="16.5" customHeight="1">
      <c r="A1575" s="330"/>
      <c r="B1575" s="330"/>
      <c r="C1575" s="330"/>
      <c r="D1575" s="330"/>
      <c r="E1575" s="330"/>
      <c r="F1575" s="330"/>
      <c r="G1575" s="330"/>
      <c r="H1575" s="219"/>
      <c r="I1575" s="338"/>
      <c r="J1575" s="338"/>
      <c r="K1575" s="338"/>
      <c r="L1575" s="338"/>
      <c r="M1575" s="332"/>
      <c r="N1575" s="332"/>
      <c r="O1575" s="332"/>
      <c r="P1575" s="330"/>
      <c r="Q1575" s="330"/>
      <c r="R1575" s="338"/>
      <c r="S1575" s="338"/>
      <c r="T1575" s="338"/>
      <c r="U1575" s="338"/>
      <c r="V1575" s="338"/>
      <c r="W1575" s="338"/>
      <c r="X1575" s="338"/>
    </row>
    <row r="1576" spans="1:24" ht="6" customHeight="1">
      <c r="A1576" s="330"/>
      <c r="B1576" s="330"/>
      <c r="C1576" s="330"/>
      <c r="D1576" s="330"/>
      <c r="E1576" s="330"/>
      <c r="F1576" s="330"/>
      <c r="G1576" s="330"/>
      <c r="H1576" s="219"/>
      <c r="I1576" s="338"/>
      <c r="J1576" s="338"/>
      <c r="K1576" s="338"/>
      <c r="L1576" s="338"/>
      <c r="M1576" s="332"/>
      <c r="N1576" s="332"/>
      <c r="O1576" s="332"/>
      <c r="P1576" s="330"/>
      <c r="Q1576" s="330"/>
      <c r="R1576" s="338"/>
      <c r="S1576" s="338"/>
      <c r="T1576" s="338"/>
      <c r="U1576" s="338"/>
      <c r="V1576" s="338"/>
      <c r="W1576" s="338"/>
      <c r="X1576" s="338"/>
    </row>
    <row r="1577" spans="1:24" ht="7.5" customHeight="1"/>
    <row r="1578" spans="1:24" ht="16.5" customHeight="1">
      <c r="S1578" s="335" t="s">
        <v>641</v>
      </c>
      <c r="T1578" s="335"/>
      <c r="U1578" s="336">
        <v>5.52</v>
      </c>
      <c r="V1578" s="336"/>
      <c r="W1578" s="336"/>
    </row>
    <row r="1579" spans="1:24" ht="15.75" customHeight="1"/>
    <row r="1580" spans="1:24" ht="16.5" customHeight="1">
      <c r="B1580" s="339" t="s">
        <v>757</v>
      </c>
      <c r="C1580" s="339"/>
      <c r="D1580" s="339"/>
      <c r="E1580" s="339"/>
      <c r="F1580" s="339"/>
      <c r="G1580" s="339"/>
      <c r="H1580" s="339"/>
      <c r="I1580" s="339"/>
      <c r="J1580" s="339"/>
      <c r="K1580" s="339"/>
      <c r="L1580" s="339"/>
      <c r="M1580" s="339"/>
      <c r="N1580" s="339"/>
      <c r="O1580" s="339"/>
      <c r="P1580" s="339"/>
      <c r="Q1580" s="339"/>
      <c r="R1580" s="339"/>
      <c r="S1580" s="339"/>
      <c r="T1580" s="339"/>
      <c r="U1580" s="339"/>
      <c r="V1580" s="339"/>
      <c r="W1580" s="339"/>
      <c r="X1580" s="339"/>
    </row>
    <row r="1581" spans="1:24" ht="0.75" customHeight="1"/>
    <row r="1582" spans="1:24" ht="18" customHeight="1">
      <c r="A1582" s="340" t="s">
        <v>633</v>
      </c>
      <c r="B1582" s="340"/>
      <c r="C1582" s="340"/>
      <c r="D1582" s="340"/>
      <c r="E1582" s="340"/>
      <c r="F1582" s="340"/>
      <c r="G1582" s="340"/>
      <c r="H1582" s="218" t="s">
        <v>634</v>
      </c>
      <c r="I1582" s="341" t="s">
        <v>635</v>
      </c>
      <c r="J1582" s="341"/>
      <c r="K1582" s="341"/>
      <c r="L1582" s="341"/>
      <c r="M1582" s="341" t="s">
        <v>43</v>
      </c>
      <c r="N1582" s="341"/>
      <c r="O1582" s="341"/>
      <c r="P1582" s="340" t="s">
        <v>636</v>
      </c>
      <c r="Q1582" s="340"/>
      <c r="R1582" s="341" t="s">
        <v>637</v>
      </c>
      <c r="S1582" s="341"/>
      <c r="T1582" s="341"/>
      <c r="U1582" s="341"/>
      <c r="V1582" s="341" t="s">
        <v>638</v>
      </c>
      <c r="W1582" s="341"/>
      <c r="X1582" s="341"/>
    </row>
    <row r="1583" spans="1:24" ht="1.5" customHeight="1">
      <c r="A1583" s="330" t="s">
        <v>9</v>
      </c>
      <c r="B1583" s="330"/>
      <c r="C1583" s="330"/>
      <c r="D1583" s="330"/>
      <c r="E1583" s="330"/>
      <c r="F1583" s="330"/>
      <c r="G1583" s="330"/>
      <c r="H1583" s="219"/>
      <c r="I1583" s="338">
        <v>60</v>
      </c>
      <c r="J1583" s="338"/>
      <c r="K1583" s="338"/>
      <c r="L1583" s="338"/>
      <c r="M1583" s="332" t="s">
        <v>639</v>
      </c>
      <c r="N1583" s="332"/>
      <c r="O1583" s="332"/>
      <c r="P1583" s="330"/>
      <c r="Q1583" s="330"/>
      <c r="R1583" s="338">
        <v>9.1999999999999998E-2</v>
      </c>
      <c r="S1583" s="338"/>
      <c r="T1583" s="338"/>
      <c r="U1583" s="338"/>
      <c r="V1583" s="338">
        <v>5.52</v>
      </c>
      <c r="W1583" s="338"/>
      <c r="X1583" s="338"/>
    </row>
    <row r="1584" spans="1:24" ht="16.5" customHeight="1">
      <c r="A1584" s="330"/>
      <c r="B1584" s="330"/>
      <c r="C1584" s="330"/>
      <c r="D1584" s="330"/>
      <c r="E1584" s="330"/>
      <c r="F1584" s="330"/>
      <c r="G1584" s="330"/>
      <c r="H1584" s="219"/>
      <c r="I1584" s="338"/>
      <c r="J1584" s="338"/>
      <c r="K1584" s="338"/>
      <c r="L1584" s="338"/>
      <c r="M1584" s="332"/>
      <c r="N1584" s="332"/>
      <c r="O1584" s="332"/>
      <c r="P1584" s="330"/>
      <c r="Q1584" s="330"/>
      <c r="R1584" s="338"/>
      <c r="S1584" s="338"/>
      <c r="T1584" s="338"/>
      <c r="U1584" s="338"/>
      <c r="V1584" s="338"/>
      <c r="W1584" s="338"/>
      <c r="X1584" s="338"/>
    </row>
    <row r="1585" spans="1:24" ht="7.5" customHeight="1"/>
    <row r="1586" spans="1:24" ht="16.5" customHeight="1">
      <c r="S1586" s="335" t="s">
        <v>641</v>
      </c>
      <c r="T1586" s="335"/>
      <c r="U1586" s="336">
        <v>5.52</v>
      </c>
      <c r="V1586" s="336"/>
      <c r="W1586" s="336"/>
    </row>
    <row r="1587" spans="1:24" ht="15.75" customHeight="1"/>
    <row r="1588" spans="1:24" ht="16.5" customHeight="1">
      <c r="B1588" s="339" t="s">
        <v>120</v>
      </c>
      <c r="C1588" s="339"/>
      <c r="D1588" s="339"/>
      <c r="E1588" s="339"/>
      <c r="F1588" s="339"/>
      <c r="G1588" s="339"/>
      <c r="H1588" s="339"/>
      <c r="I1588" s="339"/>
      <c r="J1588" s="339"/>
      <c r="K1588" s="339"/>
      <c r="L1588" s="339"/>
      <c r="M1588" s="339"/>
      <c r="N1588" s="339"/>
      <c r="O1588" s="339"/>
      <c r="P1588" s="339"/>
      <c r="Q1588" s="339"/>
      <c r="R1588" s="339"/>
      <c r="S1588" s="339"/>
      <c r="T1588" s="339"/>
      <c r="U1588" s="339"/>
      <c r="V1588" s="339"/>
      <c r="W1588" s="339"/>
      <c r="X1588" s="339"/>
    </row>
    <row r="1589" spans="1:24" ht="0.75" customHeight="1"/>
    <row r="1590" spans="1:24" ht="18" customHeight="1">
      <c r="A1590" s="340" t="s">
        <v>633</v>
      </c>
      <c r="B1590" s="340"/>
      <c r="C1590" s="340"/>
      <c r="D1590" s="340"/>
      <c r="E1590" s="340"/>
      <c r="F1590" s="340"/>
      <c r="G1590" s="340"/>
      <c r="H1590" s="218" t="s">
        <v>634</v>
      </c>
      <c r="I1590" s="341" t="s">
        <v>635</v>
      </c>
      <c r="J1590" s="341"/>
      <c r="K1590" s="341"/>
      <c r="L1590" s="341"/>
      <c r="M1590" s="341" t="s">
        <v>43</v>
      </c>
      <c r="N1590" s="341"/>
      <c r="O1590" s="341"/>
      <c r="P1590" s="340" t="s">
        <v>636</v>
      </c>
      <c r="Q1590" s="340"/>
      <c r="R1590" s="341" t="s">
        <v>637</v>
      </c>
      <c r="S1590" s="341"/>
      <c r="T1590" s="341"/>
      <c r="U1590" s="341"/>
      <c r="V1590" s="341" t="s">
        <v>638</v>
      </c>
      <c r="W1590" s="341"/>
      <c r="X1590" s="341"/>
    </row>
    <row r="1591" spans="1:24" ht="1.5" customHeight="1">
      <c r="A1591" s="330" t="s">
        <v>53</v>
      </c>
      <c r="B1591" s="330"/>
      <c r="C1591" s="330"/>
      <c r="D1591" s="330"/>
      <c r="E1591" s="330"/>
      <c r="F1591" s="330"/>
      <c r="G1591" s="330"/>
      <c r="H1591" s="219"/>
      <c r="I1591" s="338">
        <v>0.5</v>
      </c>
      <c r="J1591" s="338"/>
      <c r="K1591" s="338"/>
      <c r="L1591" s="338"/>
      <c r="M1591" s="332" t="s">
        <v>45</v>
      </c>
      <c r="N1591" s="332"/>
      <c r="O1591" s="332"/>
      <c r="P1591" s="330"/>
      <c r="Q1591" s="330"/>
      <c r="R1591" s="338">
        <v>1.5994079999999999</v>
      </c>
      <c r="S1591" s="338"/>
      <c r="T1591" s="338"/>
      <c r="U1591" s="338"/>
      <c r="V1591" s="338">
        <v>0.79970399999999997</v>
      </c>
      <c r="W1591" s="338"/>
      <c r="X1591" s="338"/>
    </row>
    <row r="1592" spans="1:24" ht="16.5" customHeight="1">
      <c r="A1592" s="330"/>
      <c r="B1592" s="330"/>
      <c r="C1592" s="330"/>
      <c r="D1592" s="330"/>
      <c r="E1592" s="330"/>
      <c r="F1592" s="330"/>
      <c r="G1592" s="330"/>
      <c r="H1592" s="219"/>
      <c r="I1592" s="338"/>
      <c r="J1592" s="338"/>
      <c r="K1592" s="338"/>
      <c r="L1592" s="338"/>
      <c r="M1592" s="332"/>
      <c r="N1592" s="332"/>
      <c r="O1592" s="332"/>
      <c r="P1592" s="330"/>
      <c r="Q1592" s="330"/>
      <c r="R1592" s="338"/>
      <c r="S1592" s="338"/>
      <c r="T1592" s="338"/>
      <c r="U1592" s="338"/>
      <c r="V1592" s="338"/>
      <c r="W1592" s="338"/>
      <c r="X1592" s="338"/>
    </row>
    <row r="1593" spans="1:24" ht="7.5" customHeight="1"/>
    <row r="1594" spans="1:24" ht="16.5" customHeight="1">
      <c r="S1594" s="335" t="s">
        <v>641</v>
      </c>
      <c r="T1594" s="335"/>
      <c r="U1594" s="336">
        <v>0.79970399999999997</v>
      </c>
      <c r="V1594" s="336"/>
      <c r="W1594" s="336"/>
    </row>
    <row r="1595" spans="1:24" ht="15.75" customHeight="1"/>
    <row r="1596" spans="1:24" ht="16.5" customHeight="1">
      <c r="B1596" s="339" t="s">
        <v>121</v>
      </c>
      <c r="C1596" s="339"/>
      <c r="D1596" s="339"/>
      <c r="E1596" s="339"/>
      <c r="F1596" s="339"/>
      <c r="G1596" s="339"/>
      <c r="H1596" s="339"/>
      <c r="I1596" s="339"/>
      <c r="J1596" s="339"/>
      <c r="K1596" s="339"/>
      <c r="L1596" s="339"/>
      <c r="M1596" s="339"/>
      <c r="N1596" s="339"/>
      <c r="O1596" s="339"/>
      <c r="P1596" s="339"/>
      <c r="Q1596" s="339"/>
      <c r="R1596" s="339"/>
      <c r="S1596" s="339"/>
      <c r="T1596" s="339"/>
      <c r="U1596" s="339"/>
      <c r="V1596" s="339"/>
      <c r="W1596" s="339"/>
      <c r="X1596" s="339"/>
    </row>
    <row r="1597" spans="1:24" ht="0.75" customHeight="1"/>
    <row r="1598" spans="1:24" ht="18" customHeight="1">
      <c r="A1598" s="340" t="s">
        <v>633</v>
      </c>
      <c r="B1598" s="340"/>
      <c r="C1598" s="340"/>
      <c r="D1598" s="340"/>
      <c r="E1598" s="340"/>
      <c r="F1598" s="340"/>
      <c r="G1598" s="340"/>
      <c r="H1598" s="218" t="s">
        <v>634</v>
      </c>
      <c r="I1598" s="341" t="s">
        <v>635</v>
      </c>
      <c r="J1598" s="341"/>
      <c r="K1598" s="341"/>
      <c r="L1598" s="341"/>
      <c r="M1598" s="341" t="s">
        <v>43</v>
      </c>
      <c r="N1598" s="341"/>
      <c r="O1598" s="341"/>
      <c r="P1598" s="340" t="s">
        <v>636</v>
      </c>
      <c r="Q1598" s="340"/>
      <c r="R1598" s="341" t="s">
        <v>637</v>
      </c>
      <c r="S1598" s="341"/>
      <c r="T1598" s="341"/>
      <c r="U1598" s="341"/>
      <c r="V1598" s="341" t="s">
        <v>638</v>
      </c>
      <c r="W1598" s="341"/>
      <c r="X1598" s="341"/>
    </row>
    <row r="1599" spans="1:24" ht="1.5" customHeight="1">
      <c r="A1599" s="330" t="s">
        <v>50</v>
      </c>
      <c r="B1599" s="330"/>
      <c r="C1599" s="330"/>
      <c r="D1599" s="330"/>
      <c r="E1599" s="330"/>
      <c r="F1599" s="330"/>
      <c r="G1599" s="330"/>
      <c r="H1599" s="219"/>
      <c r="I1599" s="338">
        <v>30</v>
      </c>
      <c r="J1599" s="338"/>
      <c r="K1599" s="338"/>
      <c r="L1599" s="338"/>
      <c r="M1599" s="332" t="s">
        <v>639</v>
      </c>
      <c r="N1599" s="332"/>
      <c r="O1599" s="332"/>
      <c r="P1599" s="330"/>
      <c r="Q1599" s="330"/>
      <c r="R1599" s="338">
        <v>0.4</v>
      </c>
      <c r="S1599" s="338"/>
      <c r="T1599" s="338"/>
      <c r="U1599" s="338"/>
      <c r="V1599" s="338">
        <v>12</v>
      </c>
      <c r="W1599" s="338"/>
      <c r="X1599" s="338"/>
    </row>
    <row r="1600" spans="1:24" ht="16.5" customHeight="1">
      <c r="A1600" s="330"/>
      <c r="B1600" s="330"/>
      <c r="C1600" s="330"/>
      <c r="D1600" s="330"/>
      <c r="E1600" s="330"/>
      <c r="F1600" s="330"/>
      <c r="G1600" s="330"/>
      <c r="H1600" s="219"/>
      <c r="I1600" s="338"/>
      <c r="J1600" s="338"/>
      <c r="K1600" s="338"/>
      <c r="L1600" s="338"/>
      <c r="M1600" s="332"/>
      <c r="N1600" s="332"/>
      <c r="O1600" s="332"/>
      <c r="P1600" s="330"/>
      <c r="Q1600" s="330"/>
      <c r="R1600" s="338"/>
      <c r="S1600" s="338"/>
      <c r="T1600" s="338"/>
      <c r="U1600" s="338"/>
      <c r="V1600" s="338"/>
      <c r="W1600" s="338"/>
      <c r="X1600" s="338"/>
    </row>
    <row r="1601" spans="1:24" ht="8.25" customHeight="1"/>
    <row r="1602" spans="1:24" ht="16.5" customHeight="1">
      <c r="S1602" s="335" t="s">
        <v>641</v>
      </c>
      <c r="T1602" s="335"/>
      <c r="U1602" s="336">
        <v>12</v>
      </c>
      <c r="V1602" s="336"/>
      <c r="W1602" s="336"/>
    </row>
    <row r="1603" spans="1:24" ht="15" customHeight="1"/>
    <row r="1604" spans="1:24" ht="16.5" customHeight="1">
      <c r="B1604" s="339" t="s">
        <v>122</v>
      </c>
      <c r="C1604" s="339"/>
      <c r="D1604" s="339"/>
      <c r="E1604" s="339"/>
      <c r="F1604" s="339"/>
      <c r="G1604" s="339"/>
      <c r="H1604" s="339"/>
      <c r="I1604" s="339"/>
      <c r="J1604" s="339"/>
      <c r="K1604" s="339"/>
      <c r="L1604" s="339"/>
      <c r="M1604" s="339"/>
      <c r="N1604" s="339"/>
      <c r="O1604" s="339"/>
      <c r="P1604" s="339"/>
      <c r="Q1604" s="339"/>
      <c r="R1604" s="339"/>
      <c r="S1604" s="339"/>
      <c r="T1604" s="339"/>
      <c r="U1604" s="339"/>
      <c r="V1604" s="339"/>
      <c r="W1604" s="339"/>
      <c r="X1604" s="339"/>
    </row>
    <row r="1605" spans="1:24" ht="1.5" customHeight="1"/>
    <row r="1606" spans="1:24" ht="18" customHeight="1">
      <c r="A1606" s="340" t="s">
        <v>633</v>
      </c>
      <c r="B1606" s="340"/>
      <c r="C1606" s="340"/>
      <c r="D1606" s="340"/>
      <c r="E1606" s="340"/>
      <c r="F1606" s="340"/>
      <c r="G1606" s="340"/>
      <c r="H1606" s="218" t="s">
        <v>634</v>
      </c>
      <c r="I1606" s="341" t="s">
        <v>635</v>
      </c>
      <c r="J1606" s="341"/>
      <c r="K1606" s="341"/>
      <c r="L1606" s="341"/>
      <c r="M1606" s="341" t="s">
        <v>43</v>
      </c>
      <c r="N1606" s="341"/>
      <c r="O1606" s="341"/>
      <c r="P1606" s="340" t="s">
        <v>636</v>
      </c>
      <c r="Q1606" s="340"/>
      <c r="R1606" s="341" t="s">
        <v>637</v>
      </c>
      <c r="S1606" s="341"/>
      <c r="T1606" s="341"/>
      <c r="U1606" s="341"/>
      <c r="V1606" s="341" t="s">
        <v>638</v>
      </c>
      <c r="W1606" s="341"/>
      <c r="X1606" s="341"/>
    </row>
    <row r="1607" spans="1:24" ht="1.5" customHeight="1">
      <c r="A1607" s="330" t="s">
        <v>47</v>
      </c>
      <c r="B1607" s="330"/>
      <c r="C1607" s="330"/>
      <c r="D1607" s="330"/>
      <c r="E1607" s="330"/>
      <c r="F1607" s="330"/>
      <c r="G1607" s="330"/>
      <c r="H1607" s="219"/>
      <c r="I1607" s="338">
        <v>150</v>
      </c>
      <c r="J1607" s="338"/>
      <c r="K1607" s="338"/>
      <c r="L1607" s="338"/>
      <c r="M1607" s="332" t="s">
        <v>640</v>
      </c>
      <c r="N1607" s="332"/>
      <c r="O1607" s="332"/>
      <c r="P1607" s="330"/>
      <c r="Q1607" s="330"/>
      <c r="R1607" s="338">
        <v>3.5242370000000002E-2</v>
      </c>
      <c r="S1607" s="338"/>
      <c r="T1607" s="338"/>
      <c r="U1607" s="338"/>
      <c r="V1607" s="338">
        <v>5.2863559999999996</v>
      </c>
      <c r="W1607" s="338"/>
      <c r="X1607" s="338"/>
    </row>
    <row r="1608" spans="1:24" ht="16.5" customHeight="1">
      <c r="A1608" s="330"/>
      <c r="B1608" s="330"/>
      <c r="C1608" s="330"/>
      <c r="D1608" s="330"/>
      <c r="E1608" s="330"/>
      <c r="F1608" s="330"/>
      <c r="G1608" s="330"/>
      <c r="H1608" s="219"/>
      <c r="I1608" s="338"/>
      <c r="J1608" s="338"/>
      <c r="K1608" s="338"/>
      <c r="L1608" s="338"/>
      <c r="M1608" s="332"/>
      <c r="N1608" s="332"/>
      <c r="O1608" s="332"/>
      <c r="P1608" s="330"/>
      <c r="Q1608" s="330"/>
      <c r="R1608" s="338"/>
      <c r="S1608" s="338"/>
      <c r="T1608" s="338"/>
      <c r="U1608" s="338"/>
      <c r="V1608" s="338"/>
      <c r="W1608" s="338"/>
      <c r="X1608" s="338"/>
    </row>
    <row r="1609" spans="1:24" ht="7.5" customHeight="1"/>
    <row r="1610" spans="1:24" ht="16.5" customHeight="1">
      <c r="S1610" s="335" t="s">
        <v>641</v>
      </c>
      <c r="T1610" s="335"/>
      <c r="U1610" s="336">
        <v>5.2863559999999996</v>
      </c>
      <c r="V1610" s="336"/>
      <c r="W1610" s="336"/>
    </row>
    <row r="1611" spans="1:24" ht="15" customHeight="1"/>
    <row r="1612" spans="1:24" ht="17.25" customHeight="1">
      <c r="B1612" s="339" t="s">
        <v>123</v>
      </c>
      <c r="C1612" s="339"/>
      <c r="D1612" s="339"/>
      <c r="E1612" s="339"/>
      <c r="F1612" s="339"/>
      <c r="G1612" s="339"/>
      <c r="H1612" s="339"/>
      <c r="I1612" s="339"/>
      <c r="J1612" s="339"/>
      <c r="K1612" s="339"/>
      <c r="L1612" s="339"/>
      <c r="M1612" s="339"/>
      <c r="N1612" s="339"/>
      <c r="O1612" s="339"/>
      <c r="P1612" s="339"/>
      <c r="Q1612" s="339"/>
      <c r="R1612" s="339"/>
      <c r="S1612" s="339"/>
      <c r="T1612" s="339"/>
      <c r="U1612" s="339"/>
      <c r="V1612" s="339"/>
      <c r="W1612" s="339"/>
      <c r="X1612" s="339"/>
    </row>
    <row r="1613" spans="1:24" ht="0.75" customHeight="1"/>
    <row r="1614" spans="1:24" ht="18" customHeight="1">
      <c r="A1614" s="340" t="s">
        <v>633</v>
      </c>
      <c r="B1614" s="340"/>
      <c r="C1614" s="340"/>
      <c r="D1614" s="340"/>
      <c r="E1614" s="340"/>
      <c r="F1614" s="340"/>
      <c r="G1614" s="340"/>
      <c r="H1614" s="218" t="s">
        <v>634</v>
      </c>
      <c r="I1614" s="341" t="s">
        <v>635</v>
      </c>
      <c r="J1614" s="341"/>
      <c r="K1614" s="341"/>
      <c r="L1614" s="341"/>
      <c r="M1614" s="341" t="s">
        <v>43</v>
      </c>
      <c r="N1614" s="341"/>
      <c r="O1614" s="341"/>
      <c r="P1614" s="340" t="s">
        <v>636</v>
      </c>
      <c r="Q1614" s="340"/>
      <c r="R1614" s="341" t="s">
        <v>637</v>
      </c>
      <c r="S1614" s="341"/>
      <c r="T1614" s="341"/>
      <c r="U1614" s="341"/>
      <c r="V1614" s="341" t="s">
        <v>638</v>
      </c>
      <c r="W1614" s="341"/>
      <c r="X1614" s="341"/>
    </row>
    <row r="1615" spans="1:24" ht="1.5" customHeight="1">
      <c r="A1615" s="330" t="s">
        <v>51</v>
      </c>
      <c r="B1615" s="330"/>
      <c r="C1615" s="330"/>
      <c r="D1615" s="330"/>
      <c r="E1615" s="330"/>
      <c r="F1615" s="330"/>
      <c r="G1615" s="330"/>
      <c r="H1615" s="219"/>
      <c r="I1615" s="338">
        <v>30</v>
      </c>
      <c r="J1615" s="338"/>
      <c r="K1615" s="338"/>
      <c r="L1615" s="338"/>
      <c r="M1615" s="332" t="s">
        <v>639</v>
      </c>
      <c r="N1615" s="332"/>
      <c r="O1615" s="332"/>
      <c r="P1615" s="330"/>
      <c r="Q1615" s="330"/>
      <c r="R1615" s="338">
        <v>0.15169840000000001</v>
      </c>
      <c r="S1615" s="338"/>
      <c r="T1615" s="338"/>
      <c r="U1615" s="338"/>
      <c r="V1615" s="338">
        <v>4.5509529999999998</v>
      </c>
      <c r="W1615" s="338"/>
      <c r="X1615" s="338"/>
    </row>
    <row r="1616" spans="1:24" ht="16.5" customHeight="1">
      <c r="A1616" s="330"/>
      <c r="B1616" s="330"/>
      <c r="C1616" s="330"/>
      <c r="D1616" s="330"/>
      <c r="E1616" s="330"/>
      <c r="F1616" s="330"/>
      <c r="G1616" s="330"/>
      <c r="H1616" s="219"/>
      <c r="I1616" s="338"/>
      <c r="J1616" s="338"/>
      <c r="K1616" s="338"/>
      <c r="L1616" s="338"/>
      <c r="M1616" s="332"/>
      <c r="N1616" s="332"/>
      <c r="O1616" s="332"/>
      <c r="P1616" s="330"/>
      <c r="Q1616" s="330"/>
      <c r="R1616" s="338"/>
      <c r="S1616" s="338"/>
      <c r="T1616" s="338"/>
      <c r="U1616" s="338"/>
      <c r="V1616" s="338"/>
      <c r="W1616" s="338"/>
      <c r="X1616" s="338"/>
    </row>
    <row r="1617" spans="1:24" ht="7.5" customHeight="1"/>
    <row r="1618" spans="1:24" ht="16.5" customHeight="1">
      <c r="S1618" s="335" t="s">
        <v>641</v>
      </c>
      <c r="T1618" s="335"/>
      <c r="U1618" s="336">
        <v>4.5509529999999998</v>
      </c>
      <c r="V1618" s="336"/>
      <c r="W1618" s="336"/>
    </row>
    <row r="1619" spans="1:24" ht="15.75" customHeight="1"/>
    <row r="1620" spans="1:24" ht="16.5" customHeight="1">
      <c r="B1620" s="339" t="s">
        <v>124</v>
      </c>
      <c r="C1620" s="339"/>
      <c r="D1620" s="339"/>
      <c r="E1620" s="339"/>
      <c r="F1620" s="339"/>
      <c r="G1620" s="339"/>
      <c r="H1620" s="339"/>
      <c r="I1620" s="339"/>
      <c r="J1620" s="339"/>
      <c r="K1620" s="339"/>
      <c r="L1620" s="339"/>
      <c r="M1620" s="339"/>
      <c r="N1620" s="339"/>
      <c r="O1620" s="339"/>
      <c r="P1620" s="339"/>
      <c r="Q1620" s="339"/>
      <c r="R1620" s="339"/>
      <c r="S1620" s="339"/>
      <c r="T1620" s="339"/>
      <c r="U1620" s="339"/>
      <c r="V1620" s="339"/>
      <c r="W1620" s="339"/>
      <c r="X1620" s="339"/>
    </row>
    <row r="1621" spans="1:24" ht="0.75" customHeight="1"/>
    <row r="1622" spans="1:24" ht="18" customHeight="1">
      <c r="A1622" s="340" t="s">
        <v>633</v>
      </c>
      <c r="B1622" s="340"/>
      <c r="C1622" s="340"/>
      <c r="D1622" s="340"/>
      <c r="E1622" s="340"/>
      <c r="F1622" s="340"/>
      <c r="G1622" s="340"/>
      <c r="H1622" s="218" t="s">
        <v>634</v>
      </c>
      <c r="I1622" s="341" t="s">
        <v>635</v>
      </c>
      <c r="J1622" s="341"/>
      <c r="K1622" s="341"/>
      <c r="L1622" s="341"/>
      <c r="M1622" s="341" t="s">
        <v>43</v>
      </c>
      <c r="N1622" s="341"/>
      <c r="O1622" s="341"/>
      <c r="P1622" s="340" t="s">
        <v>636</v>
      </c>
      <c r="Q1622" s="340"/>
      <c r="R1622" s="341" t="s">
        <v>637</v>
      </c>
      <c r="S1622" s="341"/>
      <c r="T1622" s="341"/>
      <c r="U1622" s="341"/>
      <c r="V1622" s="341" t="s">
        <v>638</v>
      </c>
      <c r="W1622" s="341"/>
      <c r="X1622" s="341"/>
    </row>
    <row r="1623" spans="1:24" ht="1.5" customHeight="1">
      <c r="A1623" s="330" t="s">
        <v>60</v>
      </c>
      <c r="B1623" s="330"/>
      <c r="C1623" s="330"/>
      <c r="D1623" s="330"/>
      <c r="E1623" s="330"/>
      <c r="F1623" s="330"/>
      <c r="G1623" s="330"/>
      <c r="H1623" s="219"/>
      <c r="I1623" s="338">
        <v>1</v>
      </c>
      <c r="J1623" s="338"/>
      <c r="K1623" s="338"/>
      <c r="L1623" s="338"/>
      <c r="M1623" s="332" t="s">
        <v>45</v>
      </c>
      <c r="N1623" s="332"/>
      <c r="O1623" s="332"/>
      <c r="P1623" s="330"/>
      <c r="Q1623" s="330"/>
      <c r="R1623" s="338">
        <v>6.5052940000000001</v>
      </c>
      <c r="S1623" s="338"/>
      <c r="T1623" s="338"/>
      <c r="U1623" s="338"/>
      <c r="V1623" s="338">
        <v>6.5052940000000001</v>
      </c>
      <c r="W1623" s="338"/>
      <c r="X1623" s="338"/>
    </row>
    <row r="1624" spans="1:24" ht="16.5" customHeight="1">
      <c r="A1624" s="330"/>
      <c r="B1624" s="330"/>
      <c r="C1624" s="330"/>
      <c r="D1624" s="330"/>
      <c r="E1624" s="330"/>
      <c r="F1624" s="330"/>
      <c r="G1624" s="330"/>
      <c r="H1624" s="219"/>
      <c r="I1624" s="338"/>
      <c r="J1624" s="338"/>
      <c r="K1624" s="338"/>
      <c r="L1624" s="338"/>
      <c r="M1624" s="332"/>
      <c r="N1624" s="332"/>
      <c r="O1624" s="332"/>
      <c r="P1624" s="330"/>
      <c r="Q1624" s="330"/>
      <c r="R1624" s="338"/>
      <c r="S1624" s="338"/>
      <c r="T1624" s="338"/>
      <c r="U1624" s="338"/>
      <c r="V1624" s="338"/>
      <c r="W1624" s="338"/>
      <c r="X1624" s="338"/>
    </row>
    <row r="1625" spans="1:24" ht="7.5" customHeight="1"/>
    <row r="1626" spans="1:24" ht="16.5" customHeight="1">
      <c r="S1626" s="335" t="s">
        <v>641</v>
      </c>
      <c r="T1626" s="335"/>
      <c r="U1626" s="336">
        <v>6.5052940000000001</v>
      </c>
      <c r="V1626" s="336"/>
      <c r="W1626" s="336"/>
    </row>
    <row r="1627" spans="1:24" ht="15.75" customHeight="1"/>
    <row r="1628" spans="1:24" ht="16.5" customHeight="1">
      <c r="B1628" s="339" t="s">
        <v>125</v>
      </c>
      <c r="C1628" s="339"/>
      <c r="D1628" s="339"/>
      <c r="E1628" s="339"/>
      <c r="F1628" s="339"/>
      <c r="G1628" s="339"/>
      <c r="H1628" s="339"/>
      <c r="I1628" s="339"/>
      <c r="J1628" s="339"/>
      <c r="K1628" s="339"/>
      <c r="L1628" s="339"/>
      <c r="M1628" s="339"/>
      <c r="N1628" s="339"/>
      <c r="O1628" s="339"/>
      <c r="P1628" s="339"/>
      <c r="Q1628" s="339"/>
      <c r="R1628" s="339"/>
      <c r="S1628" s="339"/>
      <c r="T1628" s="339"/>
      <c r="U1628" s="339"/>
      <c r="V1628" s="339"/>
      <c r="W1628" s="339"/>
      <c r="X1628" s="339"/>
    </row>
    <row r="1629" spans="1:24" ht="0.75" customHeight="1"/>
    <row r="1630" spans="1:24" ht="18" customHeight="1">
      <c r="A1630" s="340" t="s">
        <v>633</v>
      </c>
      <c r="B1630" s="340"/>
      <c r="C1630" s="340"/>
      <c r="D1630" s="340"/>
      <c r="E1630" s="340"/>
      <c r="F1630" s="340"/>
      <c r="G1630" s="340"/>
      <c r="H1630" s="218" t="s">
        <v>634</v>
      </c>
      <c r="I1630" s="341" t="s">
        <v>635</v>
      </c>
      <c r="J1630" s="341"/>
      <c r="K1630" s="341"/>
      <c r="L1630" s="341"/>
      <c r="M1630" s="341" t="s">
        <v>43</v>
      </c>
      <c r="N1630" s="341"/>
      <c r="O1630" s="341"/>
      <c r="P1630" s="340" t="s">
        <v>636</v>
      </c>
      <c r="Q1630" s="340"/>
      <c r="R1630" s="341" t="s">
        <v>637</v>
      </c>
      <c r="S1630" s="341"/>
      <c r="T1630" s="341"/>
      <c r="U1630" s="341"/>
      <c r="V1630" s="341" t="s">
        <v>638</v>
      </c>
      <c r="W1630" s="341"/>
      <c r="X1630" s="341"/>
    </row>
    <row r="1631" spans="1:24" ht="1.5" customHeight="1">
      <c r="A1631" s="330" t="s">
        <v>79</v>
      </c>
      <c r="B1631" s="330"/>
      <c r="C1631" s="330"/>
      <c r="D1631" s="330"/>
      <c r="E1631" s="330"/>
      <c r="F1631" s="330"/>
      <c r="G1631" s="330"/>
      <c r="H1631" s="219"/>
      <c r="I1631" s="338">
        <v>7</v>
      </c>
      <c r="J1631" s="338"/>
      <c r="K1631" s="338"/>
      <c r="L1631" s="338"/>
      <c r="M1631" s="332" t="s">
        <v>639</v>
      </c>
      <c r="N1631" s="332"/>
      <c r="O1631" s="332"/>
      <c r="P1631" s="330"/>
      <c r="Q1631" s="330"/>
      <c r="R1631" s="338">
        <v>0.41621930000000001</v>
      </c>
      <c r="S1631" s="338"/>
      <c r="T1631" s="338"/>
      <c r="U1631" s="338"/>
      <c r="V1631" s="338">
        <v>2.913535</v>
      </c>
      <c r="W1631" s="338"/>
      <c r="X1631" s="338"/>
    </row>
    <row r="1632" spans="1:24" ht="16.5" customHeight="1">
      <c r="A1632" s="330"/>
      <c r="B1632" s="330"/>
      <c r="C1632" s="330"/>
      <c r="D1632" s="330"/>
      <c r="E1632" s="330"/>
      <c r="F1632" s="330"/>
      <c r="G1632" s="330"/>
      <c r="H1632" s="219"/>
      <c r="I1632" s="338"/>
      <c r="J1632" s="338"/>
      <c r="K1632" s="338"/>
      <c r="L1632" s="338"/>
      <c r="M1632" s="332"/>
      <c r="N1632" s="332"/>
      <c r="O1632" s="332"/>
      <c r="P1632" s="330"/>
      <c r="Q1632" s="330"/>
      <c r="R1632" s="338"/>
      <c r="S1632" s="338"/>
      <c r="T1632" s="338"/>
      <c r="U1632" s="338"/>
      <c r="V1632" s="338"/>
      <c r="W1632" s="338"/>
      <c r="X1632" s="338"/>
    </row>
    <row r="1633" spans="1:24" ht="7.5" customHeight="1"/>
    <row r="1634" spans="1:24" ht="16.5" customHeight="1">
      <c r="S1634" s="335" t="s">
        <v>641</v>
      </c>
      <c r="T1634" s="335"/>
      <c r="U1634" s="336">
        <v>2.913535</v>
      </c>
      <c r="V1634" s="336"/>
      <c r="W1634" s="336"/>
    </row>
    <row r="1635" spans="1:24" ht="15.75" customHeight="1"/>
    <row r="1636" spans="1:24" ht="16.5" customHeight="1">
      <c r="B1636" s="339" t="s">
        <v>758</v>
      </c>
      <c r="C1636" s="339"/>
      <c r="D1636" s="339"/>
      <c r="E1636" s="339"/>
      <c r="F1636" s="339"/>
      <c r="G1636" s="339"/>
      <c r="H1636" s="339"/>
      <c r="I1636" s="339"/>
      <c r="J1636" s="339"/>
      <c r="K1636" s="339"/>
      <c r="L1636" s="339"/>
      <c r="M1636" s="339"/>
      <c r="N1636" s="339"/>
      <c r="O1636" s="339"/>
      <c r="P1636" s="339"/>
      <c r="Q1636" s="339"/>
      <c r="R1636" s="339"/>
      <c r="S1636" s="339"/>
      <c r="T1636" s="339"/>
      <c r="U1636" s="339"/>
      <c r="V1636" s="339"/>
      <c r="W1636" s="339"/>
      <c r="X1636" s="339"/>
    </row>
    <row r="1637" spans="1:24" ht="0.75" customHeight="1"/>
    <row r="1638" spans="1:24" ht="18" customHeight="1">
      <c r="A1638" s="340" t="s">
        <v>633</v>
      </c>
      <c r="B1638" s="340"/>
      <c r="C1638" s="340"/>
      <c r="D1638" s="340"/>
      <c r="E1638" s="340"/>
      <c r="F1638" s="340"/>
      <c r="G1638" s="340"/>
      <c r="H1638" s="218" t="s">
        <v>634</v>
      </c>
      <c r="I1638" s="341" t="s">
        <v>635</v>
      </c>
      <c r="J1638" s="341"/>
      <c r="K1638" s="341"/>
      <c r="L1638" s="341"/>
      <c r="M1638" s="341" t="s">
        <v>43</v>
      </c>
      <c r="N1638" s="341"/>
      <c r="O1638" s="341"/>
      <c r="P1638" s="340" t="s">
        <v>636</v>
      </c>
      <c r="Q1638" s="340"/>
      <c r="R1638" s="341" t="s">
        <v>637</v>
      </c>
      <c r="S1638" s="341"/>
      <c r="T1638" s="341"/>
      <c r="U1638" s="341"/>
      <c r="V1638" s="341" t="s">
        <v>638</v>
      </c>
      <c r="W1638" s="341"/>
      <c r="X1638" s="341"/>
    </row>
    <row r="1639" spans="1:24" ht="1.5" customHeight="1">
      <c r="A1639" s="330" t="s">
        <v>46</v>
      </c>
      <c r="B1639" s="330"/>
      <c r="C1639" s="330"/>
      <c r="D1639" s="330"/>
      <c r="E1639" s="330"/>
      <c r="F1639" s="330"/>
      <c r="G1639" s="330"/>
      <c r="H1639" s="219"/>
      <c r="I1639" s="338">
        <v>20</v>
      </c>
      <c r="J1639" s="338"/>
      <c r="K1639" s="338"/>
      <c r="L1639" s="338"/>
      <c r="M1639" s="332" t="s">
        <v>639</v>
      </c>
      <c r="N1639" s="332"/>
      <c r="O1639" s="332"/>
      <c r="P1639" s="330"/>
      <c r="Q1639" s="330"/>
      <c r="R1639" s="338">
        <v>0.1234531</v>
      </c>
      <c r="S1639" s="338"/>
      <c r="T1639" s="338"/>
      <c r="U1639" s="338"/>
      <c r="V1639" s="338">
        <v>2.4690629999999998</v>
      </c>
      <c r="W1639" s="338"/>
      <c r="X1639" s="338"/>
    </row>
    <row r="1640" spans="1:24" ht="16.5" customHeight="1">
      <c r="A1640" s="330"/>
      <c r="B1640" s="330"/>
      <c r="C1640" s="330"/>
      <c r="D1640" s="330"/>
      <c r="E1640" s="330"/>
      <c r="F1640" s="330"/>
      <c r="G1640" s="330"/>
      <c r="H1640" s="219"/>
      <c r="I1640" s="338"/>
      <c r="J1640" s="338"/>
      <c r="K1640" s="338"/>
      <c r="L1640" s="338"/>
      <c r="M1640" s="332"/>
      <c r="N1640" s="332"/>
      <c r="O1640" s="332"/>
      <c r="P1640" s="330"/>
      <c r="Q1640" s="330"/>
      <c r="R1640" s="338"/>
      <c r="S1640" s="338"/>
      <c r="T1640" s="338"/>
      <c r="U1640" s="338"/>
      <c r="V1640" s="338"/>
      <c r="W1640" s="338"/>
      <c r="X1640" s="338"/>
    </row>
    <row r="1641" spans="1:24" ht="8.25" customHeight="1"/>
    <row r="1642" spans="1:24" ht="16.5" customHeight="1">
      <c r="S1642" s="335" t="s">
        <v>641</v>
      </c>
      <c r="T1642" s="335"/>
      <c r="U1642" s="336">
        <v>2.4690629999999998</v>
      </c>
      <c r="V1642" s="336"/>
      <c r="W1642" s="336"/>
    </row>
    <row r="1643" spans="1:24" ht="15" customHeight="1"/>
    <row r="1644" spans="1:24" ht="16.5" customHeight="1">
      <c r="B1644" s="339" t="s">
        <v>759</v>
      </c>
      <c r="C1644" s="339"/>
      <c r="D1644" s="339"/>
      <c r="E1644" s="339"/>
      <c r="F1644" s="339"/>
      <c r="G1644" s="339"/>
      <c r="H1644" s="339"/>
      <c r="I1644" s="339"/>
      <c r="J1644" s="339"/>
      <c r="K1644" s="339"/>
      <c r="L1644" s="339"/>
      <c r="M1644" s="339"/>
      <c r="N1644" s="339"/>
      <c r="O1644" s="339"/>
      <c r="P1644" s="339"/>
      <c r="Q1644" s="339"/>
      <c r="R1644" s="339"/>
      <c r="S1644" s="339"/>
      <c r="T1644" s="339"/>
      <c r="U1644" s="339"/>
      <c r="V1644" s="339"/>
      <c r="W1644" s="339"/>
      <c r="X1644" s="339"/>
    </row>
    <row r="1645" spans="1:24" ht="1.5" customHeight="1"/>
    <row r="1646" spans="1:24" ht="18" customHeight="1">
      <c r="A1646" s="340" t="s">
        <v>633</v>
      </c>
      <c r="B1646" s="340"/>
      <c r="C1646" s="340"/>
      <c r="D1646" s="340"/>
      <c r="E1646" s="340"/>
      <c r="F1646" s="340"/>
      <c r="G1646" s="340"/>
      <c r="H1646" s="218" t="s">
        <v>634</v>
      </c>
      <c r="I1646" s="341" t="s">
        <v>635</v>
      </c>
      <c r="J1646" s="341"/>
      <c r="K1646" s="341"/>
      <c r="L1646" s="341"/>
      <c r="M1646" s="341" t="s">
        <v>43</v>
      </c>
      <c r="N1646" s="341"/>
      <c r="O1646" s="341"/>
      <c r="P1646" s="340" t="s">
        <v>636</v>
      </c>
      <c r="Q1646" s="340"/>
      <c r="R1646" s="341" t="s">
        <v>637</v>
      </c>
      <c r="S1646" s="341"/>
      <c r="T1646" s="341"/>
      <c r="U1646" s="341"/>
      <c r="V1646" s="341" t="s">
        <v>638</v>
      </c>
      <c r="W1646" s="341"/>
      <c r="X1646" s="341"/>
    </row>
    <row r="1647" spans="1:24" ht="1.5" customHeight="1">
      <c r="A1647" s="330" t="s">
        <v>10</v>
      </c>
      <c r="B1647" s="330"/>
      <c r="C1647" s="330"/>
      <c r="D1647" s="330"/>
      <c r="E1647" s="330"/>
      <c r="F1647" s="330"/>
      <c r="G1647" s="330"/>
      <c r="H1647" s="219"/>
      <c r="I1647" s="338">
        <v>20</v>
      </c>
      <c r="J1647" s="338"/>
      <c r="K1647" s="338"/>
      <c r="L1647" s="338"/>
      <c r="M1647" s="332" t="s">
        <v>639</v>
      </c>
      <c r="N1647" s="332"/>
      <c r="O1647" s="332"/>
      <c r="P1647" s="330"/>
      <c r="Q1647" s="330"/>
      <c r="R1647" s="338">
        <v>9.0999999999999998E-2</v>
      </c>
      <c r="S1647" s="338"/>
      <c r="T1647" s="338"/>
      <c r="U1647" s="338"/>
      <c r="V1647" s="338">
        <v>1.82</v>
      </c>
      <c r="W1647" s="338"/>
      <c r="X1647" s="338"/>
    </row>
    <row r="1648" spans="1:24" ht="16.5" customHeight="1">
      <c r="A1648" s="330"/>
      <c r="B1648" s="330"/>
      <c r="C1648" s="330"/>
      <c r="D1648" s="330"/>
      <c r="E1648" s="330"/>
      <c r="F1648" s="330"/>
      <c r="G1648" s="330"/>
      <c r="H1648" s="219"/>
      <c r="I1648" s="338"/>
      <c r="J1648" s="338"/>
      <c r="K1648" s="338"/>
      <c r="L1648" s="338"/>
      <c r="M1648" s="332"/>
      <c r="N1648" s="332"/>
      <c r="O1648" s="332"/>
      <c r="P1648" s="330"/>
      <c r="Q1648" s="330"/>
      <c r="R1648" s="338"/>
      <c r="S1648" s="338"/>
      <c r="T1648" s="338"/>
      <c r="U1648" s="338"/>
      <c r="V1648" s="338"/>
      <c r="W1648" s="338"/>
      <c r="X1648" s="338"/>
    </row>
    <row r="1649" spans="1:24" ht="7.5" customHeight="1"/>
    <row r="1650" spans="1:24" ht="16.5" customHeight="1">
      <c r="S1650" s="335" t="s">
        <v>641</v>
      </c>
      <c r="T1650" s="335"/>
      <c r="U1650" s="336">
        <v>1.82</v>
      </c>
      <c r="V1650" s="336"/>
      <c r="W1650" s="336"/>
    </row>
    <row r="1651" spans="1:24" ht="15" customHeight="1"/>
    <row r="1652" spans="1:24" ht="17.25" customHeight="1">
      <c r="B1652" s="339" t="s">
        <v>760</v>
      </c>
      <c r="C1652" s="339"/>
      <c r="D1652" s="339"/>
      <c r="E1652" s="339"/>
      <c r="F1652" s="339"/>
      <c r="G1652" s="339"/>
      <c r="H1652" s="339"/>
      <c r="I1652" s="339"/>
      <c r="J1652" s="339"/>
      <c r="K1652" s="339"/>
      <c r="L1652" s="339"/>
      <c r="M1652" s="339"/>
      <c r="N1652" s="339"/>
      <c r="O1652" s="339"/>
      <c r="P1652" s="339"/>
      <c r="Q1652" s="339"/>
      <c r="R1652" s="339"/>
      <c r="S1652" s="339"/>
      <c r="T1652" s="339"/>
      <c r="U1652" s="339"/>
      <c r="V1652" s="339"/>
      <c r="W1652" s="339"/>
      <c r="X1652" s="339"/>
    </row>
    <row r="1653" spans="1:24" ht="0.75" customHeight="1"/>
    <row r="1654" spans="1:24" ht="18" customHeight="1">
      <c r="A1654" s="340" t="s">
        <v>633</v>
      </c>
      <c r="B1654" s="340"/>
      <c r="C1654" s="340"/>
      <c r="D1654" s="340"/>
      <c r="E1654" s="340"/>
      <c r="F1654" s="340"/>
      <c r="G1654" s="340"/>
      <c r="H1654" s="218" t="s">
        <v>634</v>
      </c>
      <c r="I1654" s="341" t="s">
        <v>635</v>
      </c>
      <c r="J1654" s="341"/>
      <c r="K1654" s="341"/>
      <c r="L1654" s="341"/>
      <c r="M1654" s="341" t="s">
        <v>43</v>
      </c>
      <c r="N1654" s="341"/>
      <c r="O1654" s="341"/>
      <c r="P1654" s="340" t="s">
        <v>636</v>
      </c>
      <c r="Q1654" s="340"/>
      <c r="R1654" s="341" t="s">
        <v>637</v>
      </c>
      <c r="S1654" s="341"/>
      <c r="T1654" s="341"/>
      <c r="U1654" s="341"/>
      <c r="V1654" s="341" t="s">
        <v>638</v>
      </c>
      <c r="W1654" s="341"/>
      <c r="X1654" s="341"/>
    </row>
    <row r="1655" spans="1:24" ht="1.5" customHeight="1">
      <c r="A1655" s="330" t="s">
        <v>113</v>
      </c>
      <c r="B1655" s="330"/>
      <c r="C1655" s="330"/>
      <c r="D1655" s="330"/>
      <c r="E1655" s="330"/>
      <c r="F1655" s="330"/>
      <c r="G1655" s="330"/>
      <c r="H1655" s="219"/>
      <c r="I1655" s="338">
        <v>20</v>
      </c>
      <c r="J1655" s="338"/>
      <c r="K1655" s="338"/>
      <c r="L1655" s="338"/>
      <c r="M1655" s="332" t="s">
        <v>640</v>
      </c>
      <c r="N1655" s="332"/>
      <c r="O1655" s="332"/>
      <c r="P1655" s="330"/>
      <c r="Q1655" s="330"/>
      <c r="R1655" s="338">
        <v>0.35799999999999998</v>
      </c>
      <c r="S1655" s="338"/>
      <c r="T1655" s="338"/>
      <c r="U1655" s="338"/>
      <c r="V1655" s="338">
        <v>7.16</v>
      </c>
      <c r="W1655" s="338"/>
      <c r="X1655" s="338"/>
    </row>
    <row r="1656" spans="1:24" ht="16.5" customHeight="1">
      <c r="A1656" s="330"/>
      <c r="B1656" s="330"/>
      <c r="C1656" s="330"/>
      <c r="D1656" s="330"/>
      <c r="E1656" s="330"/>
      <c r="F1656" s="330"/>
      <c r="G1656" s="330"/>
      <c r="H1656" s="219"/>
      <c r="I1656" s="338"/>
      <c r="J1656" s="338"/>
      <c r="K1656" s="338"/>
      <c r="L1656" s="338"/>
      <c r="M1656" s="332"/>
      <c r="N1656" s="332"/>
      <c r="O1656" s="332"/>
      <c r="P1656" s="330"/>
      <c r="Q1656" s="330"/>
      <c r="R1656" s="338"/>
      <c r="S1656" s="338"/>
      <c r="T1656" s="338"/>
      <c r="U1656" s="338"/>
      <c r="V1656" s="338"/>
      <c r="W1656" s="338"/>
      <c r="X1656" s="338"/>
    </row>
    <row r="1657" spans="1:24" ht="7.5" customHeight="1"/>
    <row r="1658" spans="1:24" ht="16.5" customHeight="1">
      <c r="S1658" s="335" t="s">
        <v>641</v>
      </c>
      <c r="T1658" s="335"/>
      <c r="U1658" s="336">
        <v>7.16</v>
      </c>
      <c r="V1658" s="336"/>
      <c r="W1658" s="336"/>
    </row>
    <row r="1659" spans="1:24" ht="15.75" customHeight="1"/>
    <row r="1660" spans="1:24" ht="16.5" customHeight="1">
      <c r="B1660" s="339" t="s">
        <v>761</v>
      </c>
      <c r="C1660" s="339"/>
      <c r="D1660" s="339"/>
      <c r="E1660" s="339"/>
      <c r="F1660" s="339"/>
      <c r="G1660" s="339"/>
      <c r="H1660" s="339"/>
      <c r="I1660" s="339"/>
      <c r="J1660" s="339"/>
      <c r="K1660" s="339"/>
      <c r="L1660" s="339"/>
      <c r="M1660" s="339"/>
      <c r="N1660" s="339"/>
      <c r="O1660" s="339"/>
      <c r="P1660" s="339"/>
      <c r="Q1660" s="339"/>
      <c r="R1660" s="339"/>
      <c r="S1660" s="339"/>
      <c r="T1660" s="339"/>
      <c r="U1660" s="339"/>
      <c r="V1660" s="339"/>
      <c r="W1660" s="339"/>
      <c r="X1660" s="339"/>
    </row>
    <row r="1661" spans="1:24" ht="0.75" customHeight="1"/>
    <row r="1662" spans="1:24" ht="18" customHeight="1">
      <c r="A1662" s="340" t="s">
        <v>633</v>
      </c>
      <c r="B1662" s="340"/>
      <c r="C1662" s="340"/>
      <c r="D1662" s="340"/>
      <c r="E1662" s="340"/>
      <c r="F1662" s="340"/>
      <c r="G1662" s="340"/>
      <c r="H1662" s="218" t="s">
        <v>634</v>
      </c>
      <c r="I1662" s="341" t="s">
        <v>635</v>
      </c>
      <c r="J1662" s="341"/>
      <c r="K1662" s="341"/>
      <c r="L1662" s="341"/>
      <c r="M1662" s="341" t="s">
        <v>43</v>
      </c>
      <c r="N1662" s="341"/>
      <c r="O1662" s="341"/>
      <c r="P1662" s="340" t="s">
        <v>636</v>
      </c>
      <c r="Q1662" s="340"/>
      <c r="R1662" s="341" t="s">
        <v>637</v>
      </c>
      <c r="S1662" s="341"/>
      <c r="T1662" s="341"/>
      <c r="U1662" s="341"/>
      <c r="V1662" s="341" t="s">
        <v>638</v>
      </c>
      <c r="W1662" s="341"/>
      <c r="X1662" s="341"/>
    </row>
    <row r="1663" spans="1:24" ht="1.5" customHeight="1">
      <c r="A1663" s="330" t="s">
        <v>74</v>
      </c>
      <c r="B1663" s="330"/>
      <c r="C1663" s="330"/>
      <c r="D1663" s="330"/>
      <c r="E1663" s="330"/>
      <c r="F1663" s="330"/>
      <c r="G1663" s="330"/>
      <c r="H1663" s="219"/>
      <c r="I1663" s="338">
        <v>20</v>
      </c>
      <c r="J1663" s="338"/>
      <c r="K1663" s="338"/>
      <c r="L1663" s="338"/>
      <c r="M1663" s="332" t="s">
        <v>640</v>
      </c>
      <c r="N1663" s="332"/>
      <c r="O1663" s="332"/>
      <c r="P1663" s="330"/>
      <c r="Q1663" s="330"/>
      <c r="R1663" s="338">
        <v>0.3</v>
      </c>
      <c r="S1663" s="338"/>
      <c r="T1663" s="338"/>
      <c r="U1663" s="338"/>
      <c r="V1663" s="338">
        <v>6</v>
      </c>
      <c r="W1663" s="338"/>
      <c r="X1663" s="338"/>
    </row>
    <row r="1664" spans="1:24" ht="16.5" customHeight="1">
      <c r="A1664" s="330"/>
      <c r="B1664" s="330"/>
      <c r="C1664" s="330"/>
      <c r="D1664" s="330"/>
      <c r="E1664" s="330"/>
      <c r="F1664" s="330"/>
      <c r="G1664" s="330"/>
      <c r="H1664" s="219"/>
      <c r="I1664" s="338"/>
      <c r="J1664" s="338"/>
      <c r="K1664" s="338"/>
      <c r="L1664" s="338"/>
      <c r="M1664" s="332"/>
      <c r="N1664" s="332"/>
      <c r="O1664" s="332"/>
      <c r="P1664" s="330"/>
      <c r="Q1664" s="330"/>
      <c r="R1664" s="338"/>
      <c r="S1664" s="338"/>
      <c r="T1664" s="338"/>
      <c r="U1664" s="338"/>
      <c r="V1664" s="338"/>
      <c r="W1664" s="338"/>
      <c r="X1664" s="338"/>
    </row>
    <row r="1665" spans="1:24" ht="7.5" customHeight="1"/>
    <row r="1666" spans="1:24" ht="16.5" customHeight="1">
      <c r="S1666" s="335" t="s">
        <v>641</v>
      </c>
      <c r="T1666" s="335"/>
      <c r="U1666" s="336">
        <v>6</v>
      </c>
      <c r="V1666" s="336"/>
      <c r="W1666" s="336"/>
    </row>
    <row r="1667" spans="1:24" ht="15.75" customHeight="1"/>
    <row r="1668" spans="1:24" ht="16.5" customHeight="1">
      <c r="B1668" s="339" t="s">
        <v>762</v>
      </c>
      <c r="C1668" s="339"/>
      <c r="D1668" s="339"/>
      <c r="E1668" s="339"/>
      <c r="F1668" s="339"/>
      <c r="G1668" s="339"/>
      <c r="H1668" s="339"/>
      <c r="I1668" s="339"/>
      <c r="J1668" s="339"/>
      <c r="K1668" s="339"/>
      <c r="L1668" s="339"/>
      <c r="M1668" s="339"/>
      <c r="N1668" s="339"/>
      <c r="O1668" s="339"/>
      <c r="P1668" s="339"/>
      <c r="Q1668" s="339"/>
      <c r="R1668" s="339"/>
      <c r="S1668" s="339"/>
      <c r="T1668" s="339"/>
      <c r="U1668" s="339"/>
      <c r="V1668" s="339"/>
      <c r="W1668" s="339"/>
      <c r="X1668" s="339"/>
    </row>
    <row r="1669" spans="1:24" ht="0.75" customHeight="1"/>
    <row r="1670" spans="1:24" ht="18" customHeight="1">
      <c r="A1670" s="340" t="s">
        <v>633</v>
      </c>
      <c r="B1670" s="340"/>
      <c r="C1670" s="340"/>
      <c r="D1670" s="340"/>
      <c r="E1670" s="340"/>
      <c r="F1670" s="340"/>
      <c r="G1670" s="340"/>
      <c r="H1670" s="218" t="s">
        <v>634</v>
      </c>
      <c r="I1670" s="341" t="s">
        <v>635</v>
      </c>
      <c r="J1670" s="341"/>
      <c r="K1670" s="341"/>
      <c r="L1670" s="341"/>
      <c r="M1670" s="341" t="s">
        <v>43</v>
      </c>
      <c r="N1670" s="341"/>
      <c r="O1670" s="341"/>
      <c r="P1670" s="340" t="s">
        <v>636</v>
      </c>
      <c r="Q1670" s="340"/>
      <c r="R1670" s="341" t="s">
        <v>637</v>
      </c>
      <c r="S1670" s="341"/>
      <c r="T1670" s="341"/>
      <c r="U1670" s="341"/>
      <c r="V1670" s="341" t="s">
        <v>638</v>
      </c>
      <c r="W1670" s="341"/>
      <c r="X1670" s="341"/>
    </row>
    <row r="1671" spans="1:24" ht="1.5" customHeight="1">
      <c r="A1671" s="330" t="s">
        <v>54</v>
      </c>
      <c r="B1671" s="330"/>
      <c r="C1671" s="330"/>
      <c r="D1671" s="330"/>
      <c r="E1671" s="330"/>
      <c r="F1671" s="330"/>
      <c r="G1671" s="330"/>
      <c r="H1671" s="219"/>
      <c r="I1671" s="338">
        <v>20</v>
      </c>
      <c r="J1671" s="338"/>
      <c r="K1671" s="338"/>
      <c r="L1671" s="338"/>
      <c r="M1671" s="332" t="s">
        <v>639</v>
      </c>
      <c r="N1671" s="332"/>
      <c r="O1671" s="332"/>
      <c r="P1671" s="330"/>
      <c r="Q1671" s="330"/>
      <c r="R1671" s="338">
        <v>0.1</v>
      </c>
      <c r="S1671" s="338"/>
      <c r="T1671" s="338"/>
      <c r="U1671" s="338"/>
      <c r="V1671" s="338">
        <v>2</v>
      </c>
      <c r="W1671" s="338"/>
      <c r="X1671" s="338"/>
    </row>
    <row r="1672" spans="1:24" ht="16.5" customHeight="1">
      <c r="A1672" s="330"/>
      <c r="B1672" s="330"/>
      <c r="C1672" s="330"/>
      <c r="D1672" s="330"/>
      <c r="E1672" s="330"/>
      <c r="F1672" s="330"/>
      <c r="G1672" s="330"/>
      <c r="H1672" s="219"/>
      <c r="I1672" s="338"/>
      <c r="J1672" s="338"/>
      <c r="K1672" s="338"/>
      <c r="L1672" s="338"/>
      <c r="M1672" s="332"/>
      <c r="N1672" s="332"/>
      <c r="O1672" s="332"/>
      <c r="P1672" s="330"/>
      <c r="Q1672" s="330"/>
      <c r="R1672" s="338"/>
      <c r="S1672" s="338"/>
      <c r="T1672" s="338"/>
      <c r="U1672" s="338"/>
      <c r="V1672" s="338"/>
      <c r="W1672" s="338"/>
      <c r="X1672" s="338"/>
    </row>
    <row r="1673" spans="1:24" ht="7.5" customHeight="1"/>
    <row r="1674" spans="1:24" ht="16.5" customHeight="1">
      <c r="S1674" s="335" t="s">
        <v>641</v>
      </c>
      <c r="T1674" s="335"/>
      <c r="U1674" s="336">
        <v>2</v>
      </c>
      <c r="V1674" s="336"/>
      <c r="W1674" s="336"/>
    </row>
    <row r="1675" spans="1:24" ht="15.75" customHeight="1"/>
    <row r="1676" spans="1:24" ht="16.5" customHeight="1">
      <c r="B1676" s="339" t="s">
        <v>763</v>
      </c>
      <c r="C1676" s="339"/>
      <c r="D1676" s="339"/>
      <c r="E1676" s="339"/>
      <c r="F1676" s="339"/>
      <c r="G1676" s="339"/>
      <c r="H1676" s="339"/>
      <c r="I1676" s="339"/>
      <c r="J1676" s="339"/>
      <c r="K1676" s="339"/>
      <c r="L1676" s="339"/>
      <c r="M1676" s="339"/>
      <c r="N1676" s="339"/>
      <c r="O1676" s="339"/>
      <c r="P1676" s="339"/>
      <c r="Q1676" s="339"/>
      <c r="R1676" s="339"/>
      <c r="S1676" s="339"/>
      <c r="T1676" s="339"/>
      <c r="U1676" s="339"/>
      <c r="V1676" s="339"/>
      <c r="W1676" s="339"/>
      <c r="X1676" s="339"/>
    </row>
    <row r="1677" spans="1:24" ht="0.75" customHeight="1"/>
    <row r="1678" spans="1:24" ht="18" customHeight="1">
      <c r="A1678" s="340" t="s">
        <v>633</v>
      </c>
      <c r="B1678" s="340"/>
      <c r="C1678" s="340"/>
      <c r="D1678" s="340"/>
      <c r="E1678" s="340"/>
      <c r="F1678" s="340"/>
      <c r="G1678" s="340"/>
      <c r="H1678" s="218" t="s">
        <v>634</v>
      </c>
      <c r="I1678" s="341" t="s">
        <v>635</v>
      </c>
      <c r="J1678" s="341"/>
      <c r="K1678" s="341"/>
      <c r="L1678" s="341"/>
      <c r="M1678" s="341" t="s">
        <v>43</v>
      </c>
      <c r="N1678" s="341"/>
      <c r="O1678" s="341"/>
      <c r="P1678" s="340" t="s">
        <v>636</v>
      </c>
      <c r="Q1678" s="340"/>
      <c r="R1678" s="341" t="s">
        <v>637</v>
      </c>
      <c r="S1678" s="341"/>
      <c r="T1678" s="341"/>
      <c r="U1678" s="341"/>
      <c r="V1678" s="341" t="s">
        <v>638</v>
      </c>
      <c r="W1678" s="341"/>
      <c r="X1678" s="341"/>
    </row>
    <row r="1679" spans="1:24" ht="1.5" customHeight="1">
      <c r="A1679" s="330" t="s">
        <v>126</v>
      </c>
      <c r="B1679" s="330"/>
      <c r="C1679" s="330"/>
      <c r="D1679" s="330"/>
      <c r="E1679" s="330"/>
      <c r="F1679" s="330"/>
      <c r="G1679" s="330"/>
      <c r="H1679" s="219"/>
      <c r="I1679" s="338">
        <v>20</v>
      </c>
      <c r="J1679" s="338"/>
      <c r="K1679" s="338"/>
      <c r="L1679" s="338"/>
      <c r="M1679" s="332" t="s">
        <v>639</v>
      </c>
      <c r="N1679" s="332"/>
      <c r="O1679" s="332"/>
      <c r="P1679" s="330"/>
      <c r="Q1679" s="330"/>
      <c r="R1679" s="338">
        <v>0.105</v>
      </c>
      <c r="S1679" s="338"/>
      <c r="T1679" s="338"/>
      <c r="U1679" s="338"/>
      <c r="V1679" s="338">
        <v>2.1</v>
      </c>
      <c r="W1679" s="338"/>
      <c r="X1679" s="338"/>
    </row>
    <row r="1680" spans="1:24" ht="16.5" customHeight="1">
      <c r="A1680" s="330"/>
      <c r="B1680" s="330"/>
      <c r="C1680" s="330"/>
      <c r="D1680" s="330"/>
      <c r="E1680" s="330"/>
      <c r="F1680" s="330"/>
      <c r="G1680" s="330"/>
      <c r="H1680" s="219"/>
      <c r="I1680" s="338"/>
      <c r="J1680" s="338"/>
      <c r="K1680" s="338"/>
      <c r="L1680" s="338"/>
      <c r="M1680" s="332"/>
      <c r="N1680" s="332"/>
      <c r="O1680" s="332"/>
      <c r="P1680" s="330"/>
      <c r="Q1680" s="330"/>
      <c r="R1680" s="338"/>
      <c r="S1680" s="338"/>
      <c r="T1680" s="338"/>
      <c r="U1680" s="338"/>
      <c r="V1680" s="338"/>
      <c r="W1680" s="338"/>
      <c r="X1680" s="338"/>
    </row>
    <row r="1681" spans="1:24" ht="8.25" customHeight="1"/>
    <row r="1682" spans="1:24" ht="16.5" customHeight="1">
      <c r="S1682" s="335" t="s">
        <v>641</v>
      </c>
      <c r="T1682" s="335"/>
      <c r="U1682" s="336">
        <v>2.1</v>
      </c>
      <c r="V1682" s="336"/>
      <c r="W1682" s="336"/>
    </row>
    <row r="1683" spans="1:24" ht="15" customHeight="1"/>
    <row r="1684" spans="1:24" ht="16.5" customHeight="1">
      <c r="B1684" s="339" t="s">
        <v>764</v>
      </c>
      <c r="C1684" s="339"/>
      <c r="D1684" s="339"/>
      <c r="E1684" s="339"/>
      <c r="F1684" s="339"/>
      <c r="G1684" s="339"/>
      <c r="H1684" s="339"/>
      <c r="I1684" s="339"/>
      <c r="J1684" s="339"/>
      <c r="K1684" s="339"/>
      <c r="L1684" s="339"/>
      <c r="M1684" s="339"/>
      <c r="N1684" s="339"/>
      <c r="O1684" s="339"/>
      <c r="P1684" s="339"/>
      <c r="Q1684" s="339"/>
      <c r="R1684" s="339"/>
      <c r="S1684" s="339"/>
      <c r="T1684" s="339"/>
      <c r="U1684" s="339"/>
      <c r="V1684" s="339"/>
      <c r="W1684" s="339"/>
      <c r="X1684" s="339"/>
    </row>
    <row r="1685" spans="1:24" ht="1.5" customHeight="1"/>
    <row r="1686" spans="1:24" ht="18" customHeight="1">
      <c r="A1686" s="340" t="s">
        <v>633</v>
      </c>
      <c r="B1686" s="340"/>
      <c r="C1686" s="340"/>
      <c r="D1686" s="340"/>
      <c r="E1686" s="340"/>
      <c r="F1686" s="340"/>
      <c r="G1686" s="340"/>
      <c r="H1686" s="218" t="s">
        <v>634</v>
      </c>
      <c r="I1686" s="341" t="s">
        <v>635</v>
      </c>
      <c r="J1686" s="341"/>
      <c r="K1686" s="341"/>
      <c r="L1686" s="341"/>
      <c r="M1686" s="341" t="s">
        <v>43</v>
      </c>
      <c r="N1686" s="341"/>
      <c r="O1686" s="341"/>
      <c r="P1686" s="340" t="s">
        <v>636</v>
      </c>
      <c r="Q1686" s="340"/>
      <c r="R1686" s="341" t="s">
        <v>637</v>
      </c>
      <c r="S1686" s="341"/>
      <c r="T1686" s="341"/>
      <c r="U1686" s="341"/>
      <c r="V1686" s="341" t="s">
        <v>638</v>
      </c>
      <c r="W1686" s="341"/>
      <c r="X1686" s="341"/>
    </row>
    <row r="1687" spans="1:24" ht="1.5" customHeight="1">
      <c r="A1687" s="330" t="s">
        <v>48</v>
      </c>
      <c r="B1687" s="330"/>
      <c r="C1687" s="330"/>
      <c r="D1687" s="330"/>
      <c r="E1687" s="330"/>
      <c r="F1687" s="330"/>
      <c r="G1687" s="330"/>
      <c r="H1687" s="219"/>
      <c r="I1687" s="338">
        <v>20</v>
      </c>
      <c r="J1687" s="338"/>
      <c r="K1687" s="338"/>
      <c r="L1687" s="338"/>
      <c r="M1687" s="332" t="s">
        <v>639</v>
      </c>
      <c r="N1687" s="332"/>
      <c r="O1687" s="332"/>
      <c r="P1687" s="330"/>
      <c r="Q1687" s="330"/>
      <c r="R1687" s="338">
        <v>0.1</v>
      </c>
      <c r="S1687" s="338"/>
      <c r="T1687" s="338"/>
      <c r="U1687" s="338"/>
      <c r="V1687" s="338">
        <v>2</v>
      </c>
      <c r="W1687" s="338"/>
      <c r="X1687" s="338"/>
    </row>
    <row r="1688" spans="1:24" ht="16.5" customHeight="1">
      <c r="A1688" s="330"/>
      <c r="B1688" s="330"/>
      <c r="C1688" s="330"/>
      <c r="D1688" s="330"/>
      <c r="E1688" s="330"/>
      <c r="F1688" s="330"/>
      <c r="G1688" s="330"/>
      <c r="H1688" s="219"/>
      <c r="I1688" s="338"/>
      <c r="J1688" s="338"/>
      <c r="K1688" s="338"/>
      <c r="L1688" s="338"/>
      <c r="M1688" s="332"/>
      <c r="N1688" s="332"/>
      <c r="O1688" s="332"/>
      <c r="P1688" s="330"/>
      <c r="Q1688" s="330"/>
      <c r="R1688" s="338"/>
      <c r="S1688" s="338"/>
      <c r="T1688" s="338"/>
      <c r="U1688" s="338"/>
      <c r="V1688" s="338"/>
      <c r="W1688" s="338"/>
      <c r="X1688" s="338"/>
    </row>
    <row r="1689" spans="1:24" ht="7.5" customHeight="1"/>
    <row r="1690" spans="1:24" ht="16.5" customHeight="1">
      <c r="S1690" s="335" t="s">
        <v>641</v>
      </c>
      <c r="T1690" s="335"/>
      <c r="U1690" s="336">
        <v>2</v>
      </c>
      <c r="V1690" s="336"/>
      <c r="W1690" s="336"/>
    </row>
    <row r="1691" spans="1:24" ht="13.5" customHeight="1"/>
    <row r="1692" spans="1:24" ht="16.5" customHeight="1">
      <c r="E1692" s="342" t="s">
        <v>40</v>
      </c>
      <c r="F1692" s="342"/>
      <c r="G1692" s="342" t="s">
        <v>127</v>
      </c>
      <c r="H1692" s="342"/>
      <c r="I1692" s="342"/>
      <c r="J1692" s="342"/>
    </row>
    <row r="1693" spans="1:24" ht="14.25" customHeight="1"/>
    <row r="1694" spans="1:24" ht="16.5" customHeight="1">
      <c r="B1694" s="339" t="s">
        <v>28</v>
      </c>
      <c r="C1694" s="339"/>
      <c r="D1694" s="339"/>
      <c r="E1694" s="339"/>
      <c r="F1694" s="339"/>
      <c r="G1694" s="339"/>
      <c r="H1694" s="339"/>
      <c r="I1694" s="339"/>
      <c r="J1694" s="339"/>
      <c r="K1694" s="339"/>
      <c r="L1694" s="339"/>
      <c r="M1694" s="339"/>
      <c r="N1694" s="339"/>
      <c r="O1694" s="339"/>
      <c r="P1694" s="339"/>
      <c r="Q1694" s="339"/>
      <c r="R1694" s="339"/>
      <c r="S1694" s="339"/>
      <c r="T1694" s="339"/>
      <c r="U1694" s="339"/>
      <c r="V1694" s="339"/>
      <c r="W1694" s="339"/>
      <c r="X1694" s="339"/>
    </row>
    <row r="1695" spans="1:24" ht="0.75" customHeight="1"/>
    <row r="1696" spans="1:24" ht="18" customHeight="1">
      <c r="A1696" s="340" t="s">
        <v>633</v>
      </c>
      <c r="B1696" s="340"/>
      <c r="C1696" s="340"/>
      <c r="D1696" s="340"/>
      <c r="E1696" s="340"/>
      <c r="F1696" s="340"/>
      <c r="G1696" s="340"/>
      <c r="H1696" s="218" t="s">
        <v>634</v>
      </c>
      <c r="I1696" s="341" t="s">
        <v>635</v>
      </c>
      <c r="J1696" s="341"/>
      <c r="K1696" s="341"/>
      <c r="L1696" s="341"/>
      <c r="M1696" s="341" t="s">
        <v>43</v>
      </c>
      <c r="N1696" s="341"/>
      <c r="O1696" s="341"/>
      <c r="P1696" s="340" t="s">
        <v>636</v>
      </c>
      <c r="Q1696" s="340"/>
      <c r="R1696" s="341" t="s">
        <v>637</v>
      </c>
      <c r="S1696" s="341"/>
      <c r="T1696" s="341"/>
      <c r="U1696" s="341"/>
      <c r="V1696" s="341" t="s">
        <v>638</v>
      </c>
      <c r="W1696" s="341"/>
      <c r="X1696" s="341"/>
    </row>
    <row r="1697" spans="1:24" ht="1.5" customHeight="1">
      <c r="A1697" s="330" t="s">
        <v>44</v>
      </c>
      <c r="B1697" s="330"/>
      <c r="C1697" s="330"/>
      <c r="D1697" s="330"/>
      <c r="E1697" s="330"/>
      <c r="F1697" s="330"/>
      <c r="G1697" s="330"/>
      <c r="H1697" s="219"/>
      <c r="I1697" s="338">
        <v>1</v>
      </c>
      <c r="J1697" s="338"/>
      <c r="K1697" s="338"/>
      <c r="L1697" s="338"/>
      <c r="M1697" s="332" t="s">
        <v>45</v>
      </c>
      <c r="N1697" s="332"/>
      <c r="O1697" s="332"/>
      <c r="P1697" s="330"/>
      <c r="Q1697" s="330"/>
      <c r="R1697" s="338">
        <v>6.2363629999999999</v>
      </c>
      <c r="S1697" s="338"/>
      <c r="T1697" s="338"/>
      <c r="U1697" s="338"/>
      <c r="V1697" s="338">
        <v>6.2363629999999999</v>
      </c>
      <c r="W1697" s="338"/>
      <c r="X1697" s="338"/>
    </row>
    <row r="1698" spans="1:24" ht="16.5" customHeight="1">
      <c r="A1698" s="330"/>
      <c r="B1698" s="330"/>
      <c r="C1698" s="330"/>
      <c r="D1698" s="330"/>
      <c r="E1698" s="330"/>
      <c r="F1698" s="330"/>
      <c r="G1698" s="330"/>
      <c r="H1698" s="219"/>
      <c r="I1698" s="338"/>
      <c r="J1698" s="338"/>
      <c r="K1698" s="338"/>
      <c r="L1698" s="338"/>
      <c r="M1698" s="332"/>
      <c r="N1698" s="332"/>
      <c r="O1698" s="332"/>
      <c r="P1698" s="330"/>
      <c r="Q1698" s="330"/>
      <c r="R1698" s="338"/>
      <c r="S1698" s="338"/>
      <c r="T1698" s="338"/>
      <c r="U1698" s="338"/>
      <c r="V1698" s="338"/>
      <c r="W1698" s="338"/>
      <c r="X1698" s="338"/>
    </row>
    <row r="1699" spans="1:24" ht="1.5" customHeight="1">
      <c r="A1699" s="330" t="s">
        <v>47</v>
      </c>
      <c r="B1699" s="330"/>
      <c r="C1699" s="330"/>
      <c r="D1699" s="330"/>
      <c r="E1699" s="330"/>
      <c r="F1699" s="330"/>
      <c r="G1699" s="330"/>
      <c r="H1699" s="219"/>
      <c r="I1699" s="338">
        <v>250</v>
      </c>
      <c r="J1699" s="338"/>
      <c r="K1699" s="338"/>
      <c r="L1699" s="338"/>
      <c r="M1699" s="332" t="s">
        <v>640</v>
      </c>
      <c r="N1699" s="332"/>
      <c r="O1699" s="332"/>
      <c r="P1699" s="330"/>
      <c r="Q1699" s="330"/>
      <c r="R1699" s="338">
        <v>3.5242370000000002E-2</v>
      </c>
      <c r="S1699" s="338"/>
      <c r="T1699" s="338"/>
      <c r="U1699" s="338"/>
      <c r="V1699" s="338">
        <v>8.810594</v>
      </c>
      <c r="W1699" s="338"/>
      <c r="X1699" s="338"/>
    </row>
    <row r="1700" spans="1:24" ht="16.5" customHeight="1">
      <c r="A1700" s="330"/>
      <c r="B1700" s="330"/>
      <c r="C1700" s="330"/>
      <c r="D1700" s="330"/>
      <c r="E1700" s="330"/>
      <c r="F1700" s="330"/>
      <c r="G1700" s="330"/>
      <c r="H1700" s="219"/>
      <c r="I1700" s="338"/>
      <c r="J1700" s="338"/>
      <c r="K1700" s="338"/>
      <c r="L1700" s="338"/>
      <c r="M1700" s="332"/>
      <c r="N1700" s="332"/>
      <c r="O1700" s="332"/>
      <c r="P1700" s="330"/>
      <c r="Q1700" s="330"/>
      <c r="R1700" s="338"/>
      <c r="S1700" s="338"/>
      <c r="T1700" s="338"/>
      <c r="U1700" s="338"/>
      <c r="V1700" s="338"/>
      <c r="W1700" s="338"/>
      <c r="X1700" s="338"/>
    </row>
    <row r="1701" spans="1:24" ht="1.5" customHeight="1">
      <c r="A1701" s="330" t="s">
        <v>7</v>
      </c>
      <c r="B1701" s="330"/>
      <c r="C1701" s="330"/>
      <c r="D1701" s="330"/>
      <c r="E1701" s="330"/>
      <c r="F1701" s="330"/>
      <c r="G1701" s="330"/>
      <c r="H1701" s="219"/>
      <c r="I1701" s="338">
        <v>1</v>
      </c>
      <c r="J1701" s="338"/>
      <c r="K1701" s="338"/>
      <c r="L1701" s="338"/>
      <c r="M1701" s="332" t="s">
        <v>45</v>
      </c>
      <c r="N1701" s="332"/>
      <c r="O1701" s="332"/>
      <c r="P1701" s="330"/>
      <c r="Q1701" s="330"/>
      <c r="R1701" s="338">
        <v>1.21</v>
      </c>
      <c r="S1701" s="338"/>
      <c r="T1701" s="338"/>
      <c r="U1701" s="338"/>
      <c r="V1701" s="338">
        <v>1.21</v>
      </c>
      <c r="W1701" s="338"/>
      <c r="X1701" s="338"/>
    </row>
    <row r="1702" spans="1:24" ht="16.5" customHeight="1">
      <c r="A1702" s="330"/>
      <c r="B1702" s="330"/>
      <c r="C1702" s="330"/>
      <c r="D1702" s="330"/>
      <c r="E1702" s="330"/>
      <c r="F1702" s="330"/>
      <c r="G1702" s="330"/>
      <c r="H1702" s="219"/>
      <c r="I1702" s="338"/>
      <c r="J1702" s="338"/>
      <c r="K1702" s="338"/>
      <c r="L1702" s="338"/>
      <c r="M1702" s="332"/>
      <c r="N1702" s="332"/>
      <c r="O1702" s="332"/>
      <c r="P1702" s="330"/>
      <c r="Q1702" s="330"/>
      <c r="R1702" s="338"/>
      <c r="S1702" s="338"/>
      <c r="T1702" s="338"/>
      <c r="U1702" s="338"/>
      <c r="V1702" s="338"/>
      <c r="W1702" s="338"/>
      <c r="X1702" s="338"/>
    </row>
    <row r="1703" spans="1:24" ht="1.5" customHeight="1">
      <c r="A1703" s="330" t="s">
        <v>8</v>
      </c>
      <c r="B1703" s="330"/>
      <c r="C1703" s="330"/>
      <c r="D1703" s="330"/>
      <c r="E1703" s="330"/>
      <c r="F1703" s="330"/>
      <c r="G1703" s="330"/>
      <c r="H1703" s="219"/>
      <c r="I1703" s="338">
        <v>1</v>
      </c>
      <c r="J1703" s="338"/>
      <c r="K1703" s="338"/>
      <c r="L1703" s="338"/>
      <c r="M1703" s="332" t="s">
        <v>45</v>
      </c>
      <c r="N1703" s="332"/>
      <c r="O1703" s="332"/>
      <c r="P1703" s="330"/>
      <c r="Q1703" s="330"/>
      <c r="R1703" s="338">
        <v>0.23260339999999999</v>
      </c>
      <c r="S1703" s="338"/>
      <c r="T1703" s="338"/>
      <c r="U1703" s="338"/>
      <c r="V1703" s="338">
        <v>0.23260339999999999</v>
      </c>
      <c r="W1703" s="338"/>
      <c r="X1703" s="338"/>
    </row>
    <row r="1704" spans="1:24" ht="16.5" customHeight="1">
      <c r="A1704" s="330"/>
      <c r="B1704" s="330"/>
      <c r="C1704" s="330"/>
      <c r="D1704" s="330"/>
      <c r="E1704" s="330"/>
      <c r="F1704" s="330"/>
      <c r="G1704" s="330"/>
      <c r="H1704" s="219"/>
      <c r="I1704" s="338"/>
      <c r="J1704" s="338"/>
      <c r="K1704" s="338"/>
      <c r="L1704" s="338"/>
      <c r="M1704" s="332"/>
      <c r="N1704" s="332"/>
      <c r="O1704" s="332"/>
      <c r="P1704" s="330"/>
      <c r="Q1704" s="330"/>
      <c r="R1704" s="338"/>
      <c r="S1704" s="338"/>
      <c r="T1704" s="338"/>
      <c r="U1704" s="338"/>
      <c r="V1704" s="338"/>
      <c r="W1704" s="338"/>
      <c r="X1704" s="338"/>
    </row>
    <row r="1705" spans="1:24" ht="1.5" customHeight="1">
      <c r="A1705" s="330" t="s">
        <v>128</v>
      </c>
      <c r="B1705" s="330"/>
      <c r="C1705" s="330"/>
      <c r="D1705" s="330"/>
      <c r="E1705" s="330"/>
      <c r="F1705" s="330"/>
      <c r="G1705" s="330"/>
      <c r="H1705" s="219"/>
      <c r="I1705" s="338">
        <v>10</v>
      </c>
      <c r="J1705" s="338"/>
      <c r="K1705" s="338"/>
      <c r="L1705" s="338"/>
      <c r="M1705" s="332" t="s">
        <v>639</v>
      </c>
      <c r="N1705" s="332"/>
      <c r="O1705" s="332"/>
      <c r="P1705" s="330"/>
      <c r="Q1705" s="330"/>
      <c r="R1705" s="338">
        <v>0.03</v>
      </c>
      <c r="S1705" s="338"/>
      <c r="T1705" s="338"/>
      <c r="U1705" s="338"/>
      <c r="V1705" s="338">
        <v>0.3</v>
      </c>
      <c r="W1705" s="338"/>
      <c r="X1705" s="338"/>
    </row>
    <row r="1706" spans="1:24" ht="16.5" customHeight="1">
      <c r="A1706" s="330"/>
      <c r="B1706" s="330"/>
      <c r="C1706" s="330"/>
      <c r="D1706" s="330"/>
      <c r="E1706" s="330"/>
      <c r="F1706" s="330"/>
      <c r="G1706" s="330"/>
      <c r="H1706" s="219"/>
      <c r="I1706" s="338"/>
      <c r="J1706" s="338"/>
      <c r="K1706" s="338"/>
      <c r="L1706" s="338"/>
      <c r="M1706" s="332"/>
      <c r="N1706" s="332"/>
      <c r="O1706" s="332"/>
      <c r="P1706" s="330"/>
      <c r="Q1706" s="330"/>
      <c r="R1706" s="338"/>
      <c r="S1706" s="338"/>
      <c r="T1706" s="338"/>
      <c r="U1706" s="338"/>
      <c r="V1706" s="338"/>
      <c r="W1706" s="338"/>
      <c r="X1706" s="338"/>
    </row>
    <row r="1707" spans="1:24" ht="7.5" customHeight="1"/>
    <row r="1708" spans="1:24" ht="16.5" customHeight="1">
      <c r="S1708" s="335" t="s">
        <v>641</v>
      </c>
      <c r="T1708" s="335"/>
      <c r="U1708" s="336">
        <v>16.789560000000002</v>
      </c>
      <c r="V1708" s="336"/>
      <c r="W1708" s="336"/>
    </row>
    <row r="1709" spans="1:24" ht="15.75" customHeight="1"/>
    <row r="1710" spans="1:24" ht="16.5" customHeight="1">
      <c r="B1710" s="339" t="s">
        <v>765</v>
      </c>
      <c r="C1710" s="339"/>
      <c r="D1710" s="339"/>
      <c r="E1710" s="339"/>
      <c r="F1710" s="339"/>
      <c r="G1710" s="339"/>
      <c r="H1710" s="339"/>
      <c r="I1710" s="339"/>
      <c r="J1710" s="339"/>
      <c r="K1710" s="339"/>
      <c r="L1710" s="339"/>
      <c r="M1710" s="339"/>
      <c r="N1710" s="339"/>
      <c r="O1710" s="339"/>
      <c r="P1710" s="339"/>
      <c r="Q1710" s="339"/>
      <c r="R1710" s="339"/>
      <c r="S1710" s="339"/>
      <c r="T1710" s="339"/>
      <c r="U1710" s="339"/>
      <c r="V1710" s="339"/>
      <c r="W1710" s="339"/>
      <c r="X1710" s="339"/>
    </row>
    <row r="1711" spans="1:24" ht="0.75" customHeight="1"/>
    <row r="1712" spans="1:24" ht="18" customHeight="1">
      <c r="A1712" s="340" t="s">
        <v>633</v>
      </c>
      <c r="B1712" s="340"/>
      <c r="C1712" s="340"/>
      <c r="D1712" s="340"/>
      <c r="E1712" s="340"/>
      <c r="F1712" s="340"/>
      <c r="G1712" s="340"/>
      <c r="H1712" s="218" t="s">
        <v>634</v>
      </c>
      <c r="I1712" s="341" t="s">
        <v>635</v>
      </c>
      <c r="J1712" s="341"/>
      <c r="K1712" s="341"/>
      <c r="L1712" s="341"/>
      <c r="M1712" s="341" t="s">
        <v>43</v>
      </c>
      <c r="N1712" s="341"/>
      <c r="O1712" s="341"/>
      <c r="P1712" s="340" t="s">
        <v>636</v>
      </c>
      <c r="Q1712" s="340"/>
      <c r="R1712" s="341" t="s">
        <v>637</v>
      </c>
      <c r="S1712" s="341"/>
      <c r="T1712" s="341"/>
      <c r="U1712" s="341"/>
      <c r="V1712" s="341" t="s">
        <v>638</v>
      </c>
      <c r="W1712" s="341"/>
      <c r="X1712" s="341"/>
    </row>
    <row r="1713" spans="1:24" ht="1.5" customHeight="1">
      <c r="A1713" s="330" t="s">
        <v>44</v>
      </c>
      <c r="B1713" s="330"/>
      <c r="C1713" s="330"/>
      <c r="D1713" s="330"/>
      <c r="E1713" s="330"/>
      <c r="F1713" s="330"/>
      <c r="G1713" s="330"/>
      <c r="H1713" s="219"/>
      <c r="I1713" s="338">
        <v>1</v>
      </c>
      <c r="J1713" s="338"/>
      <c r="K1713" s="338"/>
      <c r="L1713" s="338"/>
      <c r="M1713" s="332" t="s">
        <v>45</v>
      </c>
      <c r="N1713" s="332"/>
      <c r="O1713" s="332"/>
      <c r="P1713" s="330"/>
      <c r="Q1713" s="330"/>
      <c r="R1713" s="338">
        <v>6.2363629999999999</v>
      </c>
      <c r="S1713" s="338"/>
      <c r="T1713" s="338"/>
      <c r="U1713" s="338"/>
      <c r="V1713" s="338">
        <v>6.2363629999999999</v>
      </c>
      <c r="W1713" s="338"/>
      <c r="X1713" s="338"/>
    </row>
    <row r="1714" spans="1:24" ht="16.5" customHeight="1">
      <c r="A1714" s="330"/>
      <c r="B1714" s="330"/>
      <c r="C1714" s="330"/>
      <c r="D1714" s="330"/>
      <c r="E1714" s="330"/>
      <c r="F1714" s="330"/>
      <c r="G1714" s="330"/>
      <c r="H1714" s="219"/>
      <c r="I1714" s="338"/>
      <c r="J1714" s="338"/>
      <c r="K1714" s="338"/>
      <c r="L1714" s="338"/>
      <c r="M1714" s="332"/>
      <c r="N1714" s="332"/>
      <c r="O1714" s="332"/>
      <c r="P1714" s="330"/>
      <c r="Q1714" s="330"/>
      <c r="R1714" s="338"/>
      <c r="S1714" s="338"/>
      <c r="T1714" s="338"/>
      <c r="U1714" s="338"/>
      <c r="V1714" s="338"/>
      <c r="W1714" s="338"/>
      <c r="X1714" s="338"/>
    </row>
    <row r="1715" spans="1:24" ht="1.5" customHeight="1">
      <c r="A1715" s="330" t="s">
        <v>47</v>
      </c>
      <c r="B1715" s="330"/>
      <c r="C1715" s="330"/>
      <c r="D1715" s="330"/>
      <c r="E1715" s="330"/>
      <c r="F1715" s="330"/>
      <c r="G1715" s="330"/>
      <c r="H1715" s="219"/>
      <c r="I1715" s="338">
        <v>250</v>
      </c>
      <c r="J1715" s="338"/>
      <c r="K1715" s="338"/>
      <c r="L1715" s="338"/>
      <c r="M1715" s="332" t="s">
        <v>640</v>
      </c>
      <c r="N1715" s="332"/>
      <c r="O1715" s="332"/>
      <c r="P1715" s="330"/>
      <c r="Q1715" s="330"/>
      <c r="R1715" s="338">
        <v>3.5242370000000002E-2</v>
      </c>
      <c r="S1715" s="338"/>
      <c r="T1715" s="338"/>
      <c r="U1715" s="338"/>
      <c r="V1715" s="338">
        <v>8.810594</v>
      </c>
      <c r="W1715" s="338"/>
      <c r="X1715" s="338"/>
    </row>
    <row r="1716" spans="1:24" ht="16.5" customHeight="1">
      <c r="A1716" s="330"/>
      <c r="B1716" s="330"/>
      <c r="C1716" s="330"/>
      <c r="D1716" s="330"/>
      <c r="E1716" s="330"/>
      <c r="F1716" s="330"/>
      <c r="G1716" s="330"/>
      <c r="H1716" s="219"/>
      <c r="I1716" s="338"/>
      <c r="J1716" s="338"/>
      <c r="K1716" s="338"/>
      <c r="L1716" s="338"/>
      <c r="M1716" s="332"/>
      <c r="N1716" s="332"/>
      <c r="O1716" s="332"/>
      <c r="P1716" s="330"/>
      <c r="Q1716" s="330"/>
      <c r="R1716" s="338"/>
      <c r="S1716" s="338"/>
      <c r="T1716" s="338"/>
      <c r="U1716" s="338"/>
      <c r="V1716" s="338"/>
      <c r="W1716" s="338"/>
      <c r="X1716" s="338"/>
    </row>
    <row r="1717" spans="1:24" ht="1.5" customHeight="1">
      <c r="A1717" s="330" t="s">
        <v>6</v>
      </c>
      <c r="B1717" s="330"/>
      <c r="C1717" s="330"/>
      <c r="D1717" s="330"/>
      <c r="E1717" s="330"/>
      <c r="F1717" s="330"/>
      <c r="G1717" s="330"/>
      <c r="H1717" s="219"/>
      <c r="I1717" s="338">
        <v>1</v>
      </c>
      <c r="J1717" s="338"/>
      <c r="K1717" s="338"/>
      <c r="L1717" s="338"/>
      <c r="M1717" s="332" t="s">
        <v>45</v>
      </c>
      <c r="N1717" s="332"/>
      <c r="O1717" s="332"/>
      <c r="P1717" s="330"/>
      <c r="Q1717" s="330"/>
      <c r="R1717" s="338">
        <v>1.3061130000000001</v>
      </c>
      <c r="S1717" s="338"/>
      <c r="T1717" s="338"/>
      <c r="U1717" s="338"/>
      <c r="V1717" s="338">
        <v>1.3061130000000001</v>
      </c>
      <c r="W1717" s="338"/>
      <c r="X1717" s="338"/>
    </row>
    <row r="1718" spans="1:24" ht="16.5" customHeight="1">
      <c r="A1718" s="330"/>
      <c r="B1718" s="330"/>
      <c r="C1718" s="330"/>
      <c r="D1718" s="330"/>
      <c r="E1718" s="330"/>
      <c r="F1718" s="330"/>
      <c r="G1718" s="330"/>
      <c r="H1718" s="219"/>
      <c r="I1718" s="338"/>
      <c r="J1718" s="338"/>
      <c r="K1718" s="338"/>
      <c r="L1718" s="338"/>
      <c r="M1718" s="332"/>
      <c r="N1718" s="332"/>
      <c r="O1718" s="332"/>
      <c r="P1718" s="330"/>
      <c r="Q1718" s="330"/>
      <c r="R1718" s="338"/>
      <c r="S1718" s="338"/>
      <c r="T1718" s="338"/>
      <c r="U1718" s="338"/>
      <c r="V1718" s="338"/>
      <c r="W1718" s="338"/>
      <c r="X1718" s="338"/>
    </row>
    <row r="1719" spans="1:24" ht="8.25" customHeight="1"/>
    <row r="1720" spans="1:24" ht="16.5" customHeight="1">
      <c r="S1720" s="335" t="s">
        <v>641</v>
      </c>
      <c r="T1720" s="335"/>
      <c r="U1720" s="336">
        <v>16.353069999999999</v>
      </c>
      <c r="V1720" s="336"/>
      <c r="W1720" s="336"/>
    </row>
    <row r="1721" spans="1:24" ht="15" customHeight="1"/>
    <row r="1722" spans="1:24" ht="16.5" customHeight="1">
      <c r="B1722" s="339" t="s">
        <v>766</v>
      </c>
      <c r="C1722" s="339"/>
      <c r="D1722" s="339"/>
      <c r="E1722" s="339"/>
      <c r="F1722" s="339"/>
      <c r="G1722" s="339"/>
      <c r="H1722" s="339"/>
      <c r="I1722" s="339"/>
      <c r="J1722" s="339"/>
      <c r="K1722" s="339"/>
      <c r="L1722" s="339"/>
      <c r="M1722" s="339"/>
      <c r="N1722" s="339"/>
      <c r="O1722" s="339"/>
      <c r="P1722" s="339"/>
      <c r="Q1722" s="339"/>
      <c r="R1722" s="339"/>
      <c r="S1722" s="339"/>
      <c r="T1722" s="339"/>
      <c r="U1722" s="339"/>
      <c r="V1722" s="339"/>
      <c r="W1722" s="339"/>
      <c r="X1722" s="339"/>
    </row>
    <row r="1723" spans="1:24" ht="1.5" customHeight="1"/>
    <row r="1724" spans="1:24" ht="18" customHeight="1">
      <c r="A1724" s="340" t="s">
        <v>633</v>
      </c>
      <c r="B1724" s="340"/>
      <c r="C1724" s="340"/>
      <c r="D1724" s="340"/>
      <c r="E1724" s="340"/>
      <c r="F1724" s="340"/>
      <c r="G1724" s="340"/>
      <c r="H1724" s="218" t="s">
        <v>634</v>
      </c>
      <c r="I1724" s="341" t="s">
        <v>635</v>
      </c>
      <c r="J1724" s="341"/>
      <c r="K1724" s="341"/>
      <c r="L1724" s="341"/>
      <c r="M1724" s="341" t="s">
        <v>43</v>
      </c>
      <c r="N1724" s="341"/>
      <c r="O1724" s="341"/>
      <c r="P1724" s="340" t="s">
        <v>636</v>
      </c>
      <c r="Q1724" s="340"/>
      <c r="R1724" s="341" t="s">
        <v>637</v>
      </c>
      <c r="S1724" s="341"/>
      <c r="T1724" s="341"/>
      <c r="U1724" s="341"/>
      <c r="V1724" s="341" t="s">
        <v>638</v>
      </c>
      <c r="W1724" s="341"/>
      <c r="X1724" s="341"/>
    </row>
    <row r="1725" spans="1:24" ht="1.5" customHeight="1">
      <c r="A1725" s="330" t="s">
        <v>129</v>
      </c>
      <c r="B1725" s="330"/>
      <c r="C1725" s="330"/>
      <c r="D1725" s="330"/>
      <c r="E1725" s="330"/>
      <c r="F1725" s="330"/>
      <c r="G1725" s="330"/>
      <c r="H1725" s="219"/>
      <c r="I1725" s="338">
        <v>1</v>
      </c>
      <c r="J1725" s="338"/>
      <c r="K1725" s="338"/>
      <c r="L1725" s="338"/>
      <c r="M1725" s="332" t="s">
        <v>45</v>
      </c>
      <c r="N1725" s="332"/>
      <c r="O1725" s="332"/>
      <c r="P1725" s="330"/>
      <c r="Q1725" s="330"/>
      <c r="R1725" s="338">
        <v>7</v>
      </c>
      <c r="S1725" s="338"/>
      <c r="T1725" s="338"/>
      <c r="U1725" s="338"/>
      <c r="V1725" s="338">
        <v>7</v>
      </c>
      <c r="W1725" s="338"/>
      <c r="X1725" s="338"/>
    </row>
    <row r="1726" spans="1:24" ht="16.5" customHeight="1">
      <c r="A1726" s="330"/>
      <c r="B1726" s="330"/>
      <c r="C1726" s="330"/>
      <c r="D1726" s="330"/>
      <c r="E1726" s="330"/>
      <c r="F1726" s="330"/>
      <c r="G1726" s="330"/>
      <c r="H1726" s="219"/>
      <c r="I1726" s="338"/>
      <c r="J1726" s="338"/>
      <c r="K1726" s="338"/>
      <c r="L1726" s="338"/>
      <c r="M1726" s="332"/>
      <c r="N1726" s="332"/>
      <c r="O1726" s="332"/>
      <c r="P1726" s="330"/>
      <c r="Q1726" s="330"/>
      <c r="R1726" s="338"/>
      <c r="S1726" s="338"/>
      <c r="T1726" s="338"/>
      <c r="U1726" s="338"/>
      <c r="V1726" s="338"/>
      <c r="W1726" s="338"/>
      <c r="X1726" s="338"/>
    </row>
    <row r="1727" spans="1:24" ht="1.5" customHeight="1">
      <c r="A1727" s="330" t="s">
        <v>47</v>
      </c>
      <c r="B1727" s="330"/>
      <c r="C1727" s="330"/>
      <c r="D1727" s="330"/>
      <c r="E1727" s="330"/>
      <c r="F1727" s="330"/>
      <c r="G1727" s="330"/>
      <c r="H1727" s="219"/>
      <c r="I1727" s="338">
        <v>130</v>
      </c>
      <c r="J1727" s="338"/>
      <c r="K1727" s="338"/>
      <c r="L1727" s="338"/>
      <c r="M1727" s="332" t="s">
        <v>640</v>
      </c>
      <c r="N1727" s="332"/>
      <c r="O1727" s="332"/>
      <c r="P1727" s="330"/>
      <c r="Q1727" s="330"/>
      <c r="R1727" s="338">
        <v>3.5242370000000002E-2</v>
      </c>
      <c r="S1727" s="338"/>
      <c r="T1727" s="338"/>
      <c r="U1727" s="338"/>
      <c r="V1727" s="338">
        <v>4.5815089999999996</v>
      </c>
      <c r="W1727" s="338"/>
      <c r="X1727" s="338"/>
    </row>
    <row r="1728" spans="1:24" ht="16.5" customHeight="1">
      <c r="A1728" s="330"/>
      <c r="B1728" s="330"/>
      <c r="C1728" s="330"/>
      <c r="D1728" s="330"/>
      <c r="E1728" s="330"/>
      <c r="F1728" s="330"/>
      <c r="G1728" s="330"/>
      <c r="H1728" s="219"/>
      <c r="I1728" s="338"/>
      <c r="J1728" s="338"/>
      <c r="K1728" s="338"/>
      <c r="L1728" s="338"/>
      <c r="M1728" s="332"/>
      <c r="N1728" s="332"/>
      <c r="O1728" s="332"/>
      <c r="P1728" s="330"/>
      <c r="Q1728" s="330"/>
      <c r="R1728" s="338"/>
      <c r="S1728" s="338"/>
      <c r="T1728" s="338"/>
      <c r="U1728" s="338"/>
      <c r="V1728" s="338"/>
      <c r="W1728" s="338"/>
      <c r="X1728" s="338"/>
    </row>
    <row r="1729" spans="1:24" ht="7.5" customHeight="1"/>
    <row r="1730" spans="1:24" ht="16.5" customHeight="1">
      <c r="S1730" s="335" t="s">
        <v>641</v>
      </c>
      <c r="T1730" s="335"/>
      <c r="U1730" s="336">
        <v>11.58151</v>
      </c>
      <c r="V1730" s="336"/>
      <c r="W1730" s="336"/>
    </row>
    <row r="1731" spans="1:24" ht="15" customHeight="1"/>
    <row r="1732" spans="1:24" ht="17.25" customHeight="1">
      <c r="B1732" s="339" t="s">
        <v>767</v>
      </c>
      <c r="C1732" s="339"/>
      <c r="D1732" s="339"/>
      <c r="E1732" s="339"/>
      <c r="F1732" s="339"/>
      <c r="G1732" s="339"/>
      <c r="H1732" s="339"/>
      <c r="I1732" s="339"/>
      <c r="J1732" s="339"/>
      <c r="K1732" s="339"/>
      <c r="L1732" s="339"/>
      <c r="M1732" s="339"/>
      <c r="N1732" s="339"/>
      <c r="O1732" s="339"/>
      <c r="P1732" s="339"/>
      <c r="Q1732" s="339"/>
      <c r="R1732" s="339"/>
      <c r="S1732" s="339"/>
      <c r="T1732" s="339"/>
      <c r="U1732" s="339"/>
      <c r="V1732" s="339"/>
      <c r="W1732" s="339"/>
      <c r="X1732" s="339"/>
    </row>
    <row r="1733" spans="1:24" ht="0.75" customHeight="1"/>
    <row r="1734" spans="1:24" ht="18" customHeight="1">
      <c r="A1734" s="340" t="s">
        <v>633</v>
      </c>
      <c r="B1734" s="340"/>
      <c r="C1734" s="340"/>
      <c r="D1734" s="340"/>
      <c r="E1734" s="340"/>
      <c r="F1734" s="340"/>
      <c r="G1734" s="340"/>
      <c r="H1734" s="218" t="s">
        <v>634</v>
      </c>
      <c r="I1734" s="341" t="s">
        <v>635</v>
      </c>
      <c r="J1734" s="341"/>
      <c r="K1734" s="341"/>
      <c r="L1734" s="341"/>
      <c r="M1734" s="341" t="s">
        <v>43</v>
      </c>
      <c r="N1734" s="341"/>
      <c r="O1734" s="341"/>
      <c r="P1734" s="340" t="s">
        <v>636</v>
      </c>
      <c r="Q1734" s="340"/>
      <c r="R1734" s="341" t="s">
        <v>637</v>
      </c>
      <c r="S1734" s="341"/>
      <c r="T1734" s="341"/>
      <c r="U1734" s="341"/>
      <c r="V1734" s="341" t="s">
        <v>638</v>
      </c>
      <c r="W1734" s="341"/>
      <c r="X1734" s="341"/>
    </row>
    <row r="1735" spans="1:24" ht="1.5" customHeight="1">
      <c r="A1735" s="330" t="s">
        <v>129</v>
      </c>
      <c r="B1735" s="330"/>
      <c r="C1735" s="330"/>
      <c r="D1735" s="330"/>
      <c r="E1735" s="330"/>
      <c r="F1735" s="330"/>
      <c r="G1735" s="330"/>
      <c r="H1735" s="219"/>
      <c r="I1735" s="338">
        <v>1</v>
      </c>
      <c r="J1735" s="338"/>
      <c r="K1735" s="338"/>
      <c r="L1735" s="338"/>
      <c r="M1735" s="332" t="s">
        <v>45</v>
      </c>
      <c r="N1735" s="332"/>
      <c r="O1735" s="332"/>
      <c r="P1735" s="330"/>
      <c r="Q1735" s="330"/>
      <c r="R1735" s="338">
        <v>7</v>
      </c>
      <c r="S1735" s="338"/>
      <c r="T1735" s="338"/>
      <c r="U1735" s="338"/>
      <c r="V1735" s="338">
        <v>7</v>
      </c>
      <c r="W1735" s="338"/>
      <c r="X1735" s="338"/>
    </row>
    <row r="1736" spans="1:24" ht="16.5" customHeight="1">
      <c r="A1736" s="330"/>
      <c r="B1736" s="330"/>
      <c r="C1736" s="330"/>
      <c r="D1736" s="330"/>
      <c r="E1736" s="330"/>
      <c r="F1736" s="330"/>
      <c r="G1736" s="330"/>
      <c r="H1736" s="219"/>
      <c r="I1736" s="338"/>
      <c r="J1736" s="338"/>
      <c r="K1736" s="338"/>
      <c r="L1736" s="338"/>
      <c r="M1736" s="332"/>
      <c r="N1736" s="332"/>
      <c r="O1736" s="332"/>
      <c r="P1736" s="330"/>
      <c r="Q1736" s="330"/>
      <c r="R1736" s="338"/>
      <c r="S1736" s="338"/>
      <c r="T1736" s="338"/>
      <c r="U1736" s="338"/>
      <c r="V1736" s="338"/>
      <c r="W1736" s="338"/>
      <c r="X1736" s="338"/>
    </row>
    <row r="1737" spans="1:24" ht="1.5" customHeight="1">
      <c r="A1737" s="330" t="s">
        <v>47</v>
      </c>
      <c r="B1737" s="330"/>
      <c r="C1737" s="330"/>
      <c r="D1737" s="330"/>
      <c r="E1737" s="330"/>
      <c r="F1737" s="330"/>
      <c r="G1737" s="330"/>
      <c r="H1737" s="219"/>
      <c r="I1737" s="338">
        <v>120</v>
      </c>
      <c r="J1737" s="338"/>
      <c r="K1737" s="338"/>
      <c r="L1737" s="338"/>
      <c r="M1737" s="332" t="s">
        <v>640</v>
      </c>
      <c r="N1737" s="332"/>
      <c r="O1737" s="332"/>
      <c r="P1737" s="330"/>
      <c r="Q1737" s="330"/>
      <c r="R1737" s="338">
        <v>3.5242370000000002E-2</v>
      </c>
      <c r="S1737" s="338"/>
      <c r="T1737" s="338"/>
      <c r="U1737" s="338"/>
      <c r="V1737" s="338">
        <v>4.2290850000000004</v>
      </c>
      <c r="W1737" s="338"/>
      <c r="X1737" s="338"/>
    </row>
    <row r="1738" spans="1:24" ht="16.5" customHeight="1">
      <c r="A1738" s="330"/>
      <c r="B1738" s="330"/>
      <c r="C1738" s="330"/>
      <c r="D1738" s="330"/>
      <c r="E1738" s="330"/>
      <c r="F1738" s="330"/>
      <c r="G1738" s="330"/>
      <c r="H1738" s="219"/>
      <c r="I1738" s="338"/>
      <c r="J1738" s="338"/>
      <c r="K1738" s="338"/>
      <c r="L1738" s="338"/>
      <c r="M1738" s="332"/>
      <c r="N1738" s="332"/>
      <c r="O1738" s="332"/>
      <c r="P1738" s="330"/>
      <c r="Q1738" s="330"/>
      <c r="R1738" s="338"/>
      <c r="S1738" s="338"/>
      <c r="T1738" s="338"/>
      <c r="U1738" s="338"/>
      <c r="V1738" s="338"/>
      <c r="W1738" s="338"/>
      <c r="X1738" s="338"/>
    </row>
    <row r="1739" spans="1:24" ht="7.5" customHeight="1"/>
    <row r="1740" spans="1:24" ht="16.5" customHeight="1">
      <c r="S1740" s="335" t="s">
        <v>641</v>
      </c>
      <c r="T1740" s="335"/>
      <c r="U1740" s="336">
        <v>11.22908</v>
      </c>
      <c r="V1740" s="336"/>
      <c r="W1740" s="336"/>
    </row>
    <row r="1741" spans="1:24" ht="15.75" customHeight="1"/>
    <row r="1742" spans="1:24" ht="16.5" customHeight="1">
      <c r="B1742" s="339" t="s">
        <v>130</v>
      </c>
      <c r="C1742" s="339"/>
      <c r="D1742" s="339"/>
      <c r="E1742" s="339"/>
      <c r="F1742" s="339"/>
      <c r="G1742" s="339"/>
      <c r="H1742" s="339"/>
      <c r="I1742" s="339"/>
      <c r="J1742" s="339"/>
      <c r="K1742" s="339"/>
      <c r="L1742" s="339"/>
      <c r="M1742" s="339"/>
      <c r="N1742" s="339"/>
      <c r="O1742" s="339"/>
      <c r="P1742" s="339"/>
      <c r="Q1742" s="339"/>
      <c r="R1742" s="339"/>
      <c r="S1742" s="339"/>
      <c r="T1742" s="339"/>
      <c r="U1742" s="339"/>
      <c r="V1742" s="339"/>
      <c r="W1742" s="339"/>
      <c r="X1742" s="339"/>
    </row>
    <row r="1743" spans="1:24" ht="0.75" customHeight="1"/>
    <row r="1744" spans="1:24" ht="18" customHeight="1">
      <c r="A1744" s="340" t="s">
        <v>633</v>
      </c>
      <c r="B1744" s="340"/>
      <c r="C1744" s="340"/>
      <c r="D1744" s="340"/>
      <c r="E1744" s="340"/>
      <c r="F1744" s="340"/>
      <c r="G1744" s="340"/>
      <c r="H1744" s="218" t="s">
        <v>634</v>
      </c>
      <c r="I1744" s="341" t="s">
        <v>635</v>
      </c>
      <c r="J1744" s="341"/>
      <c r="K1744" s="341"/>
      <c r="L1744" s="341"/>
      <c r="M1744" s="341" t="s">
        <v>43</v>
      </c>
      <c r="N1744" s="341"/>
      <c r="O1744" s="341"/>
      <c r="P1744" s="340" t="s">
        <v>636</v>
      </c>
      <c r="Q1744" s="340"/>
      <c r="R1744" s="341" t="s">
        <v>637</v>
      </c>
      <c r="S1744" s="341"/>
      <c r="T1744" s="341"/>
      <c r="U1744" s="341"/>
      <c r="V1744" s="341" t="s">
        <v>638</v>
      </c>
      <c r="W1744" s="341"/>
      <c r="X1744" s="341"/>
    </row>
    <row r="1745" spans="1:24" ht="1.5" customHeight="1">
      <c r="A1745" s="330" t="s">
        <v>84</v>
      </c>
      <c r="B1745" s="330"/>
      <c r="C1745" s="330"/>
      <c r="D1745" s="330"/>
      <c r="E1745" s="330"/>
      <c r="F1745" s="330"/>
      <c r="G1745" s="330"/>
      <c r="H1745" s="219"/>
      <c r="I1745" s="338">
        <v>1</v>
      </c>
      <c r="J1745" s="338"/>
      <c r="K1745" s="338"/>
      <c r="L1745" s="338"/>
      <c r="M1745" s="332" t="s">
        <v>45</v>
      </c>
      <c r="N1745" s="332"/>
      <c r="O1745" s="332"/>
      <c r="P1745" s="330"/>
      <c r="Q1745" s="330"/>
      <c r="R1745" s="338">
        <v>6.375</v>
      </c>
      <c r="S1745" s="338"/>
      <c r="T1745" s="338"/>
      <c r="U1745" s="338"/>
      <c r="V1745" s="338">
        <v>6.375</v>
      </c>
      <c r="W1745" s="338"/>
      <c r="X1745" s="338"/>
    </row>
    <row r="1746" spans="1:24" ht="16.5" customHeight="1">
      <c r="A1746" s="330"/>
      <c r="B1746" s="330"/>
      <c r="C1746" s="330"/>
      <c r="D1746" s="330"/>
      <c r="E1746" s="330"/>
      <c r="F1746" s="330"/>
      <c r="G1746" s="330"/>
      <c r="H1746" s="219"/>
      <c r="I1746" s="338"/>
      <c r="J1746" s="338"/>
      <c r="K1746" s="338"/>
      <c r="L1746" s="338"/>
      <c r="M1746" s="332"/>
      <c r="N1746" s="332"/>
      <c r="O1746" s="332"/>
      <c r="P1746" s="330"/>
      <c r="Q1746" s="330"/>
      <c r="R1746" s="338"/>
      <c r="S1746" s="338"/>
      <c r="T1746" s="338"/>
      <c r="U1746" s="338"/>
      <c r="V1746" s="338"/>
      <c r="W1746" s="338"/>
      <c r="X1746" s="338"/>
    </row>
    <row r="1747" spans="1:24" ht="1.5" customHeight="1">
      <c r="A1747" s="330" t="s">
        <v>7</v>
      </c>
      <c r="B1747" s="330"/>
      <c r="C1747" s="330"/>
      <c r="D1747" s="330"/>
      <c r="E1747" s="330"/>
      <c r="F1747" s="330"/>
      <c r="G1747" s="330"/>
      <c r="H1747" s="219"/>
      <c r="I1747" s="338">
        <v>1</v>
      </c>
      <c r="J1747" s="338"/>
      <c r="K1747" s="338"/>
      <c r="L1747" s="338"/>
      <c r="M1747" s="332" t="s">
        <v>45</v>
      </c>
      <c r="N1747" s="332"/>
      <c r="O1747" s="332"/>
      <c r="P1747" s="330"/>
      <c r="Q1747" s="330"/>
      <c r="R1747" s="338">
        <v>1.21</v>
      </c>
      <c r="S1747" s="338"/>
      <c r="T1747" s="338"/>
      <c r="U1747" s="338"/>
      <c r="V1747" s="338">
        <v>1.21</v>
      </c>
      <c r="W1747" s="338"/>
      <c r="X1747" s="338"/>
    </row>
    <row r="1748" spans="1:24" ht="16.5" customHeight="1">
      <c r="A1748" s="330"/>
      <c r="B1748" s="330"/>
      <c r="C1748" s="330"/>
      <c r="D1748" s="330"/>
      <c r="E1748" s="330"/>
      <c r="F1748" s="330"/>
      <c r="G1748" s="330"/>
      <c r="H1748" s="219"/>
      <c r="I1748" s="338"/>
      <c r="J1748" s="338"/>
      <c r="K1748" s="338"/>
      <c r="L1748" s="338"/>
      <c r="M1748" s="332"/>
      <c r="N1748" s="332"/>
      <c r="O1748" s="332"/>
      <c r="P1748" s="330"/>
      <c r="Q1748" s="330"/>
      <c r="R1748" s="338"/>
      <c r="S1748" s="338"/>
      <c r="T1748" s="338"/>
      <c r="U1748" s="338"/>
      <c r="V1748" s="338"/>
      <c r="W1748" s="338"/>
      <c r="X1748" s="338"/>
    </row>
    <row r="1749" spans="1:24" ht="1.5" customHeight="1">
      <c r="A1749" s="330" t="s">
        <v>8</v>
      </c>
      <c r="B1749" s="330"/>
      <c r="C1749" s="330"/>
      <c r="D1749" s="330"/>
      <c r="E1749" s="330"/>
      <c r="F1749" s="330"/>
      <c r="G1749" s="330"/>
      <c r="H1749" s="219"/>
      <c r="I1749" s="338">
        <v>1</v>
      </c>
      <c r="J1749" s="338"/>
      <c r="K1749" s="338"/>
      <c r="L1749" s="338"/>
      <c r="M1749" s="332" t="s">
        <v>45</v>
      </c>
      <c r="N1749" s="332"/>
      <c r="O1749" s="332"/>
      <c r="P1749" s="330"/>
      <c r="Q1749" s="330"/>
      <c r="R1749" s="338">
        <v>0.23260339999999999</v>
      </c>
      <c r="S1749" s="338"/>
      <c r="T1749" s="338"/>
      <c r="U1749" s="338"/>
      <c r="V1749" s="338">
        <v>0.23260339999999999</v>
      </c>
      <c r="W1749" s="338"/>
      <c r="X1749" s="338"/>
    </row>
    <row r="1750" spans="1:24" ht="16.5" customHeight="1">
      <c r="A1750" s="330"/>
      <c r="B1750" s="330"/>
      <c r="C1750" s="330"/>
      <c r="D1750" s="330"/>
      <c r="E1750" s="330"/>
      <c r="F1750" s="330"/>
      <c r="G1750" s="330"/>
      <c r="H1750" s="219"/>
      <c r="I1750" s="338"/>
      <c r="J1750" s="338"/>
      <c r="K1750" s="338"/>
      <c r="L1750" s="338"/>
      <c r="M1750" s="332"/>
      <c r="N1750" s="332"/>
      <c r="O1750" s="332"/>
      <c r="P1750" s="330"/>
      <c r="Q1750" s="330"/>
      <c r="R1750" s="338"/>
      <c r="S1750" s="338"/>
      <c r="T1750" s="338"/>
      <c r="U1750" s="338"/>
      <c r="V1750" s="338"/>
      <c r="W1750" s="338"/>
      <c r="X1750" s="338"/>
    </row>
    <row r="1751" spans="1:24" ht="1.5" customHeight="1">
      <c r="A1751" s="330" t="s">
        <v>128</v>
      </c>
      <c r="B1751" s="330"/>
      <c r="C1751" s="330"/>
      <c r="D1751" s="330"/>
      <c r="E1751" s="330"/>
      <c r="F1751" s="330"/>
      <c r="G1751" s="330"/>
      <c r="H1751" s="219"/>
      <c r="I1751" s="338">
        <v>10</v>
      </c>
      <c r="J1751" s="338"/>
      <c r="K1751" s="338"/>
      <c r="L1751" s="338"/>
      <c r="M1751" s="332" t="s">
        <v>639</v>
      </c>
      <c r="N1751" s="332"/>
      <c r="O1751" s="332"/>
      <c r="P1751" s="330"/>
      <c r="Q1751" s="330"/>
      <c r="R1751" s="338">
        <v>0.03</v>
      </c>
      <c r="S1751" s="338"/>
      <c r="T1751" s="338"/>
      <c r="U1751" s="338"/>
      <c r="V1751" s="338">
        <v>0.3</v>
      </c>
      <c r="W1751" s="338"/>
      <c r="X1751" s="338"/>
    </row>
    <row r="1752" spans="1:24" ht="16.5" customHeight="1">
      <c r="A1752" s="330"/>
      <c r="B1752" s="330"/>
      <c r="C1752" s="330"/>
      <c r="D1752" s="330"/>
      <c r="E1752" s="330"/>
      <c r="F1752" s="330"/>
      <c r="G1752" s="330"/>
      <c r="H1752" s="219"/>
      <c r="I1752" s="338"/>
      <c r="J1752" s="338"/>
      <c r="K1752" s="338"/>
      <c r="L1752" s="338"/>
      <c r="M1752" s="332"/>
      <c r="N1752" s="332"/>
      <c r="O1752" s="332"/>
      <c r="P1752" s="330"/>
      <c r="Q1752" s="330"/>
      <c r="R1752" s="338"/>
      <c r="S1752" s="338"/>
      <c r="T1752" s="338"/>
      <c r="U1752" s="338"/>
      <c r="V1752" s="338"/>
      <c r="W1752" s="338"/>
      <c r="X1752" s="338"/>
    </row>
    <row r="1753" spans="1:24" ht="7.5" customHeight="1"/>
    <row r="1754" spans="1:24" ht="16.5" customHeight="1">
      <c r="S1754" s="335" t="s">
        <v>641</v>
      </c>
      <c r="T1754" s="335"/>
      <c r="U1754" s="336">
        <v>8.1176030000000008</v>
      </c>
      <c r="V1754" s="336"/>
      <c r="W1754" s="336"/>
    </row>
    <row r="1755" spans="1:24" ht="15.75" customHeight="1"/>
    <row r="1756" spans="1:24" ht="16.5" customHeight="1">
      <c r="B1756" s="339" t="s">
        <v>768</v>
      </c>
      <c r="C1756" s="339"/>
      <c r="D1756" s="339"/>
      <c r="E1756" s="339"/>
      <c r="F1756" s="339"/>
      <c r="G1756" s="339"/>
      <c r="H1756" s="339"/>
      <c r="I1756" s="339"/>
      <c r="J1756" s="339"/>
      <c r="K1756" s="339"/>
      <c r="L1756" s="339"/>
      <c r="M1756" s="339"/>
      <c r="N1756" s="339"/>
      <c r="O1756" s="339"/>
      <c r="P1756" s="339"/>
      <c r="Q1756" s="339"/>
      <c r="R1756" s="339"/>
      <c r="S1756" s="339"/>
      <c r="T1756" s="339"/>
      <c r="U1756" s="339"/>
      <c r="V1756" s="339"/>
      <c r="W1756" s="339"/>
      <c r="X1756" s="339"/>
    </row>
    <row r="1757" spans="1:24" ht="0.75" customHeight="1"/>
    <row r="1758" spans="1:24" ht="18" customHeight="1">
      <c r="A1758" s="340" t="s">
        <v>633</v>
      </c>
      <c r="B1758" s="340"/>
      <c r="C1758" s="340"/>
      <c r="D1758" s="340"/>
      <c r="E1758" s="340"/>
      <c r="F1758" s="340"/>
      <c r="G1758" s="340"/>
      <c r="H1758" s="218" t="s">
        <v>634</v>
      </c>
      <c r="I1758" s="341" t="s">
        <v>635</v>
      </c>
      <c r="J1758" s="341"/>
      <c r="K1758" s="341"/>
      <c r="L1758" s="341"/>
      <c r="M1758" s="341" t="s">
        <v>43</v>
      </c>
      <c r="N1758" s="341"/>
      <c r="O1758" s="341"/>
      <c r="P1758" s="340" t="s">
        <v>636</v>
      </c>
      <c r="Q1758" s="340"/>
      <c r="R1758" s="341" t="s">
        <v>637</v>
      </c>
      <c r="S1758" s="341"/>
      <c r="T1758" s="341"/>
      <c r="U1758" s="341"/>
      <c r="V1758" s="341" t="s">
        <v>638</v>
      </c>
      <c r="W1758" s="341"/>
      <c r="X1758" s="341"/>
    </row>
    <row r="1759" spans="1:24" ht="1.5" customHeight="1">
      <c r="A1759" s="330" t="s">
        <v>84</v>
      </c>
      <c r="B1759" s="330"/>
      <c r="C1759" s="330"/>
      <c r="D1759" s="330"/>
      <c r="E1759" s="330"/>
      <c r="F1759" s="330"/>
      <c r="G1759" s="330"/>
      <c r="H1759" s="219"/>
      <c r="I1759" s="338">
        <v>1</v>
      </c>
      <c r="J1759" s="338"/>
      <c r="K1759" s="338"/>
      <c r="L1759" s="338"/>
      <c r="M1759" s="332" t="s">
        <v>45</v>
      </c>
      <c r="N1759" s="332"/>
      <c r="O1759" s="332"/>
      <c r="P1759" s="330"/>
      <c r="Q1759" s="330"/>
      <c r="R1759" s="338">
        <v>6.375</v>
      </c>
      <c r="S1759" s="338"/>
      <c r="T1759" s="338"/>
      <c r="U1759" s="338"/>
      <c r="V1759" s="338">
        <v>6.375</v>
      </c>
      <c r="W1759" s="338"/>
      <c r="X1759" s="338"/>
    </row>
    <row r="1760" spans="1:24" ht="16.5" customHeight="1">
      <c r="A1760" s="330"/>
      <c r="B1760" s="330"/>
      <c r="C1760" s="330"/>
      <c r="D1760" s="330"/>
      <c r="E1760" s="330"/>
      <c r="F1760" s="330"/>
      <c r="G1760" s="330"/>
      <c r="H1760" s="219"/>
      <c r="I1760" s="338"/>
      <c r="J1760" s="338"/>
      <c r="K1760" s="338"/>
      <c r="L1760" s="338"/>
      <c r="M1760" s="332"/>
      <c r="N1760" s="332"/>
      <c r="O1760" s="332"/>
      <c r="P1760" s="330"/>
      <c r="Q1760" s="330"/>
      <c r="R1760" s="338"/>
      <c r="S1760" s="338"/>
      <c r="T1760" s="338"/>
      <c r="U1760" s="338"/>
      <c r="V1760" s="338"/>
      <c r="W1760" s="338"/>
      <c r="X1760" s="338"/>
    </row>
    <row r="1761" spans="1:24" ht="1.5" customHeight="1">
      <c r="A1761" s="330" t="s">
        <v>6</v>
      </c>
      <c r="B1761" s="330"/>
      <c r="C1761" s="330"/>
      <c r="D1761" s="330"/>
      <c r="E1761" s="330"/>
      <c r="F1761" s="330"/>
      <c r="G1761" s="330"/>
      <c r="H1761" s="219"/>
      <c r="I1761" s="338">
        <v>1</v>
      </c>
      <c r="J1761" s="338"/>
      <c r="K1761" s="338"/>
      <c r="L1761" s="338"/>
      <c r="M1761" s="332" t="s">
        <v>45</v>
      </c>
      <c r="N1761" s="332"/>
      <c r="O1761" s="332"/>
      <c r="P1761" s="330"/>
      <c r="Q1761" s="330"/>
      <c r="R1761" s="338">
        <v>1.3061130000000001</v>
      </c>
      <c r="S1761" s="338"/>
      <c r="T1761" s="338"/>
      <c r="U1761" s="338"/>
      <c r="V1761" s="338">
        <v>1.3061130000000001</v>
      </c>
      <c r="W1761" s="338"/>
      <c r="X1761" s="338"/>
    </row>
    <row r="1762" spans="1:24" ht="16.5" customHeight="1">
      <c r="A1762" s="330"/>
      <c r="B1762" s="330"/>
      <c r="C1762" s="330"/>
      <c r="D1762" s="330"/>
      <c r="E1762" s="330"/>
      <c r="F1762" s="330"/>
      <c r="G1762" s="330"/>
      <c r="H1762" s="219"/>
      <c r="I1762" s="338"/>
      <c r="J1762" s="338"/>
      <c r="K1762" s="338"/>
      <c r="L1762" s="338"/>
      <c r="M1762" s="332"/>
      <c r="N1762" s="332"/>
      <c r="O1762" s="332"/>
      <c r="P1762" s="330"/>
      <c r="Q1762" s="330"/>
      <c r="R1762" s="338"/>
      <c r="S1762" s="338"/>
      <c r="T1762" s="338"/>
      <c r="U1762" s="338"/>
      <c r="V1762" s="338"/>
      <c r="W1762" s="338"/>
      <c r="X1762" s="338"/>
    </row>
    <row r="1763" spans="1:24" ht="1.5" customHeight="1">
      <c r="A1763" s="330" t="s">
        <v>8</v>
      </c>
      <c r="B1763" s="330"/>
      <c r="C1763" s="330"/>
      <c r="D1763" s="330"/>
      <c r="E1763" s="330"/>
      <c r="F1763" s="330"/>
      <c r="G1763" s="330"/>
      <c r="H1763" s="219"/>
      <c r="I1763" s="338">
        <v>1</v>
      </c>
      <c r="J1763" s="338"/>
      <c r="K1763" s="338"/>
      <c r="L1763" s="338"/>
      <c r="M1763" s="332" t="s">
        <v>45</v>
      </c>
      <c r="N1763" s="332"/>
      <c r="O1763" s="332"/>
      <c r="P1763" s="330"/>
      <c r="Q1763" s="330"/>
      <c r="R1763" s="338">
        <v>0.23260339999999999</v>
      </c>
      <c r="S1763" s="338"/>
      <c r="T1763" s="338"/>
      <c r="U1763" s="338"/>
      <c r="V1763" s="338">
        <v>0.23260339999999999</v>
      </c>
      <c r="W1763" s="338"/>
      <c r="X1763" s="338"/>
    </row>
    <row r="1764" spans="1:24" ht="16.5" customHeight="1">
      <c r="A1764" s="330"/>
      <c r="B1764" s="330"/>
      <c r="C1764" s="330"/>
      <c r="D1764" s="330"/>
      <c r="E1764" s="330"/>
      <c r="F1764" s="330"/>
      <c r="G1764" s="330"/>
      <c r="H1764" s="219"/>
      <c r="I1764" s="338"/>
      <c r="J1764" s="338"/>
      <c r="K1764" s="338"/>
      <c r="L1764" s="338"/>
      <c r="M1764" s="332"/>
      <c r="N1764" s="332"/>
      <c r="O1764" s="332"/>
      <c r="P1764" s="330"/>
      <c r="Q1764" s="330"/>
      <c r="R1764" s="338"/>
      <c r="S1764" s="338"/>
      <c r="T1764" s="338"/>
      <c r="U1764" s="338"/>
      <c r="V1764" s="338"/>
      <c r="W1764" s="338"/>
      <c r="X1764" s="338"/>
    </row>
    <row r="1765" spans="1:24" ht="1.5" customHeight="1">
      <c r="A1765" s="330" t="s">
        <v>128</v>
      </c>
      <c r="B1765" s="330"/>
      <c r="C1765" s="330"/>
      <c r="D1765" s="330"/>
      <c r="E1765" s="330"/>
      <c r="F1765" s="330"/>
      <c r="G1765" s="330"/>
      <c r="H1765" s="219"/>
      <c r="I1765" s="338">
        <v>10</v>
      </c>
      <c r="J1765" s="338"/>
      <c r="K1765" s="338"/>
      <c r="L1765" s="338"/>
      <c r="M1765" s="332" t="s">
        <v>639</v>
      </c>
      <c r="N1765" s="332"/>
      <c r="O1765" s="332"/>
      <c r="P1765" s="330"/>
      <c r="Q1765" s="330"/>
      <c r="R1765" s="338">
        <v>0.03</v>
      </c>
      <c r="S1765" s="338"/>
      <c r="T1765" s="338"/>
      <c r="U1765" s="338"/>
      <c r="V1765" s="338">
        <v>0.3</v>
      </c>
      <c r="W1765" s="338"/>
      <c r="X1765" s="338"/>
    </row>
    <row r="1766" spans="1:24" ht="16.5" customHeight="1">
      <c r="A1766" s="330"/>
      <c r="B1766" s="330"/>
      <c r="C1766" s="330"/>
      <c r="D1766" s="330"/>
      <c r="E1766" s="330"/>
      <c r="F1766" s="330"/>
      <c r="G1766" s="330"/>
      <c r="H1766" s="219"/>
      <c r="I1766" s="338"/>
      <c r="J1766" s="338"/>
      <c r="K1766" s="338"/>
      <c r="L1766" s="338"/>
      <c r="M1766" s="332"/>
      <c r="N1766" s="332"/>
      <c r="O1766" s="332"/>
      <c r="P1766" s="330"/>
      <c r="Q1766" s="330"/>
      <c r="R1766" s="338"/>
      <c r="S1766" s="338"/>
      <c r="T1766" s="338"/>
      <c r="U1766" s="338"/>
      <c r="V1766" s="338"/>
      <c r="W1766" s="338"/>
      <c r="X1766" s="338"/>
    </row>
    <row r="1767" spans="1:24" ht="7.5" customHeight="1"/>
    <row r="1768" spans="1:24" ht="16.5" customHeight="1">
      <c r="S1768" s="335" t="s">
        <v>641</v>
      </c>
      <c r="T1768" s="335"/>
      <c r="U1768" s="336">
        <v>8.2137170000000008</v>
      </c>
      <c r="V1768" s="336"/>
      <c r="W1768" s="336"/>
    </row>
    <row r="1769" spans="1:24" ht="15.75" customHeight="1"/>
    <row r="1770" spans="1:24" ht="16.5" customHeight="1">
      <c r="B1770" s="339" t="s">
        <v>29</v>
      </c>
      <c r="C1770" s="339"/>
      <c r="D1770" s="339"/>
      <c r="E1770" s="339"/>
      <c r="F1770" s="339"/>
      <c r="G1770" s="339"/>
      <c r="H1770" s="339"/>
      <c r="I1770" s="339"/>
      <c r="J1770" s="339"/>
      <c r="K1770" s="339"/>
      <c r="L1770" s="339"/>
      <c r="M1770" s="339"/>
      <c r="N1770" s="339"/>
      <c r="O1770" s="339"/>
      <c r="P1770" s="339"/>
      <c r="Q1770" s="339"/>
      <c r="R1770" s="339"/>
      <c r="S1770" s="339"/>
      <c r="T1770" s="339"/>
      <c r="U1770" s="339"/>
      <c r="V1770" s="339"/>
      <c r="W1770" s="339"/>
      <c r="X1770" s="339"/>
    </row>
    <row r="1771" spans="1:24" ht="0.75" customHeight="1"/>
    <row r="1772" spans="1:24" ht="18" customHeight="1">
      <c r="A1772" s="340" t="s">
        <v>633</v>
      </c>
      <c r="B1772" s="340"/>
      <c r="C1772" s="340"/>
      <c r="D1772" s="340"/>
      <c r="E1772" s="340"/>
      <c r="F1772" s="340"/>
      <c r="G1772" s="340"/>
      <c r="H1772" s="218" t="s">
        <v>634</v>
      </c>
      <c r="I1772" s="341" t="s">
        <v>635</v>
      </c>
      <c r="J1772" s="341"/>
      <c r="K1772" s="341"/>
      <c r="L1772" s="341"/>
      <c r="M1772" s="341" t="s">
        <v>43</v>
      </c>
      <c r="N1772" s="341"/>
      <c r="O1772" s="341"/>
      <c r="P1772" s="340" t="s">
        <v>636</v>
      </c>
      <c r="Q1772" s="340"/>
      <c r="R1772" s="341" t="s">
        <v>637</v>
      </c>
      <c r="S1772" s="341"/>
      <c r="T1772" s="341"/>
      <c r="U1772" s="341"/>
      <c r="V1772" s="341" t="s">
        <v>638</v>
      </c>
      <c r="W1772" s="341"/>
      <c r="X1772" s="341"/>
    </row>
    <row r="1773" spans="1:24" ht="1.5" customHeight="1">
      <c r="A1773" s="330" t="s">
        <v>84</v>
      </c>
      <c r="B1773" s="330"/>
      <c r="C1773" s="330"/>
      <c r="D1773" s="330"/>
      <c r="E1773" s="330"/>
      <c r="F1773" s="330"/>
      <c r="G1773" s="330"/>
      <c r="H1773" s="219"/>
      <c r="I1773" s="338">
        <v>1</v>
      </c>
      <c r="J1773" s="338"/>
      <c r="K1773" s="338"/>
      <c r="L1773" s="338"/>
      <c r="M1773" s="332" t="s">
        <v>45</v>
      </c>
      <c r="N1773" s="332"/>
      <c r="O1773" s="332"/>
      <c r="P1773" s="330"/>
      <c r="Q1773" s="330"/>
      <c r="R1773" s="338">
        <v>6.375</v>
      </c>
      <c r="S1773" s="338"/>
      <c r="T1773" s="338"/>
      <c r="U1773" s="338"/>
      <c r="V1773" s="338">
        <v>6.375</v>
      </c>
      <c r="W1773" s="338"/>
      <c r="X1773" s="338"/>
    </row>
    <row r="1774" spans="1:24" ht="16.5" customHeight="1">
      <c r="A1774" s="330"/>
      <c r="B1774" s="330"/>
      <c r="C1774" s="330"/>
      <c r="D1774" s="330"/>
      <c r="E1774" s="330"/>
      <c r="F1774" s="330"/>
      <c r="G1774" s="330"/>
      <c r="H1774" s="219"/>
      <c r="I1774" s="338"/>
      <c r="J1774" s="338"/>
      <c r="K1774" s="338"/>
      <c r="L1774" s="338"/>
      <c r="M1774" s="332"/>
      <c r="N1774" s="332"/>
      <c r="O1774" s="332"/>
      <c r="P1774" s="330"/>
      <c r="Q1774" s="330"/>
      <c r="R1774" s="338"/>
      <c r="S1774" s="338"/>
      <c r="T1774" s="338"/>
      <c r="U1774" s="338"/>
      <c r="V1774" s="338"/>
      <c r="W1774" s="338"/>
      <c r="X1774" s="338"/>
    </row>
    <row r="1775" spans="1:24" ht="1.5" customHeight="1">
      <c r="A1775" s="330" t="s">
        <v>47</v>
      </c>
      <c r="B1775" s="330"/>
      <c r="C1775" s="330"/>
      <c r="D1775" s="330"/>
      <c r="E1775" s="330"/>
      <c r="F1775" s="330"/>
      <c r="G1775" s="330"/>
      <c r="H1775" s="219"/>
      <c r="I1775" s="338">
        <v>150</v>
      </c>
      <c r="J1775" s="338"/>
      <c r="K1775" s="338"/>
      <c r="L1775" s="338"/>
      <c r="M1775" s="332" t="s">
        <v>640</v>
      </c>
      <c r="N1775" s="332"/>
      <c r="O1775" s="332"/>
      <c r="P1775" s="330"/>
      <c r="Q1775" s="330"/>
      <c r="R1775" s="338">
        <v>3.5242370000000002E-2</v>
      </c>
      <c r="S1775" s="338"/>
      <c r="T1775" s="338"/>
      <c r="U1775" s="338"/>
      <c r="V1775" s="338">
        <v>5.2863559999999996</v>
      </c>
      <c r="W1775" s="338"/>
      <c r="X1775" s="338"/>
    </row>
    <row r="1776" spans="1:24" ht="16.5" customHeight="1">
      <c r="A1776" s="330"/>
      <c r="B1776" s="330"/>
      <c r="C1776" s="330"/>
      <c r="D1776" s="330"/>
      <c r="E1776" s="330"/>
      <c r="F1776" s="330"/>
      <c r="G1776" s="330"/>
      <c r="H1776" s="219"/>
      <c r="I1776" s="338"/>
      <c r="J1776" s="338"/>
      <c r="K1776" s="338"/>
      <c r="L1776" s="338"/>
      <c r="M1776" s="332"/>
      <c r="N1776" s="332"/>
      <c r="O1776" s="332"/>
      <c r="P1776" s="330"/>
      <c r="Q1776" s="330"/>
      <c r="R1776" s="338"/>
      <c r="S1776" s="338"/>
      <c r="T1776" s="338"/>
      <c r="U1776" s="338"/>
      <c r="V1776" s="338"/>
      <c r="W1776" s="338"/>
      <c r="X1776" s="338"/>
    </row>
    <row r="1777" spans="1:24" ht="1.5" customHeight="1">
      <c r="A1777" s="330" t="s">
        <v>7</v>
      </c>
      <c r="B1777" s="330"/>
      <c r="C1777" s="330"/>
      <c r="D1777" s="330"/>
      <c r="E1777" s="330"/>
      <c r="F1777" s="330"/>
      <c r="G1777" s="330"/>
      <c r="H1777" s="219"/>
      <c r="I1777" s="338">
        <v>1</v>
      </c>
      <c r="J1777" s="338"/>
      <c r="K1777" s="338"/>
      <c r="L1777" s="338"/>
      <c r="M1777" s="332" t="s">
        <v>45</v>
      </c>
      <c r="N1777" s="332"/>
      <c r="O1777" s="332"/>
      <c r="P1777" s="330"/>
      <c r="Q1777" s="330"/>
      <c r="R1777" s="338">
        <v>1.21</v>
      </c>
      <c r="S1777" s="338"/>
      <c r="T1777" s="338"/>
      <c r="U1777" s="338"/>
      <c r="V1777" s="338">
        <v>1.21</v>
      </c>
      <c r="W1777" s="338"/>
      <c r="X1777" s="338"/>
    </row>
    <row r="1778" spans="1:24" ht="16.5" customHeight="1">
      <c r="A1778" s="330"/>
      <c r="B1778" s="330"/>
      <c r="C1778" s="330"/>
      <c r="D1778" s="330"/>
      <c r="E1778" s="330"/>
      <c r="F1778" s="330"/>
      <c r="G1778" s="330"/>
      <c r="H1778" s="219"/>
      <c r="I1778" s="338"/>
      <c r="J1778" s="338"/>
      <c r="K1778" s="338"/>
      <c r="L1778" s="338"/>
      <c r="M1778" s="332"/>
      <c r="N1778" s="332"/>
      <c r="O1778" s="332"/>
      <c r="P1778" s="330"/>
      <c r="Q1778" s="330"/>
      <c r="R1778" s="338"/>
      <c r="S1778" s="338"/>
      <c r="T1778" s="338"/>
      <c r="U1778" s="338"/>
      <c r="V1778" s="338"/>
      <c r="W1778" s="338"/>
      <c r="X1778" s="338"/>
    </row>
    <row r="1779" spans="1:24" ht="1.5" customHeight="1">
      <c r="A1779" s="330" t="s">
        <v>8</v>
      </c>
      <c r="B1779" s="330"/>
      <c r="C1779" s="330"/>
      <c r="D1779" s="330"/>
      <c r="E1779" s="330"/>
      <c r="F1779" s="330"/>
      <c r="G1779" s="330"/>
      <c r="H1779" s="219"/>
      <c r="I1779" s="338">
        <v>1</v>
      </c>
      <c r="J1779" s="338"/>
      <c r="K1779" s="338"/>
      <c r="L1779" s="338"/>
      <c r="M1779" s="332" t="s">
        <v>45</v>
      </c>
      <c r="N1779" s="332"/>
      <c r="O1779" s="332"/>
      <c r="P1779" s="330"/>
      <c r="Q1779" s="330"/>
      <c r="R1779" s="338">
        <v>0.23260339999999999</v>
      </c>
      <c r="S1779" s="338"/>
      <c r="T1779" s="338"/>
      <c r="U1779" s="338"/>
      <c r="V1779" s="338">
        <v>0.23260339999999999</v>
      </c>
      <c r="W1779" s="338"/>
      <c r="X1779" s="338"/>
    </row>
    <row r="1780" spans="1:24" ht="16.5" customHeight="1">
      <c r="A1780" s="330"/>
      <c r="B1780" s="330"/>
      <c r="C1780" s="330"/>
      <c r="D1780" s="330"/>
      <c r="E1780" s="330"/>
      <c r="F1780" s="330"/>
      <c r="G1780" s="330"/>
      <c r="H1780" s="219"/>
      <c r="I1780" s="338"/>
      <c r="J1780" s="338"/>
      <c r="K1780" s="338"/>
      <c r="L1780" s="338"/>
      <c r="M1780" s="332"/>
      <c r="N1780" s="332"/>
      <c r="O1780" s="332"/>
      <c r="P1780" s="330"/>
      <c r="Q1780" s="330"/>
      <c r="R1780" s="338"/>
      <c r="S1780" s="338"/>
      <c r="T1780" s="338"/>
      <c r="U1780" s="338"/>
      <c r="V1780" s="338"/>
      <c r="W1780" s="338"/>
      <c r="X1780" s="338"/>
    </row>
    <row r="1781" spans="1:24" ht="1.5" customHeight="1">
      <c r="A1781" s="330" t="s">
        <v>128</v>
      </c>
      <c r="B1781" s="330"/>
      <c r="C1781" s="330"/>
      <c r="D1781" s="330"/>
      <c r="E1781" s="330"/>
      <c r="F1781" s="330"/>
      <c r="G1781" s="330"/>
      <c r="H1781" s="219"/>
      <c r="I1781" s="338">
        <v>10</v>
      </c>
      <c r="J1781" s="338"/>
      <c r="K1781" s="338"/>
      <c r="L1781" s="338"/>
      <c r="M1781" s="332" t="s">
        <v>639</v>
      </c>
      <c r="N1781" s="332"/>
      <c r="O1781" s="332"/>
      <c r="P1781" s="330"/>
      <c r="Q1781" s="330"/>
      <c r="R1781" s="338">
        <v>0.03</v>
      </c>
      <c r="S1781" s="338"/>
      <c r="T1781" s="338"/>
      <c r="U1781" s="338"/>
      <c r="V1781" s="338">
        <v>0.3</v>
      </c>
      <c r="W1781" s="338"/>
      <c r="X1781" s="338"/>
    </row>
    <row r="1782" spans="1:24" ht="16.5" customHeight="1">
      <c r="A1782" s="330"/>
      <c r="B1782" s="330"/>
      <c r="C1782" s="330"/>
      <c r="D1782" s="330"/>
      <c r="E1782" s="330"/>
      <c r="F1782" s="330"/>
      <c r="G1782" s="330"/>
      <c r="H1782" s="219"/>
      <c r="I1782" s="338"/>
      <c r="J1782" s="338"/>
      <c r="K1782" s="338"/>
      <c r="L1782" s="338"/>
      <c r="M1782" s="332"/>
      <c r="N1782" s="332"/>
      <c r="O1782" s="332"/>
      <c r="P1782" s="330"/>
      <c r="Q1782" s="330"/>
      <c r="R1782" s="338"/>
      <c r="S1782" s="338"/>
      <c r="T1782" s="338"/>
      <c r="U1782" s="338"/>
      <c r="V1782" s="338"/>
      <c r="W1782" s="338"/>
      <c r="X1782" s="338"/>
    </row>
    <row r="1783" spans="1:24" ht="8.25" customHeight="1"/>
    <row r="1784" spans="1:24" ht="16.5" customHeight="1">
      <c r="S1784" s="335" t="s">
        <v>641</v>
      </c>
      <c r="T1784" s="335"/>
      <c r="U1784" s="336">
        <v>13.40396</v>
      </c>
      <c r="V1784" s="336"/>
      <c r="W1784" s="336"/>
    </row>
    <row r="1785" spans="1:24" ht="15" customHeight="1"/>
    <row r="1786" spans="1:24" ht="16.5" customHeight="1">
      <c r="B1786" s="339" t="s">
        <v>769</v>
      </c>
      <c r="C1786" s="339"/>
      <c r="D1786" s="339"/>
      <c r="E1786" s="339"/>
      <c r="F1786" s="339"/>
      <c r="G1786" s="339"/>
      <c r="H1786" s="339"/>
      <c r="I1786" s="339"/>
      <c r="J1786" s="339"/>
      <c r="K1786" s="339"/>
      <c r="L1786" s="339"/>
      <c r="M1786" s="339"/>
      <c r="N1786" s="339"/>
      <c r="O1786" s="339"/>
      <c r="P1786" s="339"/>
      <c r="Q1786" s="339"/>
      <c r="R1786" s="339"/>
      <c r="S1786" s="339"/>
      <c r="T1786" s="339"/>
      <c r="U1786" s="339"/>
      <c r="V1786" s="339"/>
      <c r="W1786" s="339"/>
      <c r="X1786" s="339"/>
    </row>
    <row r="1787" spans="1:24" ht="1.5" customHeight="1"/>
    <row r="1788" spans="1:24" ht="18" customHeight="1">
      <c r="A1788" s="340" t="s">
        <v>633</v>
      </c>
      <c r="B1788" s="340"/>
      <c r="C1788" s="340"/>
      <c r="D1788" s="340"/>
      <c r="E1788" s="340"/>
      <c r="F1788" s="340"/>
      <c r="G1788" s="340"/>
      <c r="H1788" s="218" t="s">
        <v>634</v>
      </c>
      <c r="I1788" s="341" t="s">
        <v>635</v>
      </c>
      <c r="J1788" s="341"/>
      <c r="K1788" s="341"/>
      <c r="L1788" s="341"/>
      <c r="M1788" s="341" t="s">
        <v>43</v>
      </c>
      <c r="N1788" s="341"/>
      <c r="O1788" s="341"/>
      <c r="P1788" s="340" t="s">
        <v>636</v>
      </c>
      <c r="Q1788" s="340"/>
      <c r="R1788" s="341" t="s">
        <v>637</v>
      </c>
      <c r="S1788" s="341"/>
      <c r="T1788" s="341"/>
      <c r="U1788" s="341"/>
      <c r="V1788" s="341" t="s">
        <v>638</v>
      </c>
      <c r="W1788" s="341"/>
      <c r="X1788" s="341"/>
    </row>
    <row r="1789" spans="1:24" ht="1.5" customHeight="1">
      <c r="A1789" s="330" t="s">
        <v>84</v>
      </c>
      <c r="B1789" s="330"/>
      <c r="C1789" s="330"/>
      <c r="D1789" s="330"/>
      <c r="E1789" s="330"/>
      <c r="F1789" s="330"/>
      <c r="G1789" s="330"/>
      <c r="H1789" s="219"/>
      <c r="I1789" s="338">
        <v>1</v>
      </c>
      <c r="J1789" s="338"/>
      <c r="K1789" s="338"/>
      <c r="L1789" s="338"/>
      <c r="M1789" s="332" t="s">
        <v>45</v>
      </c>
      <c r="N1789" s="332"/>
      <c r="O1789" s="332"/>
      <c r="P1789" s="330"/>
      <c r="Q1789" s="330"/>
      <c r="R1789" s="338">
        <v>6.375</v>
      </c>
      <c r="S1789" s="338"/>
      <c r="T1789" s="338"/>
      <c r="U1789" s="338"/>
      <c r="V1789" s="338">
        <v>6.375</v>
      </c>
      <c r="W1789" s="338"/>
      <c r="X1789" s="338"/>
    </row>
    <row r="1790" spans="1:24" ht="16.5" customHeight="1">
      <c r="A1790" s="330"/>
      <c r="B1790" s="330"/>
      <c r="C1790" s="330"/>
      <c r="D1790" s="330"/>
      <c r="E1790" s="330"/>
      <c r="F1790" s="330"/>
      <c r="G1790" s="330"/>
      <c r="H1790" s="219"/>
      <c r="I1790" s="338"/>
      <c r="J1790" s="338"/>
      <c r="K1790" s="338"/>
      <c r="L1790" s="338"/>
      <c r="M1790" s="332"/>
      <c r="N1790" s="332"/>
      <c r="O1790" s="332"/>
      <c r="P1790" s="330"/>
      <c r="Q1790" s="330"/>
      <c r="R1790" s="338"/>
      <c r="S1790" s="338"/>
      <c r="T1790" s="338"/>
      <c r="U1790" s="338"/>
      <c r="V1790" s="338"/>
      <c r="W1790" s="338"/>
      <c r="X1790" s="338"/>
    </row>
    <row r="1791" spans="1:24" ht="1.5" customHeight="1">
      <c r="A1791" s="330" t="s">
        <v>47</v>
      </c>
      <c r="B1791" s="330"/>
      <c r="C1791" s="330"/>
      <c r="D1791" s="330"/>
      <c r="E1791" s="330"/>
      <c r="F1791" s="330"/>
      <c r="G1791" s="330"/>
      <c r="H1791" s="219"/>
      <c r="I1791" s="338">
        <v>120</v>
      </c>
      <c r="J1791" s="338"/>
      <c r="K1791" s="338"/>
      <c r="L1791" s="338"/>
      <c r="M1791" s="332" t="s">
        <v>640</v>
      </c>
      <c r="N1791" s="332"/>
      <c r="O1791" s="332"/>
      <c r="P1791" s="330"/>
      <c r="Q1791" s="330"/>
      <c r="R1791" s="338">
        <v>3.5242370000000002E-2</v>
      </c>
      <c r="S1791" s="338"/>
      <c r="T1791" s="338"/>
      <c r="U1791" s="338"/>
      <c r="V1791" s="338">
        <v>4.2290850000000004</v>
      </c>
      <c r="W1791" s="338"/>
      <c r="X1791" s="338"/>
    </row>
    <row r="1792" spans="1:24" ht="16.5" customHeight="1">
      <c r="A1792" s="330"/>
      <c r="B1792" s="330"/>
      <c r="C1792" s="330"/>
      <c r="D1792" s="330"/>
      <c r="E1792" s="330"/>
      <c r="F1792" s="330"/>
      <c r="G1792" s="330"/>
      <c r="H1792" s="219"/>
      <c r="I1792" s="338"/>
      <c r="J1792" s="338"/>
      <c r="K1792" s="338"/>
      <c r="L1792" s="338"/>
      <c r="M1792" s="332"/>
      <c r="N1792" s="332"/>
      <c r="O1792" s="332"/>
      <c r="P1792" s="330"/>
      <c r="Q1792" s="330"/>
      <c r="R1792" s="338"/>
      <c r="S1792" s="338"/>
      <c r="T1792" s="338"/>
      <c r="U1792" s="338"/>
      <c r="V1792" s="338"/>
      <c r="W1792" s="338"/>
      <c r="X1792" s="338"/>
    </row>
    <row r="1793" spans="1:24" ht="1.5" customHeight="1">
      <c r="A1793" s="330" t="s">
        <v>6</v>
      </c>
      <c r="B1793" s="330"/>
      <c r="C1793" s="330"/>
      <c r="D1793" s="330"/>
      <c r="E1793" s="330"/>
      <c r="F1793" s="330"/>
      <c r="G1793" s="330"/>
      <c r="H1793" s="219"/>
      <c r="I1793" s="338">
        <v>1</v>
      </c>
      <c r="J1793" s="338"/>
      <c r="K1793" s="338"/>
      <c r="L1793" s="338"/>
      <c r="M1793" s="332" t="s">
        <v>45</v>
      </c>
      <c r="N1793" s="332"/>
      <c r="O1793" s="332"/>
      <c r="P1793" s="330"/>
      <c r="Q1793" s="330"/>
      <c r="R1793" s="338">
        <v>1.3061130000000001</v>
      </c>
      <c r="S1793" s="338"/>
      <c r="T1793" s="338"/>
      <c r="U1793" s="338"/>
      <c r="V1793" s="338">
        <v>1.3061130000000001</v>
      </c>
      <c r="W1793" s="338"/>
      <c r="X1793" s="338"/>
    </row>
    <row r="1794" spans="1:24" ht="16.5" customHeight="1">
      <c r="A1794" s="330"/>
      <c r="B1794" s="330"/>
      <c r="C1794" s="330"/>
      <c r="D1794" s="330"/>
      <c r="E1794" s="330"/>
      <c r="F1794" s="330"/>
      <c r="G1794" s="330"/>
      <c r="H1794" s="219"/>
      <c r="I1794" s="338"/>
      <c r="J1794" s="338"/>
      <c r="K1794" s="338"/>
      <c r="L1794" s="338"/>
      <c r="M1794" s="332"/>
      <c r="N1794" s="332"/>
      <c r="O1794" s="332"/>
      <c r="P1794" s="330"/>
      <c r="Q1794" s="330"/>
      <c r="R1794" s="338"/>
      <c r="S1794" s="338"/>
      <c r="T1794" s="338"/>
      <c r="U1794" s="338"/>
      <c r="V1794" s="338"/>
      <c r="W1794" s="338"/>
      <c r="X1794" s="338"/>
    </row>
    <row r="1795" spans="1:24" ht="1.5" customHeight="1">
      <c r="A1795" s="330" t="s">
        <v>8</v>
      </c>
      <c r="B1795" s="330"/>
      <c r="C1795" s="330"/>
      <c r="D1795" s="330"/>
      <c r="E1795" s="330"/>
      <c r="F1795" s="330"/>
      <c r="G1795" s="330"/>
      <c r="H1795" s="219"/>
      <c r="I1795" s="338">
        <v>1</v>
      </c>
      <c r="J1795" s="338"/>
      <c r="K1795" s="338"/>
      <c r="L1795" s="338"/>
      <c r="M1795" s="332" t="s">
        <v>45</v>
      </c>
      <c r="N1795" s="332"/>
      <c r="O1795" s="332"/>
      <c r="P1795" s="330"/>
      <c r="Q1795" s="330"/>
      <c r="R1795" s="338">
        <v>0.23260339999999999</v>
      </c>
      <c r="S1795" s="338"/>
      <c r="T1795" s="338"/>
      <c r="U1795" s="338"/>
      <c r="V1795" s="338">
        <v>0.23260339999999999</v>
      </c>
      <c r="W1795" s="338"/>
      <c r="X1795" s="338"/>
    </row>
    <row r="1796" spans="1:24" ht="16.5" customHeight="1">
      <c r="A1796" s="330"/>
      <c r="B1796" s="330"/>
      <c r="C1796" s="330"/>
      <c r="D1796" s="330"/>
      <c r="E1796" s="330"/>
      <c r="F1796" s="330"/>
      <c r="G1796" s="330"/>
      <c r="H1796" s="219"/>
      <c r="I1796" s="338"/>
      <c r="J1796" s="338"/>
      <c r="K1796" s="338"/>
      <c r="L1796" s="338"/>
      <c r="M1796" s="332"/>
      <c r="N1796" s="332"/>
      <c r="O1796" s="332"/>
      <c r="P1796" s="330"/>
      <c r="Q1796" s="330"/>
      <c r="R1796" s="338"/>
      <c r="S1796" s="338"/>
      <c r="T1796" s="338"/>
      <c r="U1796" s="338"/>
      <c r="V1796" s="338"/>
      <c r="W1796" s="338"/>
      <c r="X1796" s="338"/>
    </row>
    <row r="1797" spans="1:24" ht="1.5" customHeight="1">
      <c r="A1797" s="330" t="s">
        <v>128</v>
      </c>
      <c r="B1797" s="330"/>
      <c r="C1797" s="330"/>
      <c r="D1797" s="330"/>
      <c r="E1797" s="330"/>
      <c r="F1797" s="330"/>
      <c r="G1797" s="330"/>
      <c r="H1797" s="219"/>
      <c r="I1797" s="338">
        <v>10</v>
      </c>
      <c r="J1797" s="338"/>
      <c r="K1797" s="338"/>
      <c r="L1797" s="338"/>
      <c r="M1797" s="332" t="s">
        <v>639</v>
      </c>
      <c r="N1797" s="332"/>
      <c r="O1797" s="332"/>
      <c r="P1797" s="330"/>
      <c r="Q1797" s="330"/>
      <c r="R1797" s="338">
        <v>0.03</v>
      </c>
      <c r="S1797" s="338"/>
      <c r="T1797" s="338"/>
      <c r="U1797" s="338"/>
      <c r="V1797" s="338">
        <v>0.3</v>
      </c>
      <c r="W1797" s="338"/>
      <c r="X1797" s="338"/>
    </row>
    <row r="1798" spans="1:24" ht="16.5" customHeight="1">
      <c r="A1798" s="330"/>
      <c r="B1798" s="330"/>
      <c r="C1798" s="330"/>
      <c r="D1798" s="330"/>
      <c r="E1798" s="330"/>
      <c r="F1798" s="330"/>
      <c r="G1798" s="330"/>
      <c r="H1798" s="219"/>
      <c r="I1798" s="338"/>
      <c r="J1798" s="338"/>
      <c r="K1798" s="338"/>
      <c r="L1798" s="338"/>
      <c r="M1798" s="332"/>
      <c r="N1798" s="332"/>
      <c r="O1798" s="332"/>
      <c r="P1798" s="330"/>
      <c r="Q1798" s="330"/>
      <c r="R1798" s="338"/>
      <c r="S1798" s="338"/>
      <c r="T1798" s="338"/>
      <c r="U1798" s="338"/>
      <c r="V1798" s="338"/>
      <c r="W1798" s="338"/>
      <c r="X1798" s="338"/>
    </row>
    <row r="1799" spans="1:24" ht="7.5" customHeight="1"/>
    <row r="1800" spans="1:24" ht="16.5" customHeight="1">
      <c r="S1800" s="335" t="s">
        <v>641</v>
      </c>
      <c r="T1800" s="335"/>
      <c r="U1800" s="336">
        <v>12.4428</v>
      </c>
      <c r="V1800" s="336"/>
      <c r="W1800" s="336"/>
    </row>
    <row r="1801" spans="1:24" ht="15" customHeight="1"/>
    <row r="1802" spans="1:24" ht="17.25" customHeight="1">
      <c r="B1802" s="339" t="s">
        <v>30</v>
      </c>
      <c r="C1802" s="339"/>
      <c r="D1802" s="339"/>
      <c r="E1802" s="339"/>
      <c r="F1802" s="339"/>
      <c r="G1802" s="339"/>
      <c r="H1802" s="339"/>
      <c r="I1802" s="339"/>
      <c r="J1802" s="339"/>
      <c r="K1802" s="339"/>
      <c r="L1802" s="339"/>
      <c r="M1802" s="339"/>
      <c r="N1802" s="339"/>
      <c r="O1802" s="339"/>
      <c r="P1802" s="339"/>
      <c r="Q1802" s="339"/>
      <c r="R1802" s="339"/>
      <c r="S1802" s="339"/>
      <c r="T1802" s="339"/>
      <c r="U1802" s="339"/>
      <c r="V1802" s="339"/>
      <c r="W1802" s="339"/>
      <c r="X1802" s="339"/>
    </row>
    <row r="1803" spans="1:24" ht="0.75" customHeight="1"/>
    <row r="1804" spans="1:24" ht="18" customHeight="1">
      <c r="A1804" s="340" t="s">
        <v>633</v>
      </c>
      <c r="B1804" s="340"/>
      <c r="C1804" s="340"/>
      <c r="D1804" s="340"/>
      <c r="E1804" s="340"/>
      <c r="F1804" s="340"/>
      <c r="G1804" s="340"/>
      <c r="H1804" s="218" t="s">
        <v>634</v>
      </c>
      <c r="I1804" s="341" t="s">
        <v>635</v>
      </c>
      <c r="J1804" s="341"/>
      <c r="K1804" s="341"/>
      <c r="L1804" s="341"/>
      <c r="M1804" s="341" t="s">
        <v>43</v>
      </c>
      <c r="N1804" s="341"/>
      <c r="O1804" s="341"/>
      <c r="P1804" s="340" t="s">
        <v>636</v>
      </c>
      <c r="Q1804" s="340"/>
      <c r="R1804" s="341" t="s">
        <v>637</v>
      </c>
      <c r="S1804" s="341"/>
      <c r="T1804" s="341"/>
      <c r="U1804" s="341"/>
      <c r="V1804" s="341" t="s">
        <v>638</v>
      </c>
      <c r="W1804" s="341"/>
      <c r="X1804" s="341"/>
    </row>
    <row r="1805" spans="1:24" ht="1.5" customHeight="1">
      <c r="A1805" s="330" t="s">
        <v>62</v>
      </c>
      <c r="B1805" s="330"/>
      <c r="C1805" s="330"/>
      <c r="D1805" s="330"/>
      <c r="E1805" s="330"/>
      <c r="F1805" s="330"/>
      <c r="G1805" s="330"/>
      <c r="H1805" s="219"/>
      <c r="I1805" s="338">
        <v>1</v>
      </c>
      <c r="J1805" s="338"/>
      <c r="K1805" s="338"/>
      <c r="L1805" s="338"/>
      <c r="M1805" s="332" t="s">
        <v>45</v>
      </c>
      <c r="N1805" s="332"/>
      <c r="O1805" s="332"/>
      <c r="P1805" s="330"/>
      <c r="Q1805" s="330"/>
      <c r="R1805" s="338">
        <v>7</v>
      </c>
      <c r="S1805" s="338"/>
      <c r="T1805" s="338"/>
      <c r="U1805" s="338"/>
      <c r="V1805" s="338">
        <v>7</v>
      </c>
      <c r="W1805" s="338"/>
      <c r="X1805" s="338"/>
    </row>
    <row r="1806" spans="1:24" ht="16.5" customHeight="1">
      <c r="A1806" s="330"/>
      <c r="B1806" s="330"/>
      <c r="C1806" s="330"/>
      <c r="D1806" s="330"/>
      <c r="E1806" s="330"/>
      <c r="F1806" s="330"/>
      <c r="G1806" s="330"/>
      <c r="H1806" s="219"/>
      <c r="I1806" s="338"/>
      <c r="J1806" s="338"/>
      <c r="K1806" s="338"/>
      <c r="L1806" s="338"/>
      <c r="M1806" s="332"/>
      <c r="N1806" s="332"/>
      <c r="O1806" s="332"/>
      <c r="P1806" s="330"/>
      <c r="Q1806" s="330"/>
      <c r="R1806" s="338"/>
      <c r="S1806" s="338"/>
      <c r="T1806" s="338"/>
      <c r="U1806" s="338"/>
      <c r="V1806" s="338"/>
      <c r="W1806" s="338"/>
      <c r="X1806" s="338"/>
    </row>
    <row r="1807" spans="1:24" ht="1.5" customHeight="1">
      <c r="A1807" s="330" t="s">
        <v>7</v>
      </c>
      <c r="B1807" s="330"/>
      <c r="C1807" s="330"/>
      <c r="D1807" s="330"/>
      <c r="E1807" s="330"/>
      <c r="F1807" s="330"/>
      <c r="G1807" s="330"/>
      <c r="H1807" s="219"/>
      <c r="I1807" s="338">
        <v>1</v>
      </c>
      <c r="J1807" s="338"/>
      <c r="K1807" s="338"/>
      <c r="L1807" s="338"/>
      <c r="M1807" s="332" t="s">
        <v>45</v>
      </c>
      <c r="N1807" s="332"/>
      <c r="O1807" s="332"/>
      <c r="P1807" s="330"/>
      <c r="Q1807" s="330"/>
      <c r="R1807" s="338">
        <v>1.21</v>
      </c>
      <c r="S1807" s="338"/>
      <c r="T1807" s="338"/>
      <c r="U1807" s="338"/>
      <c r="V1807" s="338">
        <v>1.21</v>
      </c>
      <c r="W1807" s="338"/>
      <c r="X1807" s="338"/>
    </row>
    <row r="1808" spans="1:24" ht="16.5" customHeight="1">
      <c r="A1808" s="330"/>
      <c r="B1808" s="330"/>
      <c r="C1808" s="330"/>
      <c r="D1808" s="330"/>
      <c r="E1808" s="330"/>
      <c r="F1808" s="330"/>
      <c r="G1808" s="330"/>
      <c r="H1808" s="219"/>
      <c r="I1808" s="338"/>
      <c r="J1808" s="338"/>
      <c r="K1808" s="338"/>
      <c r="L1808" s="338"/>
      <c r="M1808" s="332"/>
      <c r="N1808" s="332"/>
      <c r="O1808" s="332"/>
      <c r="P1808" s="330"/>
      <c r="Q1808" s="330"/>
      <c r="R1808" s="338"/>
      <c r="S1808" s="338"/>
      <c r="T1808" s="338"/>
      <c r="U1808" s="338"/>
      <c r="V1808" s="338"/>
      <c r="W1808" s="338"/>
      <c r="X1808" s="338"/>
    </row>
    <row r="1809" spans="1:24" ht="1.5" customHeight="1">
      <c r="A1809" s="330" t="s">
        <v>8</v>
      </c>
      <c r="B1809" s="330"/>
      <c r="C1809" s="330"/>
      <c r="D1809" s="330"/>
      <c r="E1809" s="330"/>
      <c r="F1809" s="330"/>
      <c r="G1809" s="330"/>
      <c r="H1809" s="219"/>
      <c r="I1809" s="338">
        <v>1</v>
      </c>
      <c r="J1809" s="338"/>
      <c r="K1809" s="338"/>
      <c r="L1809" s="338"/>
      <c r="M1809" s="332" t="s">
        <v>45</v>
      </c>
      <c r="N1809" s="332"/>
      <c r="O1809" s="332"/>
      <c r="P1809" s="330"/>
      <c r="Q1809" s="330"/>
      <c r="R1809" s="338">
        <v>0.23260339999999999</v>
      </c>
      <c r="S1809" s="338"/>
      <c r="T1809" s="338"/>
      <c r="U1809" s="338"/>
      <c r="V1809" s="338">
        <v>0.23260339999999999</v>
      </c>
      <c r="W1809" s="338"/>
      <c r="X1809" s="338"/>
    </row>
    <row r="1810" spans="1:24" ht="16.5" customHeight="1">
      <c r="A1810" s="330"/>
      <c r="B1810" s="330"/>
      <c r="C1810" s="330"/>
      <c r="D1810" s="330"/>
      <c r="E1810" s="330"/>
      <c r="F1810" s="330"/>
      <c r="G1810" s="330"/>
      <c r="H1810" s="219"/>
      <c r="I1810" s="338"/>
      <c r="J1810" s="338"/>
      <c r="K1810" s="338"/>
      <c r="L1810" s="338"/>
      <c r="M1810" s="332"/>
      <c r="N1810" s="332"/>
      <c r="O1810" s="332"/>
      <c r="P1810" s="330"/>
      <c r="Q1810" s="330"/>
      <c r="R1810" s="338"/>
      <c r="S1810" s="338"/>
      <c r="T1810" s="338"/>
      <c r="U1810" s="338"/>
      <c r="V1810" s="338"/>
      <c r="W1810" s="338"/>
      <c r="X1810" s="338"/>
    </row>
    <row r="1811" spans="1:24" ht="7.5" customHeight="1"/>
    <row r="1812" spans="1:24" ht="16.5" customHeight="1">
      <c r="S1812" s="335" t="s">
        <v>641</v>
      </c>
      <c r="T1812" s="335"/>
      <c r="U1812" s="336">
        <v>8.4426030000000001</v>
      </c>
      <c r="V1812" s="336"/>
      <c r="W1812" s="336"/>
    </row>
    <row r="1813" spans="1:24" ht="15.75" customHeight="1"/>
    <row r="1814" spans="1:24" ht="16.5" customHeight="1">
      <c r="B1814" s="339" t="s">
        <v>770</v>
      </c>
      <c r="C1814" s="339"/>
      <c r="D1814" s="339"/>
      <c r="E1814" s="339"/>
      <c r="F1814" s="339"/>
      <c r="G1814" s="339"/>
      <c r="H1814" s="339"/>
      <c r="I1814" s="339"/>
      <c r="J1814" s="339"/>
      <c r="K1814" s="339"/>
      <c r="L1814" s="339"/>
      <c r="M1814" s="339"/>
      <c r="N1814" s="339"/>
      <c r="O1814" s="339"/>
      <c r="P1814" s="339"/>
      <c r="Q1814" s="339"/>
      <c r="R1814" s="339"/>
      <c r="S1814" s="339"/>
      <c r="T1814" s="339"/>
      <c r="U1814" s="339"/>
      <c r="V1814" s="339"/>
      <c r="W1814" s="339"/>
      <c r="X1814" s="339"/>
    </row>
    <row r="1815" spans="1:24" ht="0.75" customHeight="1"/>
    <row r="1816" spans="1:24" ht="18" customHeight="1">
      <c r="A1816" s="340" t="s">
        <v>633</v>
      </c>
      <c r="B1816" s="340"/>
      <c r="C1816" s="340"/>
      <c r="D1816" s="340"/>
      <c r="E1816" s="340"/>
      <c r="F1816" s="340"/>
      <c r="G1816" s="340"/>
      <c r="H1816" s="218" t="s">
        <v>634</v>
      </c>
      <c r="I1816" s="341" t="s">
        <v>635</v>
      </c>
      <c r="J1816" s="341"/>
      <c r="K1816" s="341"/>
      <c r="L1816" s="341"/>
      <c r="M1816" s="341" t="s">
        <v>43</v>
      </c>
      <c r="N1816" s="341"/>
      <c r="O1816" s="341"/>
      <c r="P1816" s="340" t="s">
        <v>636</v>
      </c>
      <c r="Q1816" s="340"/>
      <c r="R1816" s="341" t="s">
        <v>637</v>
      </c>
      <c r="S1816" s="341"/>
      <c r="T1816" s="341"/>
      <c r="U1816" s="341"/>
      <c r="V1816" s="341" t="s">
        <v>638</v>
      </c>
      <c r="W1816" s="341"/>
      <c r="X1816" s="341"/>
    </row>
    <row r="1817" spans="1:24" ht="1.5" customHeight="1">
      <c r="A1817" s="330" t="s">
        <v>62</v>
      </c>
      <c r="B1817" s="330"/>
      <c r="C1817" s="330"/>
      <c r="D1817" s="330"/>
      <c r="E1817" s="330"/>
      <c r="F1817" s="330"/>
      <c r="G1817" s="330"/>
      <c r="H1817" s="219"/>
      <c r="I1817" s="338">
        <v>1</v>
      </c>
      <c r="J1817" s="338"/>
      <c r="K1817" s="338"/>
      <c r="L1817" s="338"/>
      <c r="M1817" s="332" t="s">
        <v>45</v>
      </c>
      <c r="N1817" s="332"/>
      <c r="O1817" s="332"/>
      <c r="P1817" s="330"/>
      <c r="Q1817" s="330"/>
      <c r="R1817" s="338">
        <v>7</v>
      </c>
      <c r="S1817" s="338"/>
      <c r="T1817" s="338"/>
      <c r="U1817" s="338"/>
      <c r="V1817" s="338">
        <v>7</v>
      </c>
      <c r="W1817" s="338"/>
      <c r="X1817" s="338"/>
    </row>
    <row r="1818" spans="1:24" ht="16.5" customHeight="1">
      <c r="A1818" s="330"/>
      <c r="B1818" s="330"/>
      <c r="C1818" s="330"/>
      <c r="D1818" s="330"/>
      <c r="E1818" s="330"/>
      <c r="F1818" s="330"/>
      <c r="G1818" s="330"/>
      <c r="H1818" s="219"/>
      <c r="I1818" s="338"/>
      <c r="J1818" s="338"/>
      <c r="K1818" s="338"/>
      <c r="L1818" s="338"/>
      <c r="M1818" s="332"/>
      <c r="N1818" s="332"/>
      <c r="O1818" s="332"/>
      <c r="P1818" s="330"/>
      <c r="Q1818" s="330"/>
      <c r="R1818" s="338"/>
      <c r="S1818" s="338"/>
      <c r="T1818" s="338"/>
      <c r="U1818" s="338"/>
      <c r="V1818" s="338"/>
      <c r="W1818" s="338"/>
      <c r="X1818" s="338"/>
    </row>
    <row r="1819" spans="1:24" ht="1.5" customHeight="1">
      <c r="A1819" s="330" t="s">
        <v>6</v>
      </c>
      <c r="B1819" s="330"/>
      <c r="C1819" s="330"/>
      <c r="D1819" s="330"/>
      <c r="E1819" s="330"/>
      <c r="F1819" s="330"/>
      <c r="G1819" s="330"/>
      <c r="H1819" s="219"/>
      <c r="I1819" s="338">
        <v>1</v>
      </c>
      <c r="J1819" s="338"/>
      <c r="K1819" s="338"/>
      <c r="L1819" s="338"/>
      <c r="M1819" s="332" t="s">
        <v>45</v>
      </c>
      <c r="N1819" s="332"/>
      <c r="O1819" s="332"/>
      <c r="P1819" s="330"/>
      <c r="Q1819" s="330"/>
      <c r="R1819" s="338">
        <v>1.3061130000000001</v>
      </c>
      <c r="S1819" s="338"/>
      <c r="T1819" s="338"/>
      <c r="U1819" s="338"/>
      <c r="V1819" s="338">
        <v>1.3061130000000001</v>
      </c>
      <c r="W1819" s="338"/>
      <c r="X1819" s="338"/>
    </row>
    <row r="1820" spans="1:24" ht="16.5" customHeight="1">
      <c r="A1820" s="330"/>
      <c r="B1820" s="330"/>
      <c r="C1820" s="330"/>
      <c r="D1820" s="330"/>
      <c r="E1820" s="330"/>
      <c r="F1820" s="330"/>
      <c r="G1820" s="330"/>
      <c r="H1820" s="219"/>
      <c r="I1820" s="338"/>
      <c r="J1820" s="338"/>
      <c r="K1820" s="338"/>
      <c r="L1820" s="338"/>
      <c r="M1820" s="332"/>
      <c r="N1820" s="332"/>
      <c r="O1820" s="332"/>
      <c r="P1820" s="330"/>
      <c r="Q1820" s="330"/>
      <c r="R1820" s="338"/>
      <c r="S1820" s="338"/>
      <c r="T1820" s="338"/>
      <c r="U1820" s="338"/>
      <c r="V1820" s="338"/>
      <c r="W1820" s="338"/>
      <c r="X1820" s="338"/>
    </row>
    <row r="1821" spans="1:24" ht="1.5" customHeight="1">
      <c r="A1821" s="330" t="s">
        <v>8</v>
      </c>
      <c r="B1821" s="330"/>
      <c r="C1821" s="330"/>
      <c r="D1821" s="330"/>
      <c r="E1821" s="330"/>
      <c r="F1821" s="330"/>
      <c r="G1821" s="330"/>
      <c r="H1821" s="219"/>
      <c r="I1821" s="338">
        <v>1</v>
      </c>
      <c r="J1821" s="338"/>
      <c r="K1821" s="338"/>
      <c r="L1821" s="338"/>
      <c r="M1821" s="332" t="s">
        <v>45</v>
      </c>
      <c r="N1821" s="332"/>
      <c r="O1821" s="332"/>
      <c r="P1821" s="330"/>
      <c r="Q1821" s="330"/>
      <c r="R1821" s="338">
        <v>0.23260339999999999</v>
      </c>
      <c r="S1821" s="338"/>
      <c r="T1821" s="338"/>
      <c r="U1821" s="338"/>
      <c r="V1821" s="338">
        <v>0.23260339999999999</v>
      </c>
      <c r="W1821" s="338"/>
      <c r="X1821" s="338"/>
    </row>
    <row r="1822" spans="1:24" ht="16.5" customHeight="1">
      <c r="A1822" s="330"/>
      <c r="B1822" s="330"/>
      <c r="C1822" s="330"/>
      <c r="D1822" s="330"/>
      <c r="E1822" s="330"/>
      <c r="F1822" s="330"/>
      <c r="G1822" s="330"/>
      <c r="H1822" s="219"/>
      <c r="I1822" s="338"/>
      <c r="J1822" s="338"/>
      <c r="K1822" s="338"/>
      <c r="L1822" s="338"/>
      <c r="M1822" s="332"/>
      <c r="N1822" s="332"/>
      <c r="O1822" s="332"/>
      <c r="P1822" s="330"/>
      <c r="Q1822" s="330"/>
      <c r="R1822" s="338"/>
      <c r="S1822" s="338"/>
      <c r="T1822" s="338"/>
      <c r="U1822" s="338"/>
      <c r="V1822" s="338"/>
      <c r="W1822" s="338"/>
      <c r="X1822" s="338"/>
    </row>
    <row r="1823" spans="1:24" ht="7.5" customHeight="1"/>
    <row r="1824" spans="1:24" ht="16.5" customHeight="1">
      <c r="S1824" s="335" t="s">
        <v>641</v>
      </c>
      <c r="T1824" s="335"/>
      <c r="U1824" s="336">
        <v>8.5387160000000009</v>
      </c>
      <c r="V1824" s="336"/>
      <c r="W1824" s="336"/>
    </row>
    <row r="1825" spans="1:24" ht="15.75" customHeight="1"/>
    <row r="1826" spans="1:24" ht="16.5" customHeight="1">
      <c r="B1826" s="339" t="s">
        <v>31</v>
      </c>
      <c r="C1826" s="339"/>
      <c r="D1826" s="339"/>
      <c r="E1826" s="339"/>
      <c r="F1826" s="339"/>
      <c r="G1826" s="339"/>
      <c r="H1826" s="339"/>
      <c r="I1826" s="339"/>
      <c r="J1826" s="339"/>
      <c r="K1826" s="339"/>
      <c r="L1826" s="339"/>
      <c r="M1826" s="339"/>
      <c r="N1826" s="339"/>
      <c r="O1826" s="339"/>
      <c r="P1826" s="339"/>
      <c r="Q1826" s="339"/>
      <c r="R1826" s="339"/>
      <c r="S1826" s="339"/>
      <c r="T1826" s="339"/>
      <c r="U1826" s="339"/>
      <c r="V1826" s="339"/>
      <c r="W1826" s="339"/>
      <c r="X1826" s="339"/>
    </row>
    <row r="1827" spans="1:24" ht="0.75" customHeight="1"/>
    <row r="1828" spans="1:24" ht="18" customHeight="1">
      <c r="A1828" s="340" t="s">
        <v>633</v>
      </c>
      <c r="B1828" s="340"/>
      <c r="C1828" s="340"/>
      <c r="D1828" s="340"/>
      <c r="E1828" s="340"/>
      <c r="F1828" s="340"/>
      <c r="G1828" s="340"/>
      <c r="H1828" s="218" t="s">
        <v>634</v>
      </c>
      <c r="I1828" s="341" t="s">
        <v>635</v>
      </c>
      <c r="J1828" s="341"/>
      <c r="K1828" s="341"/>
      <c r="L1828" s="341"/>
      <c r="M1828" s="341" t="s">
        <v>43</v>
      </c>
      <c r="N1828" s="341"/>
      <c r="O1828" s="341"/>
      <c r="P1828" s="340" t="s">
        <v>636</v>
      </c>
      <c r="Q1828" s="340"/>
      <c r="R1828" s="341" t="s">
        <v>637</v>
      </c>
      <c r="S1828" s="341"/>
      <c r="T1828" s="341"/>
      <c r="U1828" s="341"/>
      <c r="V1828" s="341" t="s">
        <v>638</v>
      </c>
      <c r="W1828" s="341"/>
      <c r="X1828" s="341"/>
    </row>
    <row r="1829" spans="1:24" ht="1.5" customHeight="1">
      <c r="A1829" s="330" t="s">
        <v>53</v>
      </c>
      <c r="B1829" s="330"/>
      <c r="C1829" s="330"/>
      <c r="D1829" s="330"/>
      <c r="E1829" s="330"/>
      <c r="F1829" s="330"/>
      <c r="G1829" s="330"/>
      <c r="H1829" s="219"/>
      <c r="I1829" s="338">
        <v>1</v>
      </c>
      <c r="J1829" s="338"/>
      <c r="K1829" s="338"/>
      <c r="L1829" s="338"/>
      <c r="M1829" s="332" t="s">
        <v>45</v>
      </c>
      <c r="N1829" s="332"/>
      <c r="O1829" s="332"/>
      <c r="P1829" s="330"/>
      <c r="Q1829" s="330"/>
      <c r="R1829" s="338">
        <v>1.5994079999999999</v>
      </c>
      <c r="S1829" s="338"/>
      <c r="T1829" s="338"/>
      <c r="U1829" s="338"/>
      <c r="V1829" s="338">
        <v>1.5994079999999999</v>
      </c>
      <c r="W1829" s="338"/>
      <c r="X1829" s="338"/>
    </row>
    <row r="1830" spans="1:24" ht="16.5" customHeight="1">
      <c r="A1830" s="330"/>
      <c r="B1830" s="330"/>
      <c r="C1830" s="330"/>
      <c r="D1830" s="330"/>
      <c r="E1830" s="330"/>
      <c r="F1830" s="330"/>
      <c r="G1830" s="330"/>
      <c r="H1830" s="219"/>
      <c r="I1830" s="338"/>
      <c r="J1830" s="338"/>
      <c r="K1830" s="338"/>
      <c r="L1830" s="338"/>
      <c r="M1830" s="332"/>
      <c r="N1830" s="332"/>
      <c r="O1830" s="332"/>
      <c r="P1830" s="330"/>
      <c r="Q1830" s="330"/>
      <c r="R1830" s="338"/>
      <c r="S1830" s="338"/>
      <c r="T1830" s="338"/>
      <c r="U1830" s="338"/>
      <c r="V1830" s="338"/>
      <c r="W1830" s="338"/>
      <c r="X1830" s="338"/>
    </row>
    <row r="1831" spans="1:24" ht="1.5" customHeight="1">
      <c r="A1831" s="330" t="s">
        <v>7</v>
      </c>
      <c r="B1831" s="330"/>
      <c r="C1831" s="330"/>
      <c r="D1831" s="330"/>
      <c r="E1831" s="330"/>
      <c r="F1831" s="330"/>
      <c r="G1831" s="330"/>
      <c r="H1831" s="219"/>
      <c r="I1831" s="338">
        <v>1</v>
      </c>
      <c r="J1831" s="338"/>
      <c r="K1831" s="338"/>
      <c r="L1831" s="338"/>
      <c r="M1831" s="332" t="s">
        <v>45</v>
      </c>
      <c r="N1831" s="332"/>
      <c r="O1831" s="332"/>
      <c r="P1831" s="330"/>
      <c r="Q1831" s="330"/>
      <c r="R1831" s="338">
        <v>1.21</v>
      </c>
      <c r="S1831" s="338"/>
      <c r="T1831" s="338"/>
      <c r="U1831" s="338"/>
      <c r="V1831" s="338">
        <v>1.21</v>
      </c>
      <c r="W1831" s="338"/>
      <c r="X1831" s="338"/>
    </row>
    <row r="1832" spans="1:24" ht="16.5" customHeight="1">
      <c r="A1832" s="330"/>
      <c r="B1832" s="330"/>
      <c r="C1832" s="330"/>
      <c r="D1832" s="330"/>
      <c r="E1832" s="330"/>
      <c r="F1832" s="330"/>
      <c r="G1832" s="330"/>
      <c r="H1832" s="219"/>
      <c r="I1832" s="338"/>
      <c r="J1832" s="338"/>
      <c r="K1832" s="338"/>
      <c r="L1832" s="338"/>
      <c r="M1832" s="332"/>
      <c r="N1832" s="332"/>
      <c r="O1832" s="332"/>
      <c r="P1832" s="330"/>
      <c r="Q1832" s="330"/>
      <c r="R1832" s="338"/>
      <c r="S1832" s="338"/>
      <c r="T1832" s="338"/>
      <c r="U1832" s="338"/>
      <c r="V1832" s="338"/>
      <c r="W1832" s="338"/>
      <c r="X1832" s="338"/>
    </row>
    <row r="1833" spans="1:24" ht="1.5" customHeight="1">
      <c r="A1833" s="330" t="s">
        <v>8</v>
      </c>
      <c r="B1833" s="330"/>
      <c r="C1833" s="330"/>
      <c r="D1833" s="330"/>
      <c r="E1833" s="330"/>
      <c r="F1833" s="330"/>
      <c r="G1833" s="330"/>
      <c r="H1833" s="219"/>
      <c r="I1833" s="338">
        <v>1</v>
      </c>
      <c r="J1833" s="338"/>
      <c r="K1833" s="338"/>
      <c r="L1833" s="338"/>
      <c r="M1833" s="332" t="s">
        <v>45</v>
      </c>
      <c r="N1833" s="332"/>
      <c r="O1833" s="332"/>
      <c r="P1833" s="330"/>
      <c r="Q1833" s="330"/>
      <c r="R1833" s="338">
        <v>0.23260339999999999</v>
      </c>
      <c r="S1833" s="338"/>
      <c r="T1833" s="338"/>
      <c r="U1833" s="338"/>
      <c r="V1833" s="338">
        <v>0.23260339999999999</v>
      </c>
      <c r="W1833" s="338"/>
      <c r="X1833" s="338"/>
    </row>
    <row r="1834" spans="1:24" ht="16.5" customHeight="1">
      <c r="A1834" s="330"/>
      <c r="B1834" s="330"/>
      <c r="C1834" s="330"/>
      <c r="D1834" s="330"/>
      <c r="E1834" s="330"/>
      <c r="F1834" s="330"/>
      <c r="G1834" s="330"/>
      <c r="H1834" s="219"/>
      <c r="I1834" s="338"/>
      <c r="J1834" s="338"/>
      <c r="K1834" s="338"/>
      <c r="L1834" s="338"/>
      <c r="M1834" s="332"/>
      <c r="N1834" s="332"/>
      <c r="O1834" s="332"/>
      <c r="P1834" s="330"/>
      <c r="Q1834" s="330"/>
      <c r="R1834" s="338"/>
      <c r="S1834" s="338"/>
      <c r="T1834" s="338"/>
      <c r="U1834" s="338"/>
      <c r="V1834" s="338"/>
      <c r="W1834" s="338"/>
      <c r="X1834" s="338"/>
    </row>
    <row r="1835" spans="1:24" ht="1.5" customHeight="1">
      <c r="A1835" s="330" t="s">
        <v>128</v>
      </c>
      <c r="B1835" s="330"/>
      <c r="C1835" s="330"/>
      <c r="D1835" s="330"/>
      <c r="E1835" s="330"/>
      <c r="F1835" s="330"/>
      <c r="G1835" s="330"/>
      <c r="H1835" s="219"/>
      <c r="I1835" s="338">
        <v>10</v>
      </c>
      <c r="J1835" s="338"/>
      <c r="K1835" s="338"/>
      <c r="L1835" s="338"/>
      <c r="M1835" s="332" t="s">
        <v>639</v>
      </c>
      <c r="N1835" s="332"/>
      <c r="O1835" s="332"/>
      <c r="P1835" s="330"/>
      <c r="Q1835" s="330"/>
      <c r="R1835" s="338">
        <v>0.03</v>
      </c>
      <c r="S1835" s="338"/>
      <c r="T1835" s="338"/>
      <c r="U1835" s="338"/>
      <c r="V1835" s="338">
        <v>0.3</v>
      </c>
      <c r="W1835" s="338"/>
      <c r="X1835" s="338"/>
    </row>
    <row r="1836" spans="1:24" ht="16.5" customHeight="1">
      <c r="A1836" s="330"/>
      <c r="B1836" s="330"/>
      <c r="C1836" s="330"/>
      <c r="D1836" s="330"/>
      <c r="E1836" s="330"/>
      <c r="F1836" s="330"/>
      <c r="G1836" s="330"/>
      <c r="H1836" s="219"/>
      <c r="I1836" s="338"/>
      <c r="J1836" s="338"/>
      <c r="K1836" s="338"/>
      <c r="L1836" s="338"/>
      <c r="M1836" s="332"/>
      <c r="N1836" s="332"/>
      <c r="O1836" s="332"/>
      <c r="P1836" s="330"/>
      <c r="Q1836" s="330"/>
      <c r="R1836" s="338"/>
      <c r="S1836" s="338"/>
      <c r="T1836" s="338"/>
      <c r="U1836" s="338"/>
      <c r="V1836" s="338"/>
      <c r="W1836" s="338"/>
      <c r="X1836" s="338"/>
    </row>
    <row r="1837" spans="1:24" ht="7.5" customHeight="1"/>
    <row r="1838" spans="1:24" ht="16.5" customHeight="1">
      <c r="S1838" s="335" t="s">
        <v>641</v>
      </c>
      <c r="T1838" s="335"/>
      <c r="U1838" s="336">
        <v>3.3420109999999998</v>
      </c>
      <c r="V1838" s="336"/>
      <c r="W1838" s="336"/>
    </row>
    <row r="1839" spans="1:24" ht="15.75" customHeight="1"/>
    <row r="1840" spans="1:24" ht="16.5" customHeight="1">
      <c r="B1840" s="339" t="s">
        <v>771</v>
      </c>
      <c r="C1840" s="339"/>
      <c r="D1840" s="339"/>
      <c r="E1840" s="339"/>
      <c r="F1840" s="339"/>
      <c r="G1840" s="339"/>
      <c r="H1840" s="339"/>
      <c r="I1840" s="339"/>
      <c r="J1840" s="339"/>
      <c r="K1840" s="339"/>
      <c r="L1840" s="339"/>
      <c r="M1840" s="339"/>
      <c r="N1840" s="339"/>
      <c r="O1840" s="339"/>
      <c r="P1840" s="339"/>
      <c r="Q1840" s="339"/>
      <c r="R1840" s="339"/>
      <c r="S1840" s="339"/>
      <c r="T1840" s="339"/>
      <c r="U1840" s="339"/>
      <c r="V1840" s="339"/>
      <c r="W1840" s="339"/>
      <c r="X1840" s="339"/>
    </row>
    <row r="1841" spans="1:24" ht="0.75" customHeight="1"/>
    <row r="1842" spans="1:24" ht="18" customHeight="1">
      <c r="A1842" s="340" t="s">
        <v>633</v>
      </c>
      <c r="B1842" s="340"/>
      <c r="C1842" s="340"/>
      <c r="D1842" s="340"/>
      <c r="E1842" s="340"/>
      <c r="F1842" s="340"/>
      <c r="G1842" s="340"/>
      <c r="H1842" s="218" t="s">
        <v>634</v>
      </c>
      <c r="I1842" s="341" t="s">
        <v>635</v>
      </c>
      <c r="J1842" s="341"/>
      <c r="K1842" s="341"/>
      <c r="L1842" s="341"/>
      <c r="M1842" s="341" t="s">
        <v>43</v>
      </c>
      <c r="N1842" s="341"/>
      <c r="O1842" s="341"/>
      <c r="P1842" s="340" t="s">
        <v>636</v>
      </c>
      <c r="Q1842" s="340"/>
      <c r="R1842" s="341" t="s">
        <v>637</v>
      </c>
      <c r="S1842" s="341"/>
      <c r="T1842" s="341"/>
      <c r="U1842" s="341"/>
      <c r="V1842" s="341" t="s">
        <v>638</v>
      </c>
      <c r="W1842" s="341"/>
      <c r="X1842" s="341"/>
    </row>
    <row r="1843" spans="1:24" ht="1.5" customHeight="1">
      <c r="A1843" s="330" t="s">
        <v>53</v>
      </c>
      <c r="B1843" s="330"/>
      <c r="C1843" s="330"/>
      <c r="D1843" s="330"/>
      <c r="E1843" s="330"/>
      <c r="F1843" s="330"/>
      <c r="G1843" s="330"/>
      <c r="H1843" s="219"/>
      <c r="I1843" s="338">
        <v>1</v>
      </c>
      <c r="J1843" s="338"/>
      <c r="K1843" s="338"/>
      <c r="L1843" s="338"/>
      <c r="M1843" s="332" t="s">
        <v>45</v>
      </c>
      <c r="N1843" s="332"/>
      <c r="O1843" s="332"/>
      <c r="P1843" s="330"/>
      <c r="Q1843" s="330"/>
      <c r="R1843" s="338">
        <v>1.5994079999999999</v>
      </c>
      <c r="S1843" s="338"/>
      <c r="T1843" s="338"/>
      <c r="U1843" s="338"/>
      <c r="V1843" s="338">
        <v>1.5994079999999999</v>
      </c>
      <c r="W1843" s="338"/>
      <c r="X1843" s="338"/>
    </row>
    <row r="1844" spans="1:24" ht="16.5" customHeight="1">
      <c r="A1844" s="330"/>
      <c r="B1844" s="330"/>
      <c r="C1844" s="330"/>
      <c r="D1844" s="330"/>
      <c r="E1844" s="330"/>
      <c r="F1844" s="330"/>
      <c r="G1844" s="330"/>
      <c r="H1844" s="219"/>
      <c r="I1844" s="338"/>
      <c r="J1844" s="338"/>
      <c r="K1844" s="338"/>
      <c r="L1844" s="338"/>
      <c r="M1844" s="332"/>
      <c r="N1844" s="332"/>
      <c r="O1844" s="332"/>
      <c r="P1844" s="330"/>
      <c r="Q1844" s="330"/>
      <c r="R1844" s="338"/>
      <c r="S1844" s="338"/>
      <c r="T1844" s="338"/>
      <c r="U1844" s="338"/>
      <c r="V1844" s="338"/>
      <c r="W1844" s="338"/>
      <c r="X1844" s="338"/>
    </row>
    <row r="1845" spans="1:24" ht="1.5" customHeight="1">
      <c r="A1845" s="330" t="s">
        <v>6</v>
      </c>
      <c r="B1845" s="330"/>
      <c r="C1845" s="330"/>
      <c r="D1845" s="330"/>
      <c r="E1845" s="330"/>
      <c r="F1845" s="330"/>
      <c r="G1845" s="330"/>
      <c r="H1845" s="219"/>
      <c r="I1845" s="338">
        <v>1</v>
      </c>
      <c r="J1845" s="338"/>
      <c r="K1845" s="338"/>
      <c r="L1845" s="338"/>
      <c r="M1845" s="332" t="s">
        <v>45</v>
      </c>
      <c r="N1845" s="332"/>
      <c r="O1845" s="332"/>
      <c r="P1845" s="330"/>
      <c r="Q1845" s="330"/>
      <c r="R1845" s="338">
        <v>1.3061130000000001</v>
      </c>
      <c r="S1845" s="338"/>
      <c r="T1845" s="338"/>
      <c r="U1845" s="338"/>
      <c r="V1845" s="338">
        <v>1.3061130000000001</v>
      </c>
      <c r="W1845" s="338"/>
      <c r="X1845" s="338"/>
    </row>
    <row r="1846" spans="1:24" ht="16.5" customHeight="1">
      <c r="A1846" s="330"/>
      <c r="B1846" s="330"/>
      <c r="C1846" s="330"/>
      <c r="D1846" s="330"/>
      <c r="E1846" s="330"/>
      <c r="F1846" s="330"/>
      <c r="G1846" s="330"/>
      <c r="H1846" s="219"/>
      <c r="I1846" s="338"/>
      <c r="J1846" s="338"/>
      <c r="K1846" s="338"/>
      <c r="L1846" s="338"/>
      <c r="M1846" s="332"/>
      <c r="N1846" s="332"/>
      <c r="O1846" s="332"/>
      <c r="P1846" s="330"/>
      <c r="Q1846" s="330"/>
      <c r="R1846" s="338"/>
      <c r="S1846" s="338"/>
      <c r="T1846" s="338"/>
      <c r="U1846" s="338"/>
      <c r="V1846" s="338"/>
      <c r="W1846" s="338"/>
      <c r="X1846" s="338"/>
    </row>
    <row r="1847" spans="1:24" ht="1.5" customHeight="1">
      <c r="A1847" s="330" t="s">
        <v>8</v>
      </c>
      <c r="B1847" s="330"/>
      <c r="C1847" s="330"/>
      <c r="D1847" s="330"/>
      <c r="E1847" s="330"/>
      <c r="F1847" s="330"/>
      <c r="G1847" s="330"/>
      <c r="H1847" s="219"/>
      <c r="I1847" s="338">
        <v>1</v>
      </c>
      <c r="J1847" s="338"/>
      <c r="K1847" s="338"/>
      <c r="L1847" s="338"/>
      <c r="M1847" s="332" t="s">
        <v>45</v>
      </c>
      <c r="N1847" s="332"/>
      <c r="O1847" s="332"/>
      <c r="P1847" s="330"/>
      <c r="Q1847" s="330"/>
      <c r="R1847" s="338">
        <v>0.23260339999999999</v>
      </c>
      <c r="S1847" s="338"/>
      <c r="T1847" s="338"/>
      <c r="U1847" s="338"/>
      <c r="V1847" s="338">
        <v>0.23260339999999999</v>
      </c>
      <c r="W1847" s="338"/>
      <c r="X1847" s="338"/>
    </row>
    <row r="1848" spans="1:24" ht="16.5" customHeight="1">
      <c r="A1848" s="330"/>
      <c r="B1848" s="330"/>
      <c r="C1848" s="330"/>
      <c r="D1848" s="330"/>
      <c r="E1848" s="330"/>
      <c r="F1848" s="330"/>
      <c r="G1848" s="330"/>
      <c r="H1848" s="219"/>
      <c r="I1848" s="338"/>
      <c r="J1848" s="338"/>
      <c r="K1848" s="338"/>
      <c r="L1848" s="338"/>
      <c r="M1848" s="332"/>
      <c r="N1848" s="332"/>
      <c r="O1848" s="332"/>
      <c r="P1848" s="330"/>
      <c r="Q1848" s="330"/>
      <c r="R1848" s="338"/>
      <c r="S1848" s="338"/>
      <c r="T1848" s="338"/>
      <c r="U1848" s="338"/>
      <c r="V1848" s="338"/>
      <c r="W1848" s="338"/>
      <c r="X1848" s="338"/>
    </row>
    <row r="1849" spans="1:24" ht="1.5" customHeight="1">
      <c r="A1849" s="330" t="s">
        <v>128</v>
      </c>
      <c r="B1849" s="330"/>
      <c r="C1849" s="330"/>
      <c r="D1849" s="330"/>
      <c r="E1849" s="330"/>
      <c r="F1849" s="330"/>
      <c r="G1849" s="330"/>
      <c r="H1849" s="219"/>
      <c r="I1849" s="338">
        <v>10</v>
      </c>
      <c r="J1849" s="338"/>
      <c r="K1849" s="338"/>
      <c r="L1849" s="338"/>
      <c r="M1849" s="332" t="s">
        <v>639</v>
      </c>
      <c r="N1849" s="332"/>
      <c r="O1849" s="332"/>
      <c r="P1849" s="330"/>
      <c r="Q1849" s="330"/>
      <c r="R1849" s="338">
        <v>0.03</v>
      </c>
      <c r="S1849" s="338"/>
      <c r="T1849" s="338"/>
      <c r="U1849" s="338"/>
      <c r="V1849" s="338">
        <v>0.3</v>
      </c>
      <c r="W1849" s="338"/>
      <c r="X1849" s="338"/>
    </row>
    <row r="1850" spans="1:24" ht="16.5" customHeight="1">
      <c r="A1850" s="330"/>
      <c r="B1850" s="330"/>
      <c r="C1850" s="330"/>
      <c r="D1850" s="330"/>
      <c r="E1850" s="330"/>
      <c r="F1850" s="330"/>
      <c r="G1850" s="330"/>
      <c r="H1850" s="219"/>
      <c r="I1850" s="338"/>
      <c r="J1850" s="338"/>
      <c r="K1850" s="338"/>
      <c r="L1850" s="338"/>
      <c r="M1850" s="332"/>
      <c r="N1850" s="332"/>
      <c r="O1850" s="332"/>
      <c r="P1850" s="330"/>
      <c r="Q1850" s="330"/>
      <c r="R1850" s="338"/>
      <c r="S1850" s="338"/>
      <c r="T1850" s="338"/>
      <c r="U1850" s="338"/>
      <c r="V1850" s="338"/>
      <c r="W1850" s="338"/>
      <c r="X1850" s="338"/>
    </row>
    <row r="1851" spans="1:24" ht="8.25" customHeight="1"/>
    <row r="1852" spans="1:24" ht="16.5" customHeight="1">
      <c r="S1852" s="335" t="s">
        <v>641</v>
      </c>
      <c r="T1852" s="335"/>
      <c r="U1852" s="336">
        <v>3.4381240000000002</v>
      </c>
      <c r="V1852" s="336"/>
      <c r="W1852" s="336"/>
    </row>
    <row r="1853" spans="1:24" ht="15" customHeight="1"/>
    <row r="1854" spans="1:24" ht="16.5" customHeight="1">
      <c r="B1854" s="339" t="s">
        <v>32</v>
      </c>
      <c r="C1854" s="339"/>
      <c r="D1854" s="339"/>
      <c r="E1854" s="339"/>
      <c r="F1854" s="339"/>
      <c r="G1854" s="339"/>
      <c r="H1854" s="339"/>
      <c r="I1854" s="339"/>
      <c r="J1854" s="339"/>
      <c r="K1854" s="339"/>
      <c r="L1854" s="339"/>
      <c r="M1854" s="339"/>
      <c r="N1854" s="339"/>
      <c r="O1854" s="339"/>
      <c r="P1854" s="339"/>
      <c r="Q1854" s="339"/>
      <c r="R1854" s="339"/>
      <c r="S1854" s="339"/>
      <c r="T1854" s="339"/>
      <c r="U1854" s="339"/>
      <c r="V1854" s="339"/>
      <c r="W1854" s="339"/>
      <c r="X1854" s="339"/>
    </row>
    <row r="1855" spans="1:24" ht="1.5" customHeight="1"/>
    <row r="1856" spans="1:24" ht="18" customHeight="1">
      <c r="A1856" s="340" t="s">
        <v>633</v>
      </c>
      <c r="B1856" s="340"/>
      <c r="C1856" s="340"/>
      <c r="D1856" s="340"/>
      <c r="E1856" s="340"/>
      <c r="F1856" s="340"/>
      <c r="G1856" s="340"/>
      <c r="H1856" s="218" t="s">
        <v>634</v>
      </c>
      <c r="I1856" s="341" t="s">
        <v>635</v>
      </c>
      <c r="J1856" s="341"/>
      <c r="K1856" s="341"/>
      <c r="L1856" s="341"/>
      <c r="M1856" s="341" t="s">
        <v>43</v>
      </c>
      <c r="N1856" s="341"/>
      <c r="O1856" s="341"/>
      <c r="P1856" s="340" t="s">
        <v>636</v>
      </c>
      <c r="Q1856" s="340"/>
      <c r="R1856" s="341" t="s">
        <v>637</v>
      </c>
      <c r="S1856" s="341"/>
      <c r="T1856" s="341"/>
      <c r="U1856" s="341"/>
      <c r="V1856" s="341" t="s">
        <v>638</v>
      </c>
      <c r="W1856" s="341"/>
      <c r="X1856" s="341"/>
    </row>
    <row r="1857" spans="1:24" ht="1.5" customHeight="1">
      <c r="A1857" s="330" t="s">
        <v>53</v>
      </c>
      <c r="B1857" s="330"/>
      <c r="C1857" s="330"/>
      <c r="D1857" s="330"/>
      <c r="E1857" s="330"/>
      <c r="F1857" s="330"/>
      <c r="G1857" s="330"/>
      <c r="H1857" s="219"/>
      <c r="I1857" s="338">
        <v>1</v>
      </c>
      <c r="J1857" s="338"/>
      <c r="K1857" s="338"/>
      <c r="L1857" s="338"/>
      <c r="M1857" s="332" t="s">
        <v>45</v>
      </c>
      <c r="N1857" s="332"/>
      <c r="O1857" s="332"/>
      <c r="P1857" s="330"/>
      <c r="Q1857" s="330"/>
      <c r="R1857" s="338">
        <v>1.5994079999999999</v>
      </c>
      <c r="S1857" s="338"/>
      <c r="T1857" s="338"/>
      <c r="U1857" s="338"/>
      <c r="V1857" s="338">
        <v>1.5994079999999999</v>
      </c>
      <c r="W1857" s="338"/>
      <c r="X1857" s="338"/>
    </row>
    <row r="1858" spans="1:24" ht="16.5" customHeight="1">
      <c r="A1858" s="330"/>
      <c r="B1858" s="330"/>
      <c r="C1858" s="330"/>
      <c r="D1858" s="330"/>
      <c r="E1858" s="330"/>
      <c r="F1858" s="330"/>
      <c r="G1858" s="330"/>
      <c r="H1858" s="219"/>
      <c r="I1858" s="338"/>
      <c r="J1858" s="338"/>
      <c r="K1858" s="338"/>
      <c r="L1858" s="338"/>
      <c r="M1858" s="332"/>
      <c r="N1858" s="332"/>
      <c r="O1858" s="332"/>
      <c r="P1858" s="330"/>
      <c r="Q1858" s="330"/>
      <c r="R1858" s="338"/>
      <c r="S1858" s="338"/>
      <c r="T1858" s="338"/>
      <c r="U1858" s="338"/>
      <c r="V1858" s="338"/>
      <c r="W1858" s="338"/>
      <c r="X1858" s="338"/>
    </row>
    <row r="1859" spans="1:24" ht="1.5" customHeight="1">
      <c r="A1859" s="330" t="s">
        <v>7</v>
      </c>
      <c r="B1859" s="330"/>
      <c r="C1859" s="330"/>
      <c r="D1859" s="330"/>
      <c r="E1859" s="330"/>
      <c r="F1859" s="330"/>
      <c r="G1859" s="330"/>
      <c r="H1859" s="219"/>
      <c r="I1859" s="338">
        <v>1</v>
      </c>
      <c r="J1859" s="338"/>
      <c r="K1859" s="338"/>
      <c r="L1859" s="338"/>
      <c r="M1859" s="332" t="s">
        <v>45</v>
      </c>
      <c r="N1859" s="332"/>
      <c r="O1859" s="332"/>
      <c r="P1859" s="330"/>
      <c r="Q1859" s="330"/>
      <c r="R1859" s="338">
        <v>1.21</v>
      </c>
      <c r="S1859" s="338"/>
      <c r="T1859" s="338"/>
      <c r="U1859" s="338"/>
      <c r="V1859" s="338">
        <v>1.21</v>
      </c>
      <c r="W1859" s="338"/>
      <c r="X1859" s="338"/>
    </row>
    <row r="1860" spans="1:24" ht="16.5" customHeight="1">
      <c r="A1860" s="330"/>
      <c r="B1860" s="330"/>
      <c r="C1860" s="330"/>
      <c r="D1860" s="330"/>
      <c r="E1860" s="330"/>
      <c r="F1860" s="330"/>
      <c r="G1860" s="330"/>
      <c r="H1860" s="219"/>
      <c r="I1860" s="338"/>
      <c r="J1860" s="338"/>
      <c r="K1860" s="338"/>
      <c r="L1860" s="338"/>
      <c r="M1860" s="332"/>
      <c r="N1860" s="332"/>
      <c r="O1860" s="332"/>
      <c r="P1860" s="330"/>
      <c r="Q1860" s="330"/>
      <c r="R1860" s="338"/>
      <c r="S1860" s="338"/>
      <c r="T1860" s="338"/>
      <c r="U1860" s="338"/>
      <c r="V1860" s="338"/>
      <c r="W1860" s="338"/>
      <c r="X1860" s="338"/>
    </row>
    <row r="1861" spans="1:24" ht="1.5" customHeight="1">
      <c r="A1861" s="330" t="s">
        <v>0</v>
      </c>
      <c r="B1861" s="330"/>
      <c r="C1861" s="330"/>
      <c r="D1861" s="330"/>
      <c r="E1861" s="330"/>
      <c r="F1861" s="330"/>
      <c r="G1861" s="330"/>
      <c r="H1861" s="219"/>
      <c r="I1861" s="338">
        <v>20</v>
      </c>
      <c r="J1861" s="338"/>
      <c r="K1861" s="338"/>
      <c r="L1861" s="338"/>
      <c r="M1861" s="332" t="s">
        <v>640</v>
      </c>
      <c r="N1861" s="332"/>
      <c r="O1861" s="332"/>
      <c r="P1861" s="330"/>
      <c r="Q1861" s="330"/>
      <c r="R1861" s="338">
        <v>0.35799999999999998</v>
      </c>
      <c r="S1861" s="338"/>
      <c r="T1861" s="338"/>
      <c r="U1861" s="338"/>
      <c r="V1861" s="338">
        <v>7.16</v>
      </c>
      <c r="W1861" s="338"/>
      <c r="X1861" s="338"/>
    </row>
    <row r="1862" spans="1:24" ht="16.5" customHeight="1">
      <c r="A1862" s="330"/>
      <c r="B1862" s="330"/>
      <c r="C1862" s="330"/>
      <c r="D1862" s="330"/>
      <c r="E1862" s="330"/>
      <c r="F1862" s="330"/>
      <c r="G1862" s="330"/>
      <c r="H1862" s="219"/>
      <c r="I1862" s="338"/>
      <c r="J1862" s="338"/>
      <c r="K1862" s="338"/>
      <c r="L1862" s="338"/>
      <c r="M1862" s="332"/>
      <c r="N1862" s="332"/>
      <c r="O1862" s="332"/>
      <c r="P1862" s="330"/>
      <c r="Q1862" s="330"/>
      <c r="R1862" s="338"/>
      <c r="S1862" s="338"/>
      <c r="T1862" s="338"/>
      <c r="U1862" s="338"/>
      <c r="V1862" s="338"/>
      <c r="W1862" s="338"/>
      <c r="X1862" s="338"/>
    </row>
    <row r="1863" spans="1:24" ht="1.5" customHeight="1">
      <c r="A1863" s="330" t="s">
        <v>8</v>
      </c>
      <c r="B1863" s="330"/>
      <c r="C1863" s="330"/>
      <c r="D1863" s="330"/>
      <c r="E1863" s="330"/>
      <c r="F1863" s="330"/>
      <c r="G1863" s="330"/>
      <c r="H1863" s="219"/>
      <c r="I1863" s="338">
        <v>1</v>
      </c>
      <c r="J1863" s="338"/>
      <c r="K1863" s="338"/>
      <c r="L1863" s="338"/>
      <c r="M1863" s="332" t="s">
        <v>45</v>
      </c>
      <c r="N1863" s="332"/>
      <c r="O1863" s="332"/>
      <c r="P1863" s="330"/>
      <c r="Q1863" s="330"/>
      <c r="R1863" s="338">
        <v>0.23260339999999999</v>
      </c>
      <c r="S1863" s="338"/>
      <c r="T1863" s="338"/>
      <c r="U1863" s="338"/>
      <c r="V1863" s="338">
        <v>0.23260339999999999</v>
      </c>
      <c r="W1863" s="338"/>
      <c r="X1863" s="338"/>
    </row>
    <row r="1864" spans="1:24" ht="16.5" customHeight="1">
      <c r="A1864" s="330"/>
      <c r="B1864" s="330"/>
      <c r="C1864" s="330"/>
      <c r="D1864" s="330"/>
      <c r="E1864" s="330"/>
      <c r="F1864" s="330"/>
      <c r="G1864" s="330"/>
      <c r="H1864" s="219"/>
      <c r="I1864" s="338"/>
      <c r="J1864" s="338"/>
      <c r="K1864" s="338"/>
      <c r="L1864" s="338"/>
      <c r="M1864" s="332"/>
      <c r="N1864" s="332"/>
      <c r="O1864" s="332"/>
      <c r="P1864" s="330"/>
      <c r="Q1864" s="330"/>
      <c r="R1864" s="338"/>
      <c r="S1864" s="338"/>
      <c r="T1864" s="338"/>
      <c r="U1864" s="338"/>
      <c r="V1864" s="338"/>
      <c r="W1864" s="338"/>
      <c r="X1864" s="338"/>
    </row>
    <row r="1865" spans="1:24" ht="1.5" customHeight="1">
      <c r="A1865" s="330" t="s">
        <v>128</v>
      </c>
      <c r="B1865" s="330"/>
      <c r="C1865" s="330"/>
      <c r="D1865" s="330"/>
      <c r="E1865" s="330"/>
      <c r="F1865" s="330"/>
      <c r="G1865" s="330"/>
      <c r="H1865" s="219"/>
      <c r="I1865" s="338">
        <v>10</v>
      </c>
      <c r="J1865" s="338"/>
      <c r="K1865" s="338"/>
      <c r="L1865" s="338"/>
      <c r="M1865" s="332" t="s">
        <v>639</v>
      </c>
      <c r="N1865" s="332"/>
      <c r="O1865" s="332"/>
      <c r="P1865" s="330"/>
      <c r="Q1865" s="330"/>
      <c r="R1865" s="338">
        <v>0.03</v>
      </c>
      <c r="S1865" s="338"/>
      <c r="T1865" s="338"/>
      <c r="U1865" s="338"/>
      <c r="V1865" s="338">
        <v>0.3</v>
      </c>
      <c r="W1865" s="338"/>
      <c r="X1865" s="338"/>
    </row>
    <row r="1866" spans="1:24" ht="16.5" customHeight="1">
      <c r="A1866" s="330"/>
      <c r="B1866" s="330"/>
      <c r="C1866" s="330"/>
      <c r="D1866" s="330"/>
      <c r="E1866" s="330"/>
      <c r="F1866" s="330"/>
      <c r="G1866" s="330"/>
      <c r="H1866" s="219"/>
      <c r="I1866" s="338"/>
      <c r="J1866" s="338"/>
      <c r="K1866" s="338"/>
      <c r="L1866" s="338"/>
      <c r="M1866" s="332"/>
      <c r="N1866" s="332"/>
      <c r="O1866" s="332"/>
      <c r="P1866" s="330"/>
      <c r="Q1866" s="330"/>
      <c r="R1866" s="338"/>
      <c r="S1866" s="338"/>
      <c r="T1866" s="338"/>
      <c r="U1866" s="338"/>
      <c r="V1866" s="338"/>
      <c r="W1866" s="338"/>
      <c r="X1866" s="338"/>
    </row>
    <row r="1867" spans="1:24" ht="7.5" customHeight="1"/>
    <row r="1868" spans="1:24" ht="16.5" customHeight="1">
      <c r="S1868" s="335" t="s">
        <v>641</v>
      </c>
      <c r="T1868" s="335"/>
      <c r="U1868" s="336">
        <v>10.50201</v>
      </c>
      <c r="V1868" s="336"/>
      <c r="W1868" s="336"/>
    </row>
    <row r="1869" spans="1:24" ht="15" customHeight="1"/>
    <row r="1870" spans="1:24" ht="17.25" customHeight="1">
      <c r="B1870" s="339" t="s">
        <v>772</v>
      </c>
      <c r="C1870" s="339"/>
      <c r="D1870" s="339"/>
      <c r="E1870" s="339"/>
      <c r="F1870" s="339"/>
      <c r="G1870" s="339"/>
      <c r="H1870" s="339"/>
      <c r="I1870" s="339"/>
      <c r="J1870" s="339"/>
      <c r="K1870" s="339"/>
      <c r="L1870" s="339"/>
      <c r="M1870" s="339"/>
      <c r="N1870" s="339"/>
      <c r="O1870" s="339"/>
      <c r="P1870" s="339"/>
      <c r="Q1870" s="339"/>
      <c r="R1870" s="339"/>
      <c r="S1870" s="339"/>
      <c r="T1870" s="339"/>
      <c r="U1870" s="339"/>
      <c r="V1870" s="339"/>
      <c r="W1870" s="339"/>
      <c r="X1870" s="339"/>
    </row>
    <row r="1871" spans="1:24" ht="0.75" customHeight="1"/>
    <row r="1872" spans="1:24" ht="18" customHeight="1">
      <c r="A1872" s="340" t="s">
        <v>633</v>
      </c>
      <c r="B1872" s="340"/>
      <c r="C1872" s="340"/>
      <c r="D1872" s="340"/>
      <c r="E1872" s="340"/>
      <c r="F1872" s="340"/>
      <c r="G1872" s="340"/>
      <c r="H1872" s="218" t="s">
        <v>634</v>
      </c>
      <c r="I1872" s="341" t="s">
        <v>635</v>
      </c>
      <c r="J1872" s="341"/>
      <c r="K1872" s="341"/>
      <c r="L1872" s="341"/>
      <c r="M1872" s="341" t="s">
        <v>43</v>
      </c>
      <c r="N1872" s="341"/>
      <c r="O1872" s="341"/>
      <c r="P1872" s="340" t="s">
        <v>636</v>
      </c>
      <c r="Q1872" s="340"/>
      <c r="R1872" s="341" t="s">
        <v>637</v>
      </c>
      <c r="S1872" s="341"/>
      <c r="T1872" s="341"/>
      <c r="U1872" s="341"/>
      <c r="V1872" s="341" t="s">
        <v>638</v>
      </c>
      <c r="W1872" s="341"/>
      <c r="X1872" s="341"/>
    </row>
    <row r="1873" spans="1:24" ht="1.5" customHeight="1">
      <c r="A1873" s="330" t="s">
        <v>53</v>
      </c>
      <c r="B1873" s="330"/>
      <c r="C1873" s="330"/>
      <c r="D1873" s="330"/>
      <c r="E1873" s="330"/>
      <c r="F1873" s="330"/>
      <c r="G1873" s="330"/>
      <c r="H1873" s="219"/>
      <c r="I1873" s="338">
        <v>1</v>
      </c>
      <c r="J1873" s="338"/>
      <c r="K1873" s="338"/>
      <c r="L1873" s="338"/>
      <c r="M1873" s="332" t="s">
        <v>45</v>
      </c>
      <c r="N1873" s="332"/>
      <c r="O1873" s="332"/>
      <c r="P1873" s="330"/>
      <c r="Q1873" s="330"/>
      <c r="R1873" s="338">
        <v>1.5994079999999999</v>
      </c>
      <c r="S1873" s="338"/>
      <c r="T1873" s="338"/>
      <c r="U1873" s="338"/>
      <c r="V1873" s="338">
        <v>1.5994079999999999</v>
      </c>
      <c r="W1873" s="338"/>
      <c r="X1873" s="338"/>
    </row>
    <row r="1874" spans="1:24" ht="16.5" customHeight="1">
      <c r="A1874" s="330"/>
      <c r="B1874" s="330"/>
      <c r="C1874" s="330"/>
      <c r="D1874" s="330"/>
      <c r="E1874" s="330"/>
      <c r="F1874" s="330"/>
      <c r="G1874" s="330"/>
      <c r="H1874" s="219"/>
      <c r="I1874" s="338"/>
      <c r="J1874" s="338"/>
      <c r="K1874" s="338"/>
      <c r="L1874" s="338"/>
      <c r="M1874" s="332"/>
      <c r="N1874" s="332"/>
      <c r="O1874" s="332"/>
      <c r="P1874" s="330"/>
      <c r="Q1874" s="330"/>
      <c r="R1874" s="338"/>
      <c r="S1874" s="338"/>
      <c r="T1874" s="338"/>
      <c r="U1874" s="338"/>
      <c r="V1874" s="338"/>
      <c r="W1874" s="338"/>
      <c r="X1874" s="338"/>
    </row>
    <row r="1875" spans="1:24" ht="1.5" customHeight="1">
      <c r="A1875" s="330" t="s">
        <v>6</v>
      </c>
      <c r="B1875" s="330"/>
      <c r="C1875" s="330"/>
      <c r="D1875" s="330"/>
      <c r="E1875" s="330"/>
      <c r="F1875" s="330"/>
      <c r="G1875" s="330"/>
      <c r="H1875" s="219"/>
      <c r="I1875" s="338">
        <v>1</v>
      </c>
      <c r="J1875" s="338"/>
      <c r="K1875" s="338"/>
      <c r="L1875" s="338"/>
      <c r="M1875" s="332" t="s">
        <v>45</v>
      </c>
      <c r="N1875" s="332"/>
      <c r="O1875" s="332"/>
      <c r="P1875" s="330"/>
      <c r="Q1875" s="330"/>
      <c r="R1875" s="338">
        <v>1.3061130000000001</v>
      </c>
      <c r="S1875" s="338"/>
      <c r="T1875" s="338"/>
      <c r="U1875" s="338"/>
      <c r="V1875" s="338">
        <v>1.3061130000000001</v>
      </c>
      <c r="W1875" s="338"/>
      <c r="X1875" s="338"/>
    </row>
    <row r="1876" spans="1:24" ht="16.5" customHeight="1">
      <c r="A1876" s="330"/>
      <c r="B1876" s="330"/>
      <c r="C1876" s="330"/>
      <c r="D1876" s="330"/>
      <c r="E1876" s="330"/>
      <c r="F1876" s="330"/>
      <c r="G1876" s="330"/>
      <c r="H1876" s="219"/>
      <c r="I1876" s="338"/>
      <c r="J1876" s="338"/>
      <c r="K1876" s="338"/>
      <c r="L1876" s="338"/>
      <c r="M1876" s="332"/>
      <c r="N1876" s="332"/>
      <c r="O1876" s="332"/>
      <c r="P1876" s="330"/>
      <c r="Q1876" s="330"/>
      <c r="R1876" s="338"/>
      <c r="S1876" s="338"/>
      <c r="T1876" s="338"/>
      <c r="U1876" s="338"/>
      <c r="V1876" s="338"/>
      <c r="W1876" s="338"/>
      <c r="X1876" s="338"/>
    </row>
    <row r="1877" spans="1:24" ht="1.5" customHeight="1">
      <c r="A1877" s="330" t="s">
        <v>0</v>
      </c>
      <c r="B1877" s="330"/>
      <c r="C1877" s="330"/>
      <c r="D1877" s="330"/>
      <c r="E1877" s="330"/>
      <c r="F1877" s="330"/>
      <c r="G1877" s="330"/>
      <c r="H1877" s="219"/>
      <c r="I1877" s="338">
        <v>20</v>
      </c>
      <c r="J1877" s="338"/>
      <c r="K1877" s="338"/>
      <c r="L1877" s="338"/>
      <c r="M1877" s="332" t="s">
        <v>640</v>
      </c>
      <c r="N1877" s="332"/>
      <c r="O1877" s="332"/>
      <c r="P1877" s="330"/>
      <c r="Q1877" s="330"/>
      <c r="R1877" s="338">
        <v>0.35799999999999998</v>
      </c>
      <c r="S1877" s="338"/>
      <c r="T1877" s="338"/>
      <c r="U1877" s="338"/>
      <c r="V1877" s="338">
        <v>7.16</v>
      </c>
      <c r="W1877" s="338"/>
      <c r="X1877" s="338"/>
    </row>
    <row r="1878" spans="1:24" ht="16.5" customHeight="1">
      <c r="A1878" s="330"/>
      <c r="B1878" s="330"/>
      <c r="C1878" s="330"/>
      <c r="D1878" s="330"/>
      <c r="E1878" s="330"/>
      <c r="F1878" s="330"/>
      <c r="G1878" s="330"/>
      <c r="H1878" s="219"/>
      <c r="I1878" s="338"/>
      <c r="J1878" s="338"/>
      <c r="K1878" s="338"/>
      <c r="L1878" s="338"/>
      <c r="M1878" s="332"/>
      <c r="N1878" s="332"/>
      <c r="O1878" s="332"/>
      <c r="P1878" s="330"/>
      <c r="Q1878" s="330"/>
      <c r="R1878" s="338"/>
      <c r="S1878" s="338"/>
      <c r="T1878" s="338"/>
      <c r="U1878" s="338"/>
      <c r="V1878" s="338"/>
      <c r="W1878" s="338"/>
      <c r="X1878" s="338"/>
    </row>
    <row r="1879" spans="1:24" ht="1.5" customHeight="1">
      <c r="A1879" s="330" t="s">
        <v>8</v>
      </c>
      <c r="B1879" s="330"/>
      <c r="C1879" s="330"/>
      <c r="D1879" s="330"/>
      <c r="E1879" s="330"/>
      <c r="F1879" s="330"/>
      <c r="G1879" s="330"/>
      <c r="H1879" s="219"/>
      <c r="I1879" s="338">
        <v>1</v>
      </c>
      <c r="J1879" s="338"/>
      <c r="K1879" s="338"/>
      <c r="L1879" s="338"/>
      <c r="M1879" s="332" t="s">
        <v>45</v>
      </c>
      <c r="N1879" s="332"/>
      <c r="O1879" s="332"/>
      <c r="P1879" s="330"/>
      <c r="Q1879" s="330"/>
      <c r="R1879" s="338">
        <v>0.23260339999999999</v>
      </c>
      <c r="S1879" s="338"/>
      <c r="T1879" s="338"/>
      <c r="U1879" s="338"/>
      <c r="V1879" s="338">
        <v>0.23260339999999999</v>
      </c>
      <c r="W1879" s="338"/>
      <c r="X1879" s="338"/>
    </row>
    <row r="1880" spans="1:24" ht="16.5" customHeight="1">
      <c r="A1880" s="330"/>
      <c r="B1880" s="330"/>
      <c r="C1880" s="330"/>
      <c r="D1880" s="330"/>
      <c r="E1880" s="330"/>
      <c r="F1880" s="330"/>
      <c r="G1880" s="330"/>
      <c r="H1880" s="219"/>
      <c r="I1880" s="338"/>
      <c r="J1880" s="338"/>
      <c r="K1880" s="338"/>
      <c r="L1880" s="338"/>
      <c r="M1880" s="332"/>
      <c r="N1880" s="332"/>
      <c r="O1880" s="332"/>
      <c r="P1880" s="330"/>
      <c r="Q1880" s="330"/>
      <c r="R1880" s="338"/>
      <c r="S1880" s="338"/>
      <c r="T1880" s="338"/>
      <c r="U1880" s="338"/>
      <c r="V1880" s="338"/>
      <c r="W1880" s="338"/>
      <c r="X1880" s="338"/>
    </row>
    <row r="1881" spans="1:24" ht="1.5" customHeight="1">
      <c r="A1881" s="330" t="s">
        <v>128</v>
      </c>
      <c r="B1881" s="330"/>
      <c r="C1881" s="330"/>
      <c r="D1881" s="330"/>
      <c r="E1881" s="330"/>
      <c r="F1881" s="330"/>
      <c r="G1881" s="330"/>
      <c r="H1881" s="219"/>
      <c r="I1881" s="338">
        <v>10</v>
      </c>
      <c r="J1881" s="338"/>
      <c r="K1881" s="338"/>
      <c r="L1881" s="338"/>
      <c r="M1881" s="332" t="s">
        <v>639</v>
      </c>
      <c r="N1881" s="332"/>
      <c r="O1881" s="332"/>
      <c r="P1881" s="330"/>
      <c r="Q1881" s="330"/>
      <c r="R1881" s="338">
        <v>0.03</v>
      </c>
      <c r="S1881" s="338"/>
      <c r="T1881" s="338"/>
      <c r="U1881" s="338"/>
      <c r="V1881" s="338">
        <v>0.3</v>
      </c>
      <c r="W1881" s="338"/>
      <c r="X1881" s="338"/>
    </row>
    <row r="1882" spans="1:24" ht="16.5" customHeight="1">
      <c r="A1882" s="330"/>
      <c r="B1882" s="330"/>
      <c r="C1882" s="330"/>
      <c r="D1882" s="330"/>
      <c r="E1882" s="330"/>
      <c r="F1882" s="330"/>
      <c r="G1882" s="330"/>
      <c r="H1882" s="219"/>
      <c r="I1882" s="338"/>
      <c r="J1882" s="338"/>
      <c r="K1882" s="338"/>
      <c r="L1882" s="338"/>
      <c r="M1882" s="332"/>
      <c r="N1882" s="332"/>
      <c r="O1882" s="332"/>
      <c r="P1882" s="330"/>
      <c r="Q1882" s="330"/>
      <c r="R1882" s="338"/>
      <c r="S1882" s="338"/>
      <c r="T1882" s="338"/>
      <c r="U1882" s="338"/>
      <c r="V1882" s="338"/>
      <c r="W1882" s="338"/>
      <c r="X1882" s="338"/>
    </row>
    <row r="1883" spans="1:24" ht="7.5" customHeight="1"/>
    <row r="1884" spans="1:24" ht="16.5" customHeight="1">
      <c r="S1884" s="335" t="s">
        <v>641</v>
      </c>
      <c r="T1884" s="335"/>
      <c r="U1884" s="336">
        <v>10.59812</v>
      </c>
      <c r="V1884" s="336"/>
      <c r="W1884" s="336"/>
    </row>
    <row r="1885" spans="1:24" ht="15.75" customHeight="1"/>
    <row r="1886" spans="1:24" ht="16.5" customHeight="1">
      <c r="B1886" s="339" t="s">
        <v>33</v>
      </c>
      <c r="C1886" s="339"/>
      <c r="D1886" s="339"/>
      <c r="E1886" s="339"/>
      <c r="F1886" s="339"/>
      <c r="G1886" s="339"/>
      <c r="H1886" s="339"/>
      <c r="I1886" s="339"/>
      <c r="J1886" s="339"/>
      <c r="K1886" s="339"/>
      <c r="L1886" s="339"/>
      <c r="M1886" s="339"/>
      <c r="N1886" s="339"/>
      <c r="O1886" s="339"/>
      <c r="P1886" s="339"/>
      <c r="Q1886" s="339"/>
      <c r="R1886" s="339"/>
      <c r="S1886" s="339"/>
      <c r="T1886" s="339"/>
      <c r="U1886" s="339"/>
      <c r="V1886" s="339"/>
      <c r="W1886" s="339"/>
      <c r="X1886" s="339"/>
    </row>
    <row r="1887" spans="1:24" ht="0.75" customHeight="1"/>
    <row r="1888" spans="1:24" ht="18" customHeight="1">
      <c r="A1888" s="340" t="s">
        <v>633</v>
      </c>
      <c r="B1888" s="340"/>
      <c r="C1888" s="340"/>
      <c r="D1888" s="340"/>
      <c r="E1888" s="340"/>
      <c r="F1888" s="340"/>
      <c r="G1888" s="340"/>
      <c r="H1888" s="218" t="s">
        <v>634</v>
      </c>
      <c r="I1888" s="341" t="s">
        <v>635</v>
      </c>
      <c r="J1888" s="341"/>
      <c r="K1888" s="341"/>
      <c r="L1888" s="341"/>
      <c r="M1888" s="341" t="s">
        <v>43</v>
      </c>
      <c r="N1888" s="341"/>
      <c r="O1888" s="341"/>
      <c r="P1888" s="340" t="s">
        <v>636</v>
      </c>
      <c r="Q1888" s="340"/>
      <c r="R1888" s="341" t="s">
        <v>637</v>
      </c>
      <c r="S1888" s="341"/>
      <c r="T1888" s="341"/>
      <c r="U1888" s="341"/>
      <c r="V1888" s="341" t="s">
        <v>638</v>
      </c>
      <c r="W1888" s="341"/>
      <c r="X1888" s="341"/>
    </row>
    <row r="1889" spans="1:24" ht="1.5" customHeight="1">
      <c r="A1889" s="330" t="s">
        <v>11</v>
      </c>
      <c r="B1889" s="330"/>
      <c r="C1889" s="330"/>
      <c r="D1889" s="330"/>
      <c r="E1889" s="330"/>
      <c r="F1889" s="330"/>
      <c r="G1889" s="330"/>
      <c r="H1889" s="219"/>
      <c r="I1889" s="338">
        <v>350</v>
      </c>
      <c r="J1889" s="338"/>
      <c r="K1889" s="338"/>
      <c r="L1889" s="338"/>
      <c r="M1889" s="332" t="s">
        <v>640</v>
      </c>
      <c r="N1889" s="332"/>
      <c r="O1889" s="332"/>
      <c r="P1889" s="330"/>
      <c r="Q1889" s="330"/>
      <c r="R1889" s="338">
        <v>3.52856E-2</v>
      </c>
      <c r="S1889" s="338"/>
      <c r="T1889" s="338"/>
      <c r="U1889" s="338"/>
      <c r="V1889" s="338">
        <v>12.349959999999999</v>
      </c>
      <c r="W1889" s="338"/>
      <c r="X1889" s="338"/>
    </row>
    <row r="1890" spans="1:24" ht="16.5" customHeight="1">
      <c r="A1890" s="330"/>
      <c r="B1890" s="330"/>
      <c r="C1890" s="330"/>
      <c r="D1890" s="330"/>
      <c r="E1890" s="330"/>
      <c r="F1890" s="330"/>
      <c r="G1890" s="330"/>
      <c r="H1890" s="219"/>
      <c r="I1890" s="338"/>
      <c r="J1890" s="338"/>
      <c r="K1890" s="338"/>
      <c r="L1890" s="338"/>
      <c r="M1890" s="332"/>
      <c r="N1890" s="332"/>
      <c r="O1890" s="332"/>
      <c r="P1890" s="330"/>
      <c r="Q1890" s="330"/>
      <c r="R1890" s="338"/>
      <c r="S1890" s="338"/>
      <c r="T1890" s="338"/>
      <c r="U1890" s="338"/>
      <c r="V1890" s="338"/>
      <c r="W1890" s="338"/>
      <c r="X1890" s="338"/>
    </row>
    <row r="1891" spans="1:24" ht="1.5" customHeight="1">
      <c r="A1891" s="330" t="s">
        <v>7</v>
      </c>
      <c r="B1891" s="330"/>
      <c r="C1891" s="330"/>
      <c r="D1891" s="330"/>
      <c r="E1891" s="330"/>
      <c r="F1891" s="330"/>
      <c r="G1891" s="330"/>
      <c r="H1891" s="219"/>
      <c r="I1891" s="338">
        <v>1</v>
      </c>
      <c r="J1891" s="338"/>
      <c r="K1891" s="338"/>
      <c r="L1891" s="338"/>
      <c r="M1891" s="332" t="s">
        <v>45</v>
      </c>
      <c r="N1891" s="332"/>
      <c r="O1891" s="332"/>
      <c r="P1891" s="330"/>
      <c r="Q1891" s="330"/>
      <c r="R1891" s="338">
        <v>1.21</v>
      </c>
      <c r="S1891" s="338"/>
      <c r="T1891" s="338"/>
      <c r="U1891" s="338"/>
      <c r="V1891" s="338">
        <v>1.21</v>
      </c>
      <c r="W1891" s="338"/>
      <c r="X1891" s="338"/>
    </row>
    <row r="1892" spans="1:24" ht="16.5" customHeight="1">
      <c r="A1892" s="330"/>
      <c r="B1892" s="330"/>
      <c r="C1892" s="330"/>
      <c r="D1892" s="330"/>
      <c r="E1892" s="330"/>
      <c r="F1892" s="330"/>
      <c r="G1892" s="330"/>
      <c r="H1892" s="219"/>
      <c r="I1892" s="338"/>
      <c r="J1892" s="338"/>
      <c r="K1892" s="338"/>
      <c r="L1892" s="338"/>
      <c r="M1892" s="332"/>
      <c r="N1892" s="332"/>
      <c r="O1892" s="332"/>
      <c r="P1892" s="330"/>
      <c r="Q1892" s="330"/>
      <c r="R1892" s="338"/>
      <c r="S1892" s="338"/>
      <c r="T1892" s="338"/>
      <c r="U1892" s="338"/>
      <c r="V1892" s="338"/>
      <c r="W1892" s="338"/>
      <c r="X1892" s="338"/>
    </row>
    <row r="1893" spans="1:24" ht="1.5" customHeight="1">
      <c r="A1893" s="330" t="s">
        <v>8</v>
      </c>
      <c r="B1893" s="330"/>
      <c r="C1893" s="330"/>
      <c r="D1893" s="330"/>
      <c r="E1893" s="330"/>
      <c r="F1893" s="330"/>
      <c r="G1893" s="330"/>
      <c r="H1893" s="219"/>
      <c r="I1893" s="338">
        <v>1</v>
      </c>
      <c r="J1893" s="338"/>
      <c r="K1893" s="338"/>
      <c r="L1893" s="338"/>
      <c r="M1893" s="332" t="s">
        <v>45</v>
      </c>
      <c r="N1893" s="332"/>
      <c r="O1893" s="332"/>
      <c r="P1893" s="330"/>
      <c r="Q1893" s="330"/>
      <c r="R1893" s="338">
        <v>0.23260339999999999</v>
      </c>
      <c r="S1893" s="338"/>
      <c r="T1893" s="338"/>
      <c r="U1893" s="338"/>
      <c r="V1893" s="338">
        <v>0.23260339999999999</v>
      </c>
      <c r="W1893" s="338"/>
      <c r="X1893" s="338"/>
    </row>
    <row r="1894" spans="1:24" ht="16.5" customHeight="1">
      <c r="A1894" s="330"/>
      <c r="B1894" s="330"/>
      <c r="C1894" s="330"/>
      <c r="D1894" s="330"/>
      <c r="E1894" s="330"/>
      <c r="F1894" s="330"/>
      <c r="G1894" s="330"/>
      <c r="H1894" s="219"/>
      <c r="I1894" s="338"/>
      <c r="J1894" s="338"/>
      <c r="K1894" s="338"/>
      <c r="L1894" s="338"/>
      <c r="M1894" s="332"/>
      <c r="N1894" s="332"/>
      <c r="O1894" s="332"/>
      <c r="P1894" s="330"/>
      <c r="Q1894" s="330"/>
      <c r="R1894" s="338"/>
      <c r="S1894" s="338"/>
      <c r="T1894" s="338"/>
      <c r="U1894" s="338"/>
      <c r="V1894" s="338"/>
      <c r="W1894" s="338"/>
      <c r="X1894" s="338"/>
    </row>
    <row r="1895" spans="1:24" ht="7.5" customHeight="1"/>
    <row r="1896" spans="1:24" ht="16.5" customHeight="1">
      <c r="S1896" s="335" t="s">
        <v>641</v>
      </c>
      <c r="T1896" s="335"/>
      <c r="U1896" s="336">
        <v>13.79256</v>
      </c>
      <c r="V1896" s="336"/>
      <c r="W1896" s="336"/>
    </row>
    <row r="1897" spans="1:24" ht="15.75" customHeight="1"/>
    <row r="1898" spans="1:24" ht="16.5" customHeight="1">
      <c r="B1898" s="339" t="s">
        <v>773</v>
      </c>
      <c r="C1898" s="339"/>
      <c r="D1898" s="339"/>
      <c r="E1898" s="339"/>
      <c r="F1898" s="339"/>
      <c r="G1898" s="339"/>
      <c r="H1898" s="339"/>
      <c r="I1898" s="339"/>
      <c r="J1898" s="339"/>
      <c r="K1898" s="339"/>
      <c r="L1898" s="339"/>
      <c r="M1898" s="339"/>
      <c r="N1898" s="339"/>
      <c r="O1898" s="339"/>
      <c r="P1898" s="339"/>
      <c r="Q1898" s="339"/>
      <c r="R1898" s="339"/>
      <c r="S1898" s="339"/>
      <c r="T1898" s="339"/>
      <c r="U1898" s="339"/>
      <c r="V1898" s="339"/>
      <c r="W1898" s="339"/>
      <c r="X1898" s="339"/>
    </row>
    <row r="1899" spans="1:24" ht="0.75" customHeight="1"/>
    <row r="1900" spans="1:24" ht="18" customHeight="1">
      <c r="A1900" s="340" t="s">
        <v>633</v>
      </c>
      <c r="B1900" s="340"/>
      <c r="C1900" s="340"/>
      <c r="D1900" s="340"/>
      <c r="E1900" s="340"/>
      <c r="F1900" s="340"/>
      <c r="G1900" s="340"/>
      <c r="H1900" s="218" t="s">
        <v>634</v>
      </c>
      <c r="I1900" s="341" t="s">
        <v>635</v>
      </c>
      <c r="J1900" s="341"/>
      <c r="K1900" s="341"/>
      <c r="L1900" s="341"/>
      <c r="M1900" s="341" t="s">
        <v>43</v>
      </c>
      <c r="N1900" s="341"/>
      <c r="O1900" s="341"/>
      <c r="P1900" s="340" t="s">
        <v>636</v>
      </c>
      <c r="Q1900" s="340"/>
      <c r="R1900" s="341" t="s">
        <v>637</v>
      </c>
      <c r="S1900" s="341"/>
      <c r="T1900" s="341"/>
      <c r="U1900" s="341"/>
      <c r="V1900" s="341" t="s">
        <v>638</v>
      </c>
      <c r="W1900" s="341"/>
      <c r="X1900" s="341"/>
    </row>
    <row r="1901" spans="1:24" ht="1.5" customHeight="1">
      <c r="A1901" s="330" t="s">
        <v>11</v>
      </c>
      <c r="B1901" s="330"/>
      <c r="C1901" s="330"/>
      <c r="D1901" s="330"/>
      <c r="E1901" s="330"/>
      <c r="F1901" s="330"/>
      <c r="G1901" s="330"/>
      <c r="H1901" s="219"/>
      <c r="I1901" s="338">
        <v>300</v>
      </c>
      <c r="J1901" s="338"/>
      <c r="K1901" s="338"/>
      <c r="L1901" s="338"/>
      <c r="M1901" s="332" t="s">
        <v>640</v>
      </c>
      <c r="N1901" s="332"/>
      <c r="O1901" s="332"/>
      <c r="P1901" s="330"/>
      <c r="Q1901" s="330"/>
      <c r="R1901" s="338">
        <v>3.52856E-2</v>
      </c>
      <c r="S1901" s="338"/>
      <c r="T1901" s="338"/>
      <c r="U1901" s="338"/>
      <c r="V1901" s="338">
        <v>10.58568</v>
      </c>
      <c r="W1901" s="338"/>
      <c r="X1901" s="338"/>
    </row>
    <row r="1902" spans="1:24" ht="16.5" customHeight="1">
      <c r="A1902" s="330"/>
      <c r="B1902" s="330"/>
      <c r="C1902" s="330"/>
      <c r="D1902" s="330"/>
      <c r="E1902" s="330"/>
      <c r="F1902" s="330"/>
      <c r="G1902" s="330"/>
      <c r="H1902" s="219"/>
      <c r="I1902" s="338"/>
      <c r="J1902" s="338"/>
      <c r="K1902" s="338"/>
      <c r="L1902" s="338"/>
      <c r="M1902" s="332"/>
      <c r="N1902" s="332"/>
      <c r="O1902" s="332"/>
      <c r="P1902" s="330"/>
      <c r="Q1902" s="330"/>
      <c r="R1902" s="338"/>
      <c r="S1902" s="338"/>
      <c r="T1902" s="338"/>
      <c r="U1902" s="338"/>
      <c r="V1902" s="338"/>
      <c r="W1902" s="338"/>
      <c r="X1902" s="338"/>
    </row>
    <row r="1903" spans="1:24" ht="1.5" customHeight="1">
      <c r="A1903" s="330" t="s">
        <v>6</v>
      </c>
      <c r="B1903" s="330"/>
      <c r="C1903" s="330"/>
      <c r="D1903" s="330"/>
      <c r="E1903" s="330"/>
      <c r="F1903" s="330"/>
      <c r="G1903" s="330"/>
      <c r="H1903" s="219"/>
      <c r="I1903" s="338">
        <v>1</v>
      </c>
      <c r="J1903" s="338"/>
      <c r="K1903" s="338"/>
      <c r="L1903" s="338"/>
      <c r="M1903" s="332" t="s">
        <v>45</v>
      </c>
      <c r="N1903" s="332"/>
      <c r="O1903" s="332"/>
      <c r="P1903" s="330"/>
      <c r="Q1903" s="330"/>
      <c r="R1903" s="338">
        <v>1.3061130000000001</v>
      </c>
      <c r="S1903" s="338"/>
      <c r="T1903" s="338"/>
      <c r="U1903" s="338"/>
      <c r="V1903" s="338">
        <v>1.3061130000000001</v>
      </c>
      <c r="W1903" s="338"/>
      <c r="X1903" s="338"/>
    </row>
    <row r="1904" spans="1:24" ht="16.5" customHeight="1">
      <c r="A1904" s="330"/>
      <c r="B1904" s="330"/>
      <c r="C1904" s="330"/>
      <c r="D1904" s="330"/>
      <c r="E1904" s="330"/>
      <c r="F1904" s="330"/>
      <c r="G1904" s="330"/>
      <c r="H1904" s="219"/>
      <c r="I1904" s="338"/>
      <c r="J1904" s="338"/>
      <c r="K1904" s="338"/>
      <c r="L1904" s="338"/>
      <c r="M1904" s="332"/>
      <c r="N1904" s="332"/>
      <c r="O1904" s="332"/>
      <c r="P1904" s="330"/>
      <c r="Q1904" s="330"/>
      <c r="R1904" s="338"/>
      <c r="S1904" s="338"/>
      <c r="T1904" s="338"/>
      <c r="U1904" s="338"/>
      <c r="V1904" s="338"/>
      <c r="W1904" s="338"/>
      <c r="X1904" s="338"/>
    </row>
    <row r="1905" spans="1:24" ht="1.5" customHeight="1">
      <c r="A1905" s="330" t="s">
        <v>8</v>
      </c>
      <c r="B1905" s="330"/>
      <c r="C1905" s="330"/>
      <c r="D1905" s="330"/>
      <c r="E1905" s="330"/>
      <c r="F1905" s="330"/>
      <c r="G1905" s="330"/>
      <c r="H1905" s="219"/>
      <c r="I1905" s="338">
        <v>1</v>
      </c>
      <c r="J1905" s="338"/>
      <c r="K1905" s="338"/>
      <c r="L1905" s="338"/>
      <c r="M1905" s="332" t="s">
        <v>45</v>
      </c>
      <c r="N1905" s="332"/>
      <c r="O1905" s="332"/>
      <c r="P1905" s="330"/>
      <c r="Q1905" s="330"/>
      <c r="R1905" s="338">
        <v>0.23260339999999999</v>
      </c>
      <c r="S1905" s="338"/>
      <c r="T1905" s="338"/>
      <c r="U1905" s="338"/>
      <c r="V1905" s="338">
        <v>0.23260339999999999</v>
      </c>
      <c r="W1905" s="338"/>
      <c r="X1905" s="338"/>
    </row>
    <row r="1906" spans="1:24" ht="16.5" customHeight="1">
      <c r="A1906" s="330"/>
      <c r="B1906" s="330"/>
      <c r="C1906" s="330"/>
      <c r="D1906" s="330"/>
      <c r="E1906" s="330"/>
      <c r="F1906" s="330"/>
      <c r="G1906" s="330"/>
      <c r="H1906" s="219"/>
      <c r="I1906" s="338"/>
      <c r="J1906" s="338"/>
      <c r="K1906" s="338"/>
      <c r="L1906" s="338"/>
      <c r="M1906" s="332"/>
      <c r="N1906" s="332"/>
      <c r="O1906" s="332"/>
      <c r="P1906" s="330"/>
      <c r="Q1906" s="330"/>
      <c r="R1906" s="338"/>
      <c r="S1906" s="338"/>
      <c r="T1906" s="338"/>
      <c r="U1906" s="338"/>
      <c r="V1906" s="338"/>
      <c r="W1906" s="338"/>
      <c r="X1906" s="338"/>
    </row>
    <row r="1907" spans="1:24" ht="7.5" customHeight="1"/>
    <row r="1908" spans="1:24" ht="16.5" customHeight="1">
      <c r="S1908" s="335" t="s">
        <v>641</v>
      </c>
      <c r="T1908" s="335"/>
      <c r="U1908" s="336">
        <v>12.1244</v>
      </c>
      <c r="V1908" s="336"/>
      <c r="W1908" s="336"/>
    </row>
    <row r="1909" spans="1:24" ht="15.75" customHeight="1"/>
    <row r="1910" spans="1:24" ht="16.5" customHeight="1">
      <c r="B1910" s="339" t="s">
        <v>34</v>
      </c>
      <c r="C1910" s="339"/>
      <c r="D1910" s="339"/>
      <c r="E1910" s="339"/>
      <c r="F1910" s="339"/>
      <c r="G1910" s="339"/>
      <c r="H1910" s="339"/>
      <c r="I1910" s="339"/>
      <c r="J1910" s="339"/>
      <c r="K1910" s="339"/>
      <c r="L1910" s="339"/>
      <c r="M1910" s="339"/>
      <c r="N1910" s="339"/>
      <c r="O1910" s="339"/>
      <c r="P1910" s="339"/>
      <c r="Q1910" s="339"/>
      <c r="R1910" s="339"/>
      <c r="S1910" s="339"/>
      <c r="T1910" s="339"/>
      <c r="U1910" s="339"/>
      <c r="V1910" s="339"/>
      <c r="W1910" s="339"/>
      <c r="X1910" s="339"/>
    </row>
    <row r="1911" spans="1:24" ht="0.75" customHeight="1"/>
    <row r="1912" spans="1:24" ht="18" customHeight="1">
      <c r="A1912" s="340" t="s">
        <v>633</v>
      </c>
      <c r="B1912" s="340"/>
      <c r="C1912" s="340"/>
      <c r="D1912" s="340"/>
      <c r="E1912" s="340"/>
      <c r="F1912" s="340"/>
      <c r="G1912" s="340"/>
      <c r="H1912" s="218" t="s">
        <v>634</v>
      </c>
      <c r="I1912" s="341" t="s">
        <v>635</v>
      </c>
      <c r="J1912" s="341"/>
      <c r="K1912" s="341"/>
      <c r="L1912" s="341"/>
      <c r="M1912" s="341" t="s">
        <v>43</v>
      </c>
      <c r="N1912" s="341"/>
      <c r="O1912" s="341"/>
      <c r="P1912" s="340" t="s">
        <v>636</v>
      </c>
      <c r="Q1912" s="340"/>
      <c r="R1912" s="341" t="s">
        <v>637</v>
      </c>
      <c r="S1912" s="341"/>
      <c r="T1912" s="341"/>
      <c r="U1912" s="341"/>
      <c r="V1912" s="341" t="s">
        <v>638</v>
      </c>
      <c r="W1912" s="341"/>
      <c r="X1912" s="341"/>
    </row>
    <row r="1913" spans="1:24" ht="1.5" customHeight="1">
      <c r="A1913" s="330" t="s">
        <v>86</v>
      </c>
      <c r="B1913" s="330"/>
      <c r="C1913" s="330"/>
      <c r="D1913" s="330"/>
      <c r="E1913" s="330"/>
      <c r="F1913" s="330"/>
      <c r="G1913" s="330"/>
      <c r="H1913" s="219"/>
      <c r="I1913" s="338">
        <v>1</v>
      </c>
      <c r="J1913" s="338"/>
      <c r="K1913" s="338"/>
      <c r="L1913" s="338"/>
      <c r="M1913" s="332" t="s">
        <v>45</v>
      </c>
      <c r="N1913" s="332"/>
      <c r="O1913" s="332"/>
      <c r="P1913" s="330"/>
      <c r="Q1913" s="330"/>
      <c r="R1913" s="338">
        <v>5</v>
      </c>
      <c r="S1913" s="338"/>
      <c r="T1913" s="338"/>
      <c r="U1913" s="338"/>
      <c r="V1913" s="338">
        <v>5</v>
      </c>
      <c r="W1913" s="338"/>
      <c r="X1913" s="338"/>
    </row>
    <row r="1914" spans="1:24" ht="16.5" customHeight="1">
      <c r="A1914" s="330"/>
      <c r="B1914" s="330"/>
      <c r="C1914" s="330"/>
      <c r="D1914" s="330"/>
      <c r="E1914" s="330"/>
      <c r="F1914" s="330"/>
      <c r="G1914" s="330"/>
      <c r="H1914" s="219"/>
      <c r="I1914" s="338"/>
      <c r="J1914" s="338"/>
      <c r="K1914" s="338"/>
      <c r="L1914" s="338"/>
      <c r="M1914" s="332"/>
      <c r="N1914" s="332"/>
      <c r="O1914" s="332"/>
      <c r="P1914" s="330"/>
      <c r="Q1914" s="330"/>
      <c r="R1914" s="338"/>
      <c r="S1914" s="338"/>
      <c r="T1914" s="338"/>
      <c r="U1914" s="338"/>
      <c r="V1914" s="338"/>
      <c r="W1914" s="338"/>
      <c r="X1914" s="338"/>
    </row>
    <row r="1915" spans="1:24" ht="1.5" customHeight="1">
      <c r="A1915" s="330" t="s">
        <v>7</v>
      </c>
      <c r="B1915" s="330"/>
      <c r="C1915" s="330"/>
      <c r="D1915" s="330"/>
      <c r="E1915" s="330"/>
      <c r="F1915" s="330"/>
      <c r="G1915" s="330"/>
      <c r="H1915" s="219"/>
      <c r="I1915" s="338">
        <v>1</v>
      </c>
      <c r="J1915" s="338"/>
      <c r="K1915" s="338"/>
      <c r="L1915" s="338"/>
      <c r="M1915" s="332" t="s">
        <v>45</v>
      </c>
      <c r="N1915" s="332"/>
      <c r="O1915" s="332"/>
      <c r="P1915" s="330"/>
      <c r="Q1915" s="330"/>
      <c r="R1915" s="338">
        <v>1.21</v>
      </c>
      <c r="S1915" s="338"/>
      <c r="T1915" s="338"/>
      <c r="U1915" s="338"/>
      <c r="V1915" s="338">
        <v>1.21</v>
      </c>
      <c r="W1915" s="338"/>
      <c r="X1915" s="338"/>
    </row>
    <row r="1916" spans="1:24" ht="16.5" customHeight="1">
      <c r="A1916" s="330"/>
      <c r="B1916" s="330"/>
      <c r="C1916" s="330"/>
      <c r="D1916" s="330"/>
      <c r="E1916" s="330"/>
      <c r="F1916" s="330"/>
      <c r="G1916" s="330"/>
      <c r="H1916" s="219"/>
      <c r="I1916" s="338"/>
      <c r="J1916" s="338"/>
      <c r="K1916" s="338"/>
      <c r="L1916" s="338"/>
      <c r="M1916" s="332"/>
      <c r="N1916" s="332"/>
      <c r="O1916" s="332"/>
      <c r="P1916" s="330"/>
      <c r="Q1916" s="330"/>
      <c r="R1916" s="338"/>
      <c r="S1916" s="338"/>
      <c r="T1916" s="338"/>
      <c r="U1916" s="338"/>
      <c r="V1916" s="338"/>
      <c r="W1916" s="338"/>
      <c r="X1916" s="338"/>
    </row>
    <row r="1917" spans="1:24" ht="1.5" customHeight="1">
      <c r="A1917" s="330" t="s">
        <v>8</v>
      </c>
      <c r="B1917" s="330"/>
      <c r="C1917" s="330"/>
      <c r="D1917" s="330"/>
      <c r="E1917" s="330"/>
      <c r="F1917" s="330"/>
      <c r="G1917" s="330"/>
      <c r="H1917" s="219"/>
      <c r="I1917" s="338">
        <v>1</v>
      </c>
      <c r="J1917" s="338"/>
      <c r="K1917" s="338"/>
      <c r="L1917" s="338"/>
      <c r="M1917" s="332" t="s">
        <v>45</v>
      </c>
      <c r="N1917" s="332"/>
      <c r="O1917" s="332"/>
      <c r="P1917" s="330"/>
      <c r="Q1917" s="330"/>
      <c r="R1917" s="338">
        <v>0.23260339999999999</v>
      </c>
      <c r="S1917" s="338"/>
      <c r="T1917" s="338"/>
      <c r="U1917" s="338"/>
      <c r="V1917" s="338">
        <v>0.23260339999999999</v>
      </c>
      <c r="W1917" s="338"/>
      <c r="X1917" s="338"/>
    </row>
    <row r="1918" spans="1:24" ht="16.5" customHeight="1">
      <c r="A1918" s="330"/>
      <c r="B1918" s="330"/>
      <c r="C1918" s="330"/>
      <c r="D1918" s="330"/>
      <c r="E1918" s="330"/>
      <c r="F1918" s="330"/>
      <c r="G1918" s="330"/>
      <c r="H1918" s="219"/>
      <c r="I1918" s="338"/>
      <c r="J1918" s="338"/>
      <c r="K1918" s="338"/>
      <c r="L1918" s="338"/>
      <c r="M1918" s="332"/>
      <c r="N1918" s="332"/>
      <c r="O1918" s="332"/>
      <c r="P1918" s="330"/>
      <c r="Q1918" s="330"/>
      <c r="R1918" s="338"/>
      <c r="S1918" s="338"/>
      <c r="T1918" s="338"/>
      <c r="U1918" s="338"/>
      <c r="V1918" s="338"/>
      <c r="W1918" s="338"/>
      <c r="X1918" s="338"/>
    </row>
    <row r="1919" spans="1:24" ht="8.25" customHeight="1"/>
    <row r="1920" spans="1:24" ht="16.5" customHeight="1">
      <c r="S1920" s="335" t="s">
        <v>641</v>
      </c>
      <c r="T1920" s="335"/>
      <c r="U1920" s="336">
        <v>6.4426040000000002</v>
      </c>
      <c r="V1920" s="336"/>
      <c r="W1920" s="336"/>
    </row>
    <row r="1921" spans="1:24" ht="15" customHeight="1"/>
    <row r="1922" spans="1:24" ht="16.5" customHeight="1">
      <c r="B1922" s="339" t="s">
        <v>774</v>
      </c>
      <c r="C1922" s="339"/>
      <c r="D1922" s="339"/>
      <c r="E1922" s="339"/>
      <c r="F1922" s="339"/>
      <c r="G1922" s="339"/>
      <c r="H1922" s="339"/>
      <c r="I1922" s="339"/>
      <c r="J1922" s="339"/>
      <c r="K1922" s="339"/>
      <c r="L1922" s="339"/>
      <c r="M1922" s="339"/>
      <c r="N1922" s="339"/>
      <c r="O1922" s="339"/>
      <c r="P1922" s="339"/>
      <c r="Q1922" s="339"/>
      <c r="R1922" s="339"/>
      <c r="S1922" s="339"/>
      <c r="T1922" s="339"/>
      <c r="U1922" s="339"/>
      <c r="V1922" s="339"/>
      <c r="W1922" s="339"/>
      <c r="X1922" s="339"/>
    </row>
    <row r="1923" spans="1:24" ht="1.5" customHeight="1"/>
    <row r="1924" spans="1:24" ht="18" customHeight="1">
      <c r="A1924" s="340" t="s">
        <v>633</v>
      </c>
      <c r="B1924" s="340"/>
      <c r="C1924" s="340"/>
      <c r="D1924" s="340"/>
      <c r="E1924" s="340"/>
      <c r="F1924" s="340"/>
      <c r="G1924" s="340"/>
      <c r="H1924" s="218" t="s">
        <v>634</v>
      </c>
      <c r="I1924" s="341" t="s">
        <v>635</v>
      </c>
      <c r="J1924" s="341"/>
      <c r="K1924" s="341"/>
      <c r="L1924" s="341"/>
      <c r="M1924" s="341" t="s">
        <v>43</v>
      </c>
      <c r="N1924" s="341"/>
      <c r="O1924" s="341"/>
      <c r="P1924" s="340" t="s">
        <v>636</v>
      </c>
      <c r="Q1924" s="340"/>
      <c r="R1924" s="341" t="s">
        <v>637</v>
      </c>
      <c r="S1924" s="341"/>
      <c r="T1924" s="341"/>
      <c r="U1924" s="341"/>
      <c r="V1924" s="341" t="s">
        <v>638</v>
      </c>
      <c r="W1924" s="341"/>
      <c r="X1924" s="341"/>
    </row>
    <row r="1925" spans="1:24" ht="1.5" customHeight="1">
      <c r="A1925" s="330" t="s">
        <v>86</v>
      </c>
      <c r="B1925" s="330"/>
      <c r="C1925" s="330"/>
      <c r="D1925" s="330"/>
      <c r="E1925" s="330"/>
      <c r="F1925" s="330"/>
      <c r="G1925" s="330"/>
      <c r="H1925" s="219"/>
      <c r="I1925" s="338">
        <v>4</v>
      </c>
      <c r="J1925" s="338"/>
      <c r="K1925" s="338"/>
      <c r="L1925" s="338"/>
      <c r="M1925" s="332" t="s">
        <v>45</v>
      </c>
      <c r="N1925" s="332"/>
      <c r="O1925" s="332"/>
      <c r="P1925" s="330"/>
      <c r="Q1925" s="330"/>
      <c r="R1925" s="338">
        <v>5</v>
      </c>
      <c r="S1925" s="338"/>
      <c r="T1925" s="338"/>
      <c r="U1925" s="338"/>
      <c r="V1925" s="338">
        <v>20</v>
      </c>
      <c r="W1925" s="338"/>
      <c r="X1925" s="338"/>
    </row>
    <row r="1926" spans="1:24" ht="16.5" customHeight="1">
      <c r="A1926" s="330"/>
      <c r="B1926" s="330"/>
      <c r="C1926" s="330"/>
      <c r="D1926" s="330"/>
      <c r="E1926" s="330"/>
      <c r="F1926" s="330"/>
      <c r="G1926" s="330"/>
      <c r="H1926" s="219"/>
      <c r="I1926" s="338"/>
      <c r="J1926" s="338"/>
      <c r="K1926" s="338"/>
      <c r="L1926" s="338"/>
      <c r="M1926" s="332"/>
      <c r="N1926" s="332"/>
      <c r="O1926" s="332"/>
      <c r="P1926" s="330"/>
      <c r="Q1926" s="330"/>
      <c r="R1926" s="338"/>
      <c r="S1926" s="338"/>
      <c r="T1926" s="338"/>
      <c r="U1926" s="338"/>
      <c r="V1926" s="338"/>
      <c r="W1926" s="338"/>
      <c r="X1926" s="338"/>
    </row>
    <row r="1927" spans="1:24" ht="1.5" customHeight="1">
      <c r="A1927" s="330" t="s">
        <v>6</v>
      </c>
      <c r="B1927" s="330"/>
      <c r="C1927" s="330"/>
      <c r="D1927" s="330"/>
      <c r="E1927" s="330"/>
      <c r="F1927" s="330"/>
      <c r="G1927" s="330"/>
      <c r="H1927" s="219"/>
      <c r="I1927" s="338">
        <v>1</v>
      </c>
      <c r="J1927" s="338"/>
      <c r="K1927" s="338"/>
      <c r="L1927" s="338"/>
      <c r="M1927" s="332" t="s">
        <v>45</v>
      </c>
      <c r="N1927" s="332"/>
      <c r="O1927" s="332"/>
      <c r="P1927" s="330"/>
      <c r="Q1927" s="330"/>
      <c r="R1927" s="338">
        <v>1.3061130000000001</v>
      </c>
      <c r="S1927" s="338"/>
      <c r="T1927" s="338"/>
      <c r="U1927" s="338"/>
      <c r="V1927" s="338">
        <v>1.3061130000000001</v>
      </c>
      <c r="W1927" s="338"/>
      <c r="X1927" s="338"/>
    </row>
    <row r="1928" spans="1:24" ht="16.5" customHeight="1">
      <c r="A1928" s="330"/>
      <c r="B1928" s="330"/>
      <c r="C1928" s="330"/>
      <c r="D1928" s="330"/>
      <c r="E1928" s="330"/>
      <c r="F1928" s="330"/>
      <c r="G1928" s="330"/>
      <c r="H1928" s="219"/>
      <c r="I1928" s="338"/>
      <c r="J1928" s="338"/>
      <c r="K1928" s="338"/>
      <c r="L1928" s="338"/>
      <c r="M1928" s="332"/>
      <c r="N1928" s="332"/>
      <c r="O1928" s="332"/>
      <c r="P1928" s="330"/>
      <c r="Q1928" s="330"/>
      <c r="R1928" s="338"/>
      <c r="S1928" s="338"/>
      <c r="T1928" s="338"/>
      <c r="U1928" s="338"/>
      <c r="V1928" s="338"/>
      <c r="W1928" s="338"/>
      <c r="X1928" s="338"/>
    </row>
    <row r="1929" spans="1:24" ht="7.5" customHeight="1"/>
    <row r="1930" spans="1:24" ht="16.5" customHeight="1">
      <c r="S1930" s="335" t="s">
        <v>641</v>
      </c>
      <c r="T1930" s="335"/>
      <c r="U1930" s="336">
        <v>21.30611</v>
      </c>
      <c r="V1930" s="336"/>
      <c r="W1930" s="336"/>
    </row>
    <row r="1931" spans="1:24" ht="15" customHeight="1"/>
    <row r="1932" spans="1:24" ht="17.25" customHeight="1">
      <c r="B1932" s="339" t="s">
        <v>775</v>
      </c>
      <c r="C1932" s="339"/>
      <c r="D1932" s="339"/>
      <c r="E1932" s="339"/>
      <c r="F1932" s="339"/>
      <c r="G1932" s="339"/>
      <c r="H1932" s="339"/>
      <c r="I1932" s="339"/>
      <c r="J1932" s="339"/>
      <c r="K1932" s="339"/>
      <c r="L1932" s="339"/>
      <c r="M1932" s="339"/>
      <c r="N1932" s="339"/>
      <c r="O1932" s="339"/>
      <c r="P1932" s="339"/>
      <c r="Q1932" s="339"/>
      <c r="R1932" s="339"/>
      <c r="S1932" s="339"/>
      <c r="T1932" s="339"/>
      <c r="U1932" s="339"/>
      <c r="V1932" s="339"/>
      <c r="W1932" s="339"/>
      <c r="X1932" s="339"/>
    </row>
    <row r="1933" spans="1:24" ht="0.75" customHeight="1"/>
    <row r="1934" spans="1:24" ht="18" customHeight="1">
      <c r="A1934" s="340" t="s">
        <v>633</v>
      </c>
      <c r="B1934" s="340"/>
      <c r="C1934" s="340"/>
      <c r="D1934" s="340"/>
      <c r="E1934" s="340"/>
      <c r="F1934" s="340"/>
      <c r="G1934" s="340"/>
      <c r="H1934" s="218" t="s">
        <v>634</v>
      </c>
      <c r="I1934" s="341" t="s">
        <v>635</v>
      </c>
      <c r="J1934" s="341"/>
      <c r="K1934" s="341"/>
      <c r="L1934" s="341"/>
      <c r="M1934" s="341" t="s">
        <v>43</v>
      </c>
      <c r="N1934" s="341"/>
      <c r="O1934" s="341"/>
      <c r="P1934" s="340" t="s">
        <v>636</v>
      </c>
      <c r="Q1934" s="340"/>
      <c r="R1934" s="341" t="s">
        <v>637</v>
      </c>
      <c r="S1934" s="341"/>
      <c r="T1934" s="341"/>
      <c r="U1934" s="341"/>
      <c r="V1934" s="341" t="s">
        <v>638</v>
      </c>
      <c r="W1934" s="341"/>
      <c r="X1934" s="341"/>
    </row>
    <row r="1935" spans="1:24" ht="1.5" customHeight="1">
      <c r="A1935" s="330" t="s">
        <v>131</v>
      </c>
      <c r="B1935" s="330"/>
      <c r="C1935" s="330"/>
      <c r="D1935" s="330"/>
      <c r="E1935" s="330"/>
      <c r="F1935" s="330"/>
      <c r="G1935" s="330"/>
      <c r="H1935" s="219"/>
      <c r="I1935" s="338">
        <v>1</v>
      </c>
      <c r="J1935" s="338"/>
      <c r="K1935" s="338"/>
      <c r="L1935" s="338"/>
      <c r="M1935" s="332" t="s">
        <v>45</v>
      </c>
      <c r="N1935" s="332"/>
      <c r="O1935" s="332"/>
      <c r="P1935" s="330"/>
      <c r="Q1935" s="330"/>
      <c r="R1935" s="338">
        <v>7</v>
      </c>
      <c r="S1935" s="338"/>
      <c r="T1935" s="338"/>
      <c r="U1935" s="338"/>
      <c r="V1935" s="338">
        <v>7</v>
      </c>
      <c r="W1935" s="338"/>
      <c r="X1935" s="338"/>
    </row>
    <row r="1936" spans="1:24" ht="16.5" customHeight="1">
      <c r="A1936" s="330"/>
      <c r="B1936" s="330"/>
      <c r="C1936" s="330"/>
      <c r="D1936" s="330"/>
      <c r="E1936" s="330"/>
      <c r="F1936" s="330"/>
      <c r="G1936" s="330"/>
      <c r="H1936" s="219"/>
      <c r="I1936" s="338"/>
      <c r="J1936" s="338"/>
      <c r="K1936" s="338"/>
      <c r="L1936" s="338"/>
      <c r="M1936" s="332"/>
      <c r="N1936" s="332"/>
      <c r="O1936" s="332"/>
      <c r="P1936" s="330"/>
      <c r="Q1936" s="330"/>
      <c r="R1936" s="338"/>
      <c r="S1936" s="338"/>
      <c r="T1936" s="338"/>
      <c r="U1936" s="338"/>
      <c r="V1936" s="338"/>
      <c r="W1936" s="338"/>
      <c r="X1936" s="338"/>
    </row>
    <row r="1937" spans="1:24" ht="1.5" customHeight="1">
      <c r="A1937" s="330" t="s">
        <v>7</v>
      </c>
      <c r="B1937" s="330"/>
      <c r="C1937" s="330"/>
      <c r="D1937" s="330"/>
      <c r="E1937" s="330"/>
      <c r="F1937" s="330"/>
      <c r="G1937" s="330"/>
      <c r="H1937" s="219"/>
      <c r="I1937" s="338">
        <v>1</v>
      </c>
      <c r="J1937" s="338"/>
      <c r="K1937" s="338"/>
      <c r="L1937" s="338"/>
      <c r="M1937" s="332" t="s">
        <v>45</v>
      </c>
      <c r="N1937" s="332"/>
      <c r="O1937" s="332"/>
      <c r="P1937" s="330"/>
      <c r="Q1937" s="330"/>
      <c r="R1937" s="338">
        <v>1.21</v>
      </c>
      <c r="S1937" s="338"/>
      <c r="T1937" s="338"/>
      <c r="U1937" s="338"/>
      <c r="V1937" s="338">
        <v>1.21</v>
      </c>
      <c r="W1937" s="338"/>
      <c r="X1937" s="338"/>
    </row>
    <row r="1938" spans="1:24" ht="16.5" customHeight="1">
      <c r="A1938" s="330"/>
      <c r="B1938" s="330"/>
      <c r="C1938" s="330"/>
      <c r="D1938" s="330"/>
      <c r="E1938" s="330"/>
      <c r="F1938" s="330"/>
      <c r="G1938" s="330"/>
      <c r="H1938" s="219"/>
      <c r="I1938" s="338"/>
      <c r="J1938" s="338"/>
      <c r="K1938" s="338"/>
      <c r="L1938" s="338"/>
      <c r="M1938" s="332"/>
      <c r="N1938" s="332"/>
      <c r="O1938" s="332"/>
      <c r="P1938" s="330"/>
      <c r="Q1938" s="330"/>
      <c r="R1938" s="338"/>
      <c r="S1938" s="338"/>
      <c r="T1938" s="338"/>
      <c r="U1938" s="338"/>
      <c r="V1938" s="338"/>
      <c r="W1938" s="338"/>
      <c r="X1938" s="338"/>
    </row>
    <row r="1939" spans="1:24" ht="7.5" customHeight="1"/>
    <row r="1940" spans="1:24" ht="16.5" customHeight="1">
      <c r="S1940" s="335" t="s">
        <v>641</v>
      </c>
      <c r="T1940" s="335"/>
      <c r="U1940" s="336">
        <v>8.2100000000000009</v>
      </c>
      <c r="V1940" s="336"/>
      <c r="W1940" s="336"/>
    </row>
    <row r="1941" spans="1:24" ht="15.75" customHeight="1"/>
    <row r="1942" spans="1:24" ht="16.5" customHeight="1">
      <c r="B1942" s="339" t="s">
        <v>776</v>
      </c>
      <c r="C1942" s="339"/>
      <c r="D1942" s="339"/>
      <c r="E1942" s="339"/>
      <c r="F1942" s="339"/>
      <c r="G1942" s="339"/>
      <c r="H1942" s="339"/>
      <c r="I1942" s="339"/>
      <c r="J1942" s="339"/>
      <c r="K1942" s="339"/>
      <c r="L1942" s="339"/>
      <c r="M1942" s="339"/>
      <c r="N1942" s="339"/>
      <c r="O1942" s="339"/>
      <c r="P1942" s="339"/>
      <c r="Q1942" s="339"/>
      <c r="R1942" s="339"/>
      <c r="S1942" s="339"/>
      <c r="T1942" s="339"/>
      <c r="U1942" s="339"/>
      <c r="V1942" s="339"/>
      <c r="W1942" s="339"/>
      <c r="X1942" s="339"/>
    </row>
    <row r="1943" spans="1:24" ht="0.75" customHeight="1"/>
    <row r="1944" spans="1:24" ht="18" customHeight="1">
      <c r="A1944" s="340" t="s">
        <v>633</v>
      </c>
      <c r="B1944" s="340"/>
      <c r="C1944" s="340"/>
      <c r="D1944" s="340"/>
      <c r="E1944" s="340"/>
      <c r="F1944" s="340"/>
      <c r="G1944" s="340"/>
      <c r="H1944" s="218" t="s">
        <v>634</v>
      </c>
      <c r="I1944" s="341" t="s">
        <v>635</v>
      </c>
      <c r="J1944" s="341"/>
      <c r="K1944" s="341"/>
      <c r="L1944" s="341"/>
      <c r="M1944" s="341" t="s">
        <v>43</v>
      </c>
      <c r="N1944" s="341"/>
      <c r="O1944" s="341"/>
      <c r="P1944" s="340" t="s">
        <v>636</v>
      </c>
      <c r="Q1944" s="340"/>
      <c r="R1944" s="341" t="s">
        <v>637</v>
      </c>
      <c r="S1944" s="341"/>
      <c r="T1944" s="341"/>
      <c r="U1944" s="341"/>
      <c r="V1944" s="341" t="s">
        <v>638</v>
      </c>
      <c r="W1944" s="341"/>
      <c r="X1944" s="341"/>
    </row>
    <row r="1945" spans="1:24" ht="1.5" customHeight="1">
      <c r="A1945" s="330" t="s">
        <v>131</v>
      </c>
      <c r="B1945" s="330"/>
      <c r="C1945" s="330"/>
      <c r="D1945" s="330"/>
      <c r="E1945" s="330"/>
      <c r="F1945" s="330"/>
      <c r="G1945" s="330"/>
      <c r="H1945" s="219"/>
      <c r="I1945" s="338">
        <v>1</v>
      </c>
      <c r="J1945" s="338"/>
      <c r="K1945" s="338"/>
      <c r="L1945" s="338"/>
      <c r="M1945" s="332" t="s">
        <v>45</v>
      </c>
      <c r="N1945" s="332"/>
      <c r="O1945" s="332"/>
      <c r="P1945" s="330"/>
      <c r="Q1945" s="330"/>
      <c r="R1945" s="338">
        <v>7</v>
      </c>
      <c r="S1945" s="338"/>
      <c r="T1945" s="338"/>
      <c r="U1945" s="338"/>
      <c r="V1945" s="338">
        <v>7</v>
      </c>
      <c r="W1945" s="338"/>
      <c r="X1945" s="338"/>
    </row>
    <row r="1946" spans="1:24" ht="16.5" customHeight="1">
      <c r="A1946" s="330"/>
      <c r="B1946" s="330"/>
      <c r="C1946" s="330"/>
      <c r="D1946" s="330"/>
      <c r="E1946" s="330"/>
      <c r="F1946" s="330"/>
      <c r="G1946" s="330"/>
      <c r="H1946" s="219"/>
      <c r="I1946" s="338"/>
      <c r="J1946" s="338"/>
      <c r="K1946" s="338"/>
      <c r="L1946" s="338"/>
      <c r="M1946" s="332"/>
      <c r="N1946" s="332"/>
      <c r="O1946" s="332"/>
      <c r="P1946" s="330"/>
      <c r="Q1946" s="330"/>
      <c r="R1946" s="338"/>
      <c r="S1946" s="338"/>
      <c r="T1946" s="338"/>
      <c r="U1946" s="338"/>
      <c r="V1946" s="338"/>
      <c r="W1946" s="338"/>
      <c r="X1946" s="338"/>
    </row>
    <row r="1947" spans="1:24" ht="1.5" customHeight="1">
      <c r="A1947" s="330" t="s">
        <v>6</v>
      </c>
      <c r="B1947" s="330"/>
      <c r="C1947" s="330"/>
      <c r="D1947" s="330"/>
      <c r="E1947" s="330"/>
      <c r="F1947" s="330"/>
      <c r="G1947" s="330"/>
      <c r="H1947" s="219"/>
      <c r="I1947" s="338">
        <v>1</v>
      </c>
      <c r="J1947" s="338"/>
      <c r="K1947" s="338"/>
      <c r="L1947" s="338"/>
      <c r="M1947" s="332" t="s">
        <v>45</v>
      </c>
      <c r="N1947" s="332"/>
      <c r="O1947" s="332"/>
      <c r="P1947" s="330"/>
      <c r="Q1947" s="330"/>
      <c r="R1947" s="338">
        <v>1.3061130000000001</v>
      </c>
      <c r="S1947" s="338"/>
      <c r="T1947" s="338"/>
      <c r="U1947" s="338"/>
      <c r="V1947" s="338">
        <v>1.3061130000000001</v>
      </c>
      <c r="W1947" s="338"/>
      <c r="X1947" s="338"/>
    </row>
    <row r="1948" spans="1:24" ht="16.5" customHeight="1">
      <c r="A1948" s="330"/>
      <c r="B1948" s="330"/>
      <c r="C1948" s="330"/>
      <c r="D1948" s="330"/>
      <c r="E1948" s="330"/>
      <c r="F1948" s="330"/>
      <c r="G1948" s="330"/>
      <c r="H1948" s="219"/>
      <c r="I1948" s="338"/>
      <c r="J1948" s="338"/>
      <c r="K1948" s="338"/>
      <c r="L1948" s="338"/>
      <c r="M1948" s="332"/>
      <c r="N1948" s="332"/>
      <c r="O1948" s="332"/>
      <c r="P1948" s="330"/>
      <c r="Q1948" s="330"/>
      <c r="R1948" s="338"/>
      <c r="S1948" s="338"/>
      <c r="T1948" s="338"/>
      <c r="U1948" s="338"/>
      <c r="V1948" s="338"/>
      <c r="W1948" s="338"/>
      <c r="X1948" s="338"/>
    </row>
    <row r="1949" spans="1:24" ht="7.5" customHeight="1"/>
    <row r="1950" spans="1:24" ht="16.5" customHeight="1">
      <c r="S1950" s="335" t="s">
        <v>641</v>
      </c>
      <c r="T1950" s="335"/>
      <c r="U1950" s="336">
        <v>8.3061120000000006</v>
      </c>
      <c r="V1950" s="336"/>
      <c r="W1950" s="336"/>
    </row>
    <row r="1951" spans="1:24" ht="15.75" customHeight="1"/>
    <row r="1952" spans="1:24" ht="16.5" customHeight="1">
      <c r="B1952" s="339" t="s">
        <v>35</v>
      </c>
      <c r="C1952" s="339"/>
      <c r="D1952" s="339"/>
      <c r="E1952" s="339"/>
      <c r="F1952" s="339"/>
      <c r="G1952" s="339"/>
      <c r="H1952" s="339"/>
      <c r="I1952" s="339"/>
      <c r="J1952" s="339"/>
      <c r="K1952" s="339"/>
      <c r="L1952" s="339"/>
      <c r="M1952" s="339"/>
      <c r="N1952" s="339"/>
      <c r="O1952" s="339"/>
      <c r="P1952" s="339"/>
      <c r="Q1952" s="339"/>
      <c r="R1952" s="339"/>
      <c r="S1952" s="339"/>
      <c r="T1952" s="339"/>
      <c r="U1952" s="339"/>
      <c r="V1952" s="339"/>
      <c r="W1952" s="339"/>
      <c r="X1952" s="339"/>
    </row>
    <row r="1953" spans="1:24" ht="0.75" customHeight="1"/>
    <row r="1954" spans="1:24" ht="18" customHeight="1">
      <c r="A1954" s="340" t="s">
        <v>633</v>
      </c>
      <c r="B1954" s="340"/>
      <c r="C1954" s="340"/>
      <c r="D1954" s="340"/>
      <c r="E1954" s="340"/>
      <c r="F1954" s="340"/>
      <c r="G1954" s="340"/>
      <c r="H1954" s="218" t="s">
        <v>634</v>
      </c>
      <c r="I1954" s="341" t="s">
        <v>635</v>
      </c>
      <c r="J1954" s="341"/>
      <c r="K1954" s="341"/>
      <c r="L1954" s="341"/>
      <c r="M1954" s="341" t="s">
        <v>43</v>
      </c>
      <c r="N1954" s="341"/>
      <c r="O1954" s="341"/>
      <c r="P1954" s="340" t="s">
        <v>636</v>
      </c>
      <c r="Q1954" s="340"/>
      <c r="R1954" s="341" t="s">
        <v>637</v>
      </c>
      <c r="S1954" s="341"/>
      <c r="T1954" s="341"/>
      <c r="U1954" s="341"/>
      <c r="V1954" s="341" t="s">
        <v>638</v>
      </c>
      <c r="W1954" s="341"/>
      <c r="X1954" s="341"/>
    </row>
    <row r="1955" spans="1:24" ht="1.5" customHeight="1">
      <c r="A1955" s="330" t="s">
        <v>64</v>
      </c>
      <c r="B1955" s="330"/>
      <c r="C1955" s="330"/>
      <c r="D1955" s="330"/>
      <c r="E1955" s="330"/>
      <c r="F1955" s="330"/>
      <c r="G1955" s="330"/>
      <c r="H1955" s="219"/>
      <c r="I1955" s="338">
        <v>1</v>
      </c>
      <c r="J1955" s="338"/>
      <c r="K1955" s="338"/>
      <c r="L1955" s="338"/>
      <c r="M1955" s="332" t="s">
        <v>45</v>
      </c>
      <c r="N1955" s="332"/>
      <c r="O1955" s="332"/>
      <c r="P1955" s="330"/>
      <c r="Q1955" s="330"/>
      <c r="R1955" s="338">
        <v>6.2659570000000002</v>
      </c>
      <c r="S1955" s="338"/>
      <c r="T1955" s="338"/>
      <c r="U1955" s="338"/>
      <c r="V1955" s="338">
        <v>6.2659570000000002</v>
      </c>
      <c r="W1955" s="338"/>
      <c r="X1955" s="338"/>
    </row>
    <row r="1956" spans="1:24" ht="16.5" customHeight="1">
      <c r="A1956" s="330"/>
      <c r="B1956" s="330"/>
      <c r="C1956" s="330"/>
      <c r="D1956" s="330"/>
      <c r="E1956" s="330"/>
      <c r="F1956" s="330"/>
      <c r="G1956" s="330"/>
      <c r="H1956" s="219"/>
      <c r="I1956" s="338"/>
      <c r="J1956" s="338"/>
      <c r="K1956" s="338"/>
      <c r="L1956" s="338"/>
      <c r="M1956" s="332"/>
      <c r="N1956" s="332"/>
      <c r="O1956" s="332"/>
      <c r="P1956" s="330"/>
      <c r="Q1956" s="330"/>
      <c r="R1956" s="338"/>
      <c r="S1956" s="338"/>
      <c r="T1956" s="338"/>
      <c r="U1956" s="338"/>
      <c r="V1956" s="338"/>
      <c r="W1956" s="338"/>
      <c r="X1956" s="338"/>
    </row>
    <row r="1957" spans="1:24" ht="1.5" customHeight="1">
      <c r="A1957" s="330" t="s">
        <v>10</v>
      </c>
      <c r="B1957" s="330"/>
      <c r="C1957" s="330"/>
      <c r="D1957" s="330"/>
      <c r="E1957" s="330"/>
      <c r="F1957" s="330"/>
      <c r="G1957" s="330"/>
      <c r="H1957" s="219"/>
      <c r="I1957" s="338">
        <v>30</v>
      </c>
      <c r="J1957" s="338"/>
      <c r="K1957" s="338"/>
      <c r="L1957" s="338"/>
      <c r="M1957" s="332" t="s">
        <v>639</v>
      </c>
      <c r="N1957" s="332"/>
      <c r="O1957" s="332"/>
      <c r="P1957" s="330"/>
      <c r="Q1957" s="330"/>
      <c r="R1957" s="338">
        <v>9.0999999999999998E-2</v>
      </c>
      <c r="S1957" s="338"/>
      <c r="T1957" s="338"/>
      <c r="U1957" s="338"/>
      <c r="V1957" s="338">
        <v>2.73</v>
      </c>
      <c r="W1957" s="338"/>
      <c r="X1957" s="338"/>
    </row>
    <row r="1958" spans="1:24" ht="16.5" customHeight="1">
      <c r="A1958" s="330"/>
      <c r="B1958" s="330"/>
      <c r="C1958" s="330"/>
      <c r="D1958" s="330"/>
      <c r="E1958" s="330"/>
      <c r="F1958" s="330"/>
      <c r="G1958" s="330"/>
      <c r="H1958" s="219"/>
      <c r="I1958" s="338"/>
      <c r="J1958" s="338"/>
      <c r="K1958" s="338"/>
      <c r="L1958" s="338"/>
      <c r="M1958" s="332"/>
      <c r="N1958" s="332"/>
      <c r="O1958" s="332"/>
      <c r="P1958" s="330"/>
      <c r="Q1958" s="330"/>
      <c r="R1958" s="338"/>
      <c r="S1958" s="338"/>
      <c r="T1958" s="338"/>
      <c r="U1958" s="338"/>
      <c r="V1958" s="338"/>
      <c r="W1958" s="338"/>
      <c r="X1958" s="338"/>
    </row>
    <row r="1959" spans="1:24" ht="1.5" customHeight="1">
      <c r="A1959" s="330" t="s">
        <v>7</v>
      </c>
      <c r="B1959" s="330"/>
      <c r="C1959" s="330"/>
      <c r="D1959" s="330"/>
      <c r="E1959" s="330"/>
      <c r="F1959" s="330"/>
      <c r="G1959" s="330"/>
      <c r="H1959" s="219"/>
      <c r="I1959" s="338">
        <v>1</v>
      </c>
      <c r="J1959" s="338"/>
      <c r="K1959" s="338"/>
      <c r="L1959" s="338"/>
      <c r="M1959" s="332" t="s">
        <v>45</v>
      </c>
      <c r="N1959" s="332"/>
      <c r="O1959" s="332"/>
      <c r="P1959" s="330"/>
      <c r="Q1959" s="330"/>
      <c r="R1959" s="338">
        <v>1.21</v>
      </c>
      <c r="S1959" s="338"/>
      <c r="T1959" s="338"/>
      <c r="U1959" s="338"/>
      <c r="V1959" s="338">
        <v>1.21</v>
      </c>
      <c r="W1959" s="338"/>
      <c r="X1959" s="338"/>
    </row>
    <row r="1960" spans="1:24" ht="16.5" customHeight="1">
      <c r="A1960" s="330"/>
      <c r="B1960" s="330"/>
      <c r="C1960" s="330"/>
      <c r="D1960" s="330"/>
      <c r="E1960" s="330"/>
      <c r="F1960" s="330"/>
      <c r="G1960" s="330"/>
      <c r="H1960" s="219"/>
      <c r="I1960" s="338"/>
      <c r="J1960" s="338"/>
      <c r="K1960" s="338"/>
      <c r="L1960" s="338"/>
      <c r="M1960" s="332"/>
      <c r="N1960" s="332"/>
      <c r="O1960" s="332"/>
      <c r="P1960" s="330"/>
      <c r="Q1960" s="330"/>
      <c r="R1960" s="338"/>
      <c r="S1960" s="338"/>
      <c r="T1960" s="338"/>
      <c r="U1960" s="338"/>
      <c r="V1960" s="338"/>
      <c r="W1960" s="338"/>
      <c r="X1960" s="338"/>
    </row>
    <row r="1961" spans="1:24" ht="1.5" customHeight="1">
      <c r="A1961" s="330" t="s">
        <v>8</v>
      </c>
      <c r="B1961" s="330"/>
      <c r="C1961" s="330"/>
      <c r="D1961" s="330"/>
      <c r="E1961" s="330"/>
      <c r="F1961" s="330"/>
      <c r="G1961" s="330"/>
      <c r="H1961" s="219"/>
      <c r="I1961" s="338">
        <v>1</v>
      </c>
      <c r="J1961" s="338"/>
      <c r="K1961" s="338"/>
      <c r="L1961" s="338"/>
      <c r="M1961" s="332" t="s">
        <v>45</v>
      </c>
      <c r="N1961" s="332"/>
      <c r="O1961" s="332"/>
      <c r="P1961" s="330"/>
      <c r="Q1961" s="330"/>
      <c r="R1961" s="338">
        <v>0.23260339999999999</v>
      </c>
      <c r="S1961" s="338"/>
      <c r="T1961" s="338"/>
      <c r="U1961" s="338"/>
      <c r="V1961" s="338">
        <v>0.23260339999999999</v>
      </c>
      <c r="W1961" s="338"/>
      <c r="X1961" s="338"/>
    </row>
    <row r="1962" spans="1:24" ht="16.5" customHeight="1">
      <c r="A1962" s="330"/>
      <c r="B1962" s="330"/>
      <c r="C1962" s="330"/>
      <c r="D1962" s="330"/>
      <c r="E1962" s="330"/>
      <c r="F1962" s="330"/>
      <c r="G1962" s="330"/>
      <c r="H1962" s="219"/>
      <c r="I1962" s="338"/>
      <c r="J1962" s="338"/>
      <c r="K1962" s="338"/>
      <c r="L1962" s="338"/>
      <c r="M1962" s="332"/>
      <c r="N1962" s="332"/>
      <c r="O1962" s="332"/>
      <c r="P1962" s="330"/>
      <c r="Q1962" s="330"/>
      <c r="R1962" s="338"/>
      <c r="S1962" s="338"/>
      <c r="T1962" s="338"/>
      <c r="U1962" s="338"/>
      <c r="V1962" s="338"/>
      <c r="W1962" s="338"/>
      <c r="X1962" s="338"/>
    </row>
    <row r="1963" spans="1:24" ht="7.5" customHeight="1"/>
    <row r="1964" spans="1:24" ht="16.5" customHeight="1">
      <c r="S1964" s="335" t="s">
        <v>641</v>
      </c>
      <c r="T1964" s="335"/>
      <c r="U1964" s="336">
        <v>10.438560000000001</v>
      </c>
      <c r="V1964" s="336"/>
      <c r="W1964" s="336"/>
    </row>
    <row r="1965" spans="1:24" ht="15.75" customHeight="1"/>
    <row r="1966" spans="1:24" ht="16.5" customHeight="1">
      <c r="B1966" s="339" t="s">
        <v>777</v>
      </c>
      <c r="C1966" s="339"/>
      <c r="D1966" s="339"/>
      <c r="E1966" s="339"/>
      <c r="F1966" s="339"/>
      <c r="G1966" s="339"/>
      <c r="H1966" s="339"/>
      <c r="I1966" s="339"/>
      <c r="J1966" s="339"/>
      <c r="K1966" s="339"/>
      <c r="L1966" s="339"/>
      <c r="M1966" s="339"/>
      <c r="N1966" s="339"/>
      <c r="O1966" s="339"/>
      <c r="P1966" s="339"/>
      <c r="Q1966" s="339"/>
      <c r="R1966" s="339"/>
      <c r="S1966" s="339"/>
      <c r="T1966" s="339"/>
      <c r="U1966" s="339"/>
      <c r="V1966" s="339"/>
      <c r="W1966" s="339"/>
      <c r="X1966" s="339"/>
    </row>
    <row r="1967" spans="1:24" ht="0.75" customHeight="1"/>
    <row r="1968" spans="1:24" ht="18" customHeight="1">
      <c r="A1968" s="340" t="s">
        <v>633</v>
      </c>
      <c r="B1968" s="340"/>
      <c r="C1968" s="340"/>
      <c r="D1968" s="340"/>
      <c r="E1968" s="340"/>
      <c r="F1968" s="340"/>
      <c r="G1968" s="340"/>
      <c r="H1968" s="218" t="s">
        <v>634</v>
      </c>
      <c r="I1968" s="341" t="s">
        <v>635</v>
      </c>
      <c r="J1968" s="341"/>
      <c r="K1968" s="341"/>
      <c r="L1968" s="341"/>
      <c r="M1968" s="341" t="s">
        <v>43</v>
      </c>
      <c r="N1968" s="341"/>
      <c r="O1968" s="341"/>
      <c r="P1968" s="340" t="s">
        <v>636</v>
      </c>
      <c r="Q1968" s="340"/>
      <c r="R1968" s="341" t="s">
        <v>637</v>
      </c>
      <c r="S1968" s="341"/>
      <c r="T1968" s="341"/>
      <c r="U1968" s="341"/>
      <c r="V1968" s="341" t="s">
        <v>638</v>
      </c>
      <c r="W1968" s="341"/>
      <c r="X1968" s="341"/>
    </row>
    <row r="1969" spans="1:24" ht="1.5" customHeight="1">
      <c r="A1969" s="330" t="s">
        <v>64</v>
      </c>
      <c r="B1969" s="330"/>
      <c r="C1969" s="330"/>
      <c r="D1969" s="330"/>
      <c r="E1969" s="330"/>
      <c r="F1969" s="330"/>
      <c r="G1969" s="330"/>
      <c r="H1969" s="219"/>
      <c r="I1969" s="338">
        <v>1</v>
      </c>
      <c r="J1969" s="338"/>
      <c r="K1969" s="338"/>
      <c r="L1969" s="338"/>
      <c r="M1969" s="332" t="s">
        <v>45</v>
      </c>
      <c r="N1969" s="332"/>
      <c r="O1969" s="332"/>
      <c r="P1969" s="330"/>
      <c r="Q1969" s="330"/>
      <c r="R1969" s="338">
        <v>6.2659570000000002</v>
      </c>
      <c r="S1969" s="338"/>
      <c r="T1969" s="338"/>
      <c r="U1969" s="338"/>
      <c r="V1969" s="338">
        <v>6.2659570000000002</v>
      </c>
      <c r="W1969" s="338"/>
      <c r="X1969" s="338"/>
    </row>
    <row r="1970" spans="1:24" ht="16.5" customHeight="1">
      <c r="A1970" s="330"/>
      <c r="B1970" s="330"/>
      <c r="C1970" s="330"/>
      <c r="D1970" s="330"/>
      <c r="E1970" s="330"/>
      <c r="F1970" s="330"/>
      <c r="G1970" s="330"/>
      <c r="H1970" s="219"/>
      <c r="I1970" s="338"/>
      <c r="J1970" s="338"/>
      <c r="K1970" s="338"/>
      <c r="L1970" s="338"/>
      <c r="M1970" s="332"/>
      <c r="N1970" s="332"/>
      <c r="O1970" s="332"/>
      <c r="P1970" s="330"/>
      <c r="Q1970" s="330"/>
      <c r="R1970" s="338"/>
      <c r="S1970" s="338"/>
      <c r="T1970" s="338"/>
      <c r="U1970" s="338"/>
      <c r="V1970" s="338"/>
      <c r="W1970" s="338"/>
      <c r="X1970" s="338"/>
    </row>
    <row r="1971" spans="1:24" ht="1.5" customHeight="1">
      <c r="A1971" s="330" t="s">
        <v>10</v>
      </c>
      <c r="B1971" s="330"/>
      <c r="C1971" s="330"/>
      <c r="D1971" s="330"/>
      <c r="E1971" s="330"/>
      <c r="F1971" s="330"/>
      <c r="G1971" s="330"/>
      <c r="H1971" s="219"/>
      <c r="I1971" s="338">
        <v>15</v>
      </c>
      <c r="J1971" s="338"/>
      <c r="K1971" s="338"/>
      <c r="L1971" s="338"/>
      <c r="M1971" s="332" t="s">
        <v>639</v>
      </c>
      <c r="N1971" s="332"/>
      <c r="O1971" s="332"/>
      <c r="P1971" s="330"/>
      <c r="Q1971" s="330"/>
      <c r="R1971" s="338">
        <v>9.0999999999999998E-2</v>
      </c>
      <c r="S1971" s="338"/>
      <c r="T1971" s="338"/>
      <c r="U1971" s="338"/>
      <c r="V1971" s="338">
        <v>1.365</v>
      </c>
      <c r="W1971" s="338"/>
      <c r="X1971" s="338"/>
    </row>
    <row r="1972" spans="1:24" ht="16.5" customHeight="1">
      <c r="A1972" s="330"/>
      <c r="B1972" s="330"/>
      <c r="C1972" s="330"/>
      <c r="D1972" s="330"/>
      <c r="E1972" s="330"/>
      <c r="F1972" s="330"/>
      <c r="G1972" s="330"/>
      <c r="H1972" s="219"/>
      <c r="I1972" s="338"/>
      <c r="J1972" s="338"/>
      <c r="K1972" s="338"/>
      <c r="L1972" s="338"/>
      <c r="M1972" s="332"/>
      <c r="N1972" s="332"/>
      <c r="O1972" s="332"/>
      <c r="P1972" s="330"/>
      <c r="Q1972" s="330"/>
      <c r="R1972" s="338"/>
      <c r="S1972" s="338"/>
      <c r="T1972" s="338"/>
      <c r="U1972" s="338"/>
      <c r="V1972" s="338"/>
      <c r="W1972" s="338"/>
      <c r="X1972" s="338"/>
    </row>
    <row r="1973" spans="1:24" ht="1.5" customHeight="1">
      <c r="A1973" s="330" t="s">
        <v>6</v>
      </c>
      <c r="B1973" s="330"/>
      <c r="C1973" s="330"/>
      <c r="D1973" s="330"/>
      <c r="E1973" s="330"/>
      <c r="F1973" s="330"/>
      <c r="G1973" s="330"/>
      <c r="H1973" s="219"/>
      <c r="I1973" s="338">
        <v>1</v>
      </c>
      <c r="J1973" s="338"/>
      <c r="K1973" s="338"/>
      <c r="L1973" s="338"/>
      <c r="M1973" s="332" t="s">
        <v>45</v>
      </c>
      <c r="N1973" s="332"/>
      <c r="O1973" s="332"/>
      <c r="P1973" s="330"/>
      <c r="Q1973" s="330"/>
      <c r="R1973" s="338">
        <v>1.3061130000000001</v>
      </c>
      <c r="S1973" s="338"/>
      <c r="T1973" s="338"/>
      <c r="U1973" s="338"/>
      <c r="V1973" s="338">
        <v>1.3061130000000001</v>
      </c>
      <c r="W1973" s="338"/>
      <c r="X1973" s="338"/>
    </row>
    <row r="1974" spans="1:24" ht="16.5" customHeight="1">
      <c r="A1974" s="330"/>
      <c r="B1974" s="330"/>
      <c r="C1974" s="330"/>
      <c r="D1974" s="330"/>
      <c r="E1974" s="330"/>
      <c r="F1974" s="330"/>
      <c r="G1974" s="330"/>
      <c r="H1974" s="219"/>
      <c r="I1974" s="338"/>
      <c r="J1974" s="338"/>
      <c r="K1974" s="338"/>
      <c r="L1974" s="338"/>
      <c r="M1974" s="332"/>
      <c r="N1974" s="332"/>
      <c r="O1974" s="332"/>
      <c r="P1974" s="330"/>
      <c r="Q1974" s="330"/>
      <c r="R1974" s="338"/>
      <c r="S1974" s="338"/>
      <c r="T1974" s="338"/>
      <c r="U1974" s="338"/>
      <c r="V1974" s="338"/>
      <c r="W1974" s="338"/>
      <c r="X1974" s="338"/>
    </row>
    <row r="1975" spans="1:24" ht="1.5" customHeight="1">
      <c r="A1975" s="330" t="s">
        <v>8</v>
      </c>
      <c r="B1975" s="330"/>
      <c r="C1975" s="330"/>
      <c r="D1975" s="330"/>
      <c r="E1975" s="330"/>
      <c r="F1975" s="330"/>
      <c r="G1975" s="330"/>
      <c r="H1975" s="219"/>
      <c r="I1975" s="338">
        <v>1</v>
      </c>
      <c r="J1975" s="338"/>
      <c r="K1975" s="338"/>
      <c r="L1975" s="338"/>
      <c r="M1975" s="332" t="s">
        <v>45</v>
      </c>
      <c r="N1975" s="332"/>
      <c r="O1975" s="332"/>
      <c r="P1975" s="330"/>
      <c r="Q1975" s="330"/>
      <c r="R1975" s="338">
        <v>0.23260339999999999</v>
      </c>
      <c r="S1975" s="338"/>
      <c r="T1975" s="338"/>
      <c r="U1975" s="338"/>
      <c r="V1975" s="338">
        <v>0.23260339999999999</v>
      </c>
      <c r="W1975" s="338"/>
      <c r="X1975" s="338"/>
    </row>
    <row r="1976" spans="1:24" ht="16.5" customHeight="1">
      <c r="A1976" s="330"/>
      <c r="B1976" s="330"/>
      <c r="C1976" s="330"/>
      <c r="D1976" s="330"/>
      <c r="E1976" s="330"/>
      <c r="F1976" s="330"/>
      <c r="G1976" s="330"/>
      <c r="H1976" s="219"/>
      <c r="I1976" s="338"/>
      <c r="J1976" s="338"/>
      <c r="K1976" s="338"/>
      <c r="L1976" s="338"/>
      <c r="M1976" s="332"/>
      <c r="N1976" s="332"/>
      <c r="O1976" s="332"/>
      <c r="P1976" s="330"/>
      <c r="Q1976" s="330"/>
      <c r="R1976" s="338"/>
      <c r="S1976" s="338"/>
      <c r="T1976" s="338"/>
      <c r="U1976" s="338"/>
      <c r="V1976" s="338"/>
      <c r="W1976" s="338"/>
      <c r="X1976" s="338"/>
    </row>
    <row r="1977" spans="1:24" ht="8.25" customHeight="1"/>
    <row r="1978" spans="1:24" ht="16.5" customHeight="1">
      <c r="S1978" s="335" t="s">
        <v>641</v>
      </c>
      <c r="T1978" s="335"/>
      <c r="U1978" s="336">
        <v>9.1696740000000005</v>
      </c>
      <c r="V1978" s="336"/>
      <c r="W1978" s="336"/>
    </row>
    <row r="1979" spans="1:24" ht="15" customHeight="1"/>
    <row r="1980" spans="1:24" ht="16.5" customHeight="1">
      <c r="B1980" s="339" t="s">
        <v>36</v>
      </c>
      <c r="C1980" s="339"/>
      <c r="D1980" s="339"/>
      <c r="E1980" s="339"/>
      <c r="F1980" s="339"/>
      <c r="G1980" s="339"/>
      <c r="H1980" s="339"/>
      <c r="I1980" s="339"/>
      <c r="J1980" s="339"/>
      <c r="K1980" s="339"/>
      <c r="L1980" s="339"/>
      <c r="M1980" s="339"/>
      <c r="N1980" s="339"/>
      <c r="O1980" s="339"/>
      <c r="P1980" s="339"/>
      <c r="Q1980" s="339"/>
      <c r="R1980" s="339"/>
      <c r="S1980" s="339"/>
      <c r="T1980" s="339"/>
      <c r="U1980" s="339"/>
      <c r="V1980" s="339"/>
      <c r="W1980" s="339"/>
      <c r="X1980" s="339"/>
    </row>
    <row r="1981" spans="1:24" ht="1.5" customHeight="1"/>
    <row r="1982" spans="1:24" ht="18" customHeight="1">
      <c r="A1982" s="340" t="s">
        <v>633</v>
      </c>
      <c r="B1982" s="340"/>
      <c r="C1982" s="340"/>
      <c r="D1982" s="340"/>
      <c r="E1982" s="340"/>
      <c r="F1982" s="340"/>
      <c r="G1982" s="340"/>
      <c r="H1982" s="218" t="s">
        <v>634</v>
      </c>
      <c r="I1982" s="341" t="s">
        <v>635</v>
      </c>
      <c r="J1982" s="341"/>
      <c r="K1982" s="341"/>
      <c r="L1982" s="341"/>
      <c r="M1982" s="341" t="s">
        <v>43</v>
      </c>
      <c r="N1982" s="341"/>
      <c r="O1982" s="341"/>
      <c r="P1982" s="340" t="s">
        <v>636</v>
      </c>
      <c r="Q1982" s="340"/>
      <c r="R1982" s="341" t="s">
        <v>637</v>
      </c>
      <c r="S1982" s="341"/>
      <c r="T1982" s="341"/>
      <c r="U1982" s="341"/>
      <c r="V1982" s="341" t="s">
        <v>638</v>
      </c>
      <c r="W1982" s="341"/>
      <c r="X1982" s="341"/>
    </row>
    <row r="1983" spans="1:24" ht="1.5" customHeight="1">
      <c r="A1983" s="330" t="s">
        <v>7</v>
      </c>
      <c r="B1983" s="330"/>
      <c r="C1983" s="330"/>
      <c r="D1983" s="330"/>
      <c r="E1983" s="330"/>
      <c r="F1983" s="330"/>
      <c r="G1983" s="330"/>
      <c r="H1983" s="219"/>
      <c r="I1983" s="338">
        <v>1</v>
      </c>
      <c r="J1983" s="338"/>
      <c r="K1983" s="338"/>
      <c r="L1983" s="338"/>
      <c r="M1983" s="332" t="s">
        <v>45</v>
      </c>
      <c r="N1983" s="332"/>
      <c r="O1983" s="332"/>
      <c r="P1983" s="330"/>
      <c r="Q1983" s="330"/>
      <c r="R1983" s="338">
        <v>1.21</v>
      </c>
      <c r="S1983" s="338"/>
      <c r="T1983" s="338"/>
      <c r="U1983" s="338"/>
      <c r="V1983" s="338">
        <v>1.21</v>
      </c>
      <c r="W1983" s="338"/>
      <c r="X1983" s="338"/>
    </row>
    <row r="1984" spans="1:24" ht="16.5" customHeight="1">
      <c r="A1984" s="330"/>
      <c r="B1984" s="330"/>
      <c r="C1984" s="330"/>
      <c r="D1984" s="330"/>
      <c r="E1984" s="330"/>
      <c r="F1984" s="330"/>
      <c r="G1984" s="330"/>
      <c r="H1984" s="219"/>
      <c r="I1984" s="338"/>
      <c r="J1984" s="338"/>
      <c r="K1984" s="338"/>
      <c r="L1984" s="338"/>
      <c r="M1984" s="332"/>
      <c r="N1984" s="332"/>
      <c r="O1984" s="332"/>
      <c r="P1984" s="330"/>
      <c r="Q1984" s="330"/>
      <c r="R1984" s="338"/>
      <c r="S1984" s="338"/>
      <c r="T1984" s="338"/>
      <c r="U1984" s="338"/>
      <c r="V1984" s="338"/>
      <c r="W1984" s="338"/>
      <c r="X1984" s="338"/>
    </row>
    <row r="1985" spans="1:24" ht="1.5" customHeight="1">
      <c r="A1985" s="330" t="s">
        <v>132</v>
      </c>
      <c r="B1985" s="330"/>
      <c r="C1985" s="330"/>
      <c r="D1985" s="330"/>
      <c r="E1985" s="330"/>
      <c r="F1985" s="330"/>
      <c r="G1985" s="330"/>
      <c r="H1985" s="219"/>
      <c r="I1985" s="338">
        <v>1</v>
      </c>
      <c r="J1985" s="338"/>
      <c r="K1985" s="338"/>
      <c r="L1985" s="338"/>
      <c r="M1985" s="332" t="s">
        <v>45</v>
      </c>
      <c r="N1985" s="332"/>
      <c r="O1985" s="332"/>
      <c r="P1985" s="330"/>
      <c r="Q1985" s="330"/>
      <c r="R1985" s="338">
        <v>5</v>
      </c>
      <c r="S1985" s="338"/>
      <c r="T1985" s="338"/>
      <c r="U1985" s="338"/>
      <c r="V1985" s="338">
        <v>5</v>
      </c>
      <c r="W1985" s="338"/>
      <c r="X1985" s="338"/>
    </row>
    <row r="1986" spans="1:24" ht="16.5" customHeight="1">
      <c r="A1986" s="330"/>
      <c r="B1986" s="330"/>
      <c r="C1986" s="330"/>
      <c r="D1986" s="330"/>
      <c r="E1986" s="330"/>
      <c r="F1986" s="330"/>
      <c r="G1986" s="330"/>
      <c r="H1986" s="219"/>
      <c r="I1986" s="338"/>
      <c r="J1986" s="338"/>
      <c r="K1986" s="338"/>
      <c r="L1986" s="338"/>
      <c r="M1986" s="332"/>
      <c r="N1986" s="332"/>
      <c r="O1986" s="332"/>
      <c r="P1986" s="330"/>
      <c r="Q1986" s="330"/>
      <c r="R1986" s="338"/>
      <c r="S1986" s="338"/>
      <c r="T1986" s="338"/>
      <c r="U1986" s="338"/>
      <c r="V1986" s="338"/>
      <c r="W1986" s="338"/>
      <c r="X1986" s="338"/>
    </row>
    <row r="1987" spans="1:24" ht="1.5" customHeight="1">
      <c r="A1987" s="330" t="s">
        <v>8</v>
      </c>
      <c r="B1987" s="330"/>
      <c r="C1987" s="330"/>
      <c r="D1987" s="330"/>
      <c r="E1987" s="330"/>
      <c r="F1987" s="330"/>
      <c r="G1987" s="330"/>
      <c r="H1987" s="219"/>
      <c r="I1987" s="338">
        <v>1</v>
      </c>
      <c r="J1987" s="338"/>
      <c r="K1987" s="338"/>
      <c r="L1987" s="338"/>
      <c r="M1987" s="332" t="s">
        <v>45</v>
      </c>
      <c r="N1987" s="332"/>
      <c r="O1987" s="332"/>
      <c r="P1987" s="330"/>
      <c r="Q1987" s="330"/>
      <c r="R1987" s="338">
        <v>0.23260339999999999</v>
      </c>
      <c r="S1987" s="338"/>
      <c r="T1987" s="338"/>
      <c r="U1987" s="338"/>
      <c r="V1987" s="338">
        <v>0.23260339999999999</v>
      </c>
      <c r="W1987" s="338"/>
      <c r="X1987" s="338"/>
    </row>
    <row r="1988" spans="1:24" ht="16.5" customHeight="1">
      <c r="A1988" s="330"/>
      <c r="B1988" s="330"/>
      <c r="C1988" s="330"/>
      <c r="D1988" s="330"/>
      <c r="E1988" s="330"/>
      <c r="F1988" s="330"/>
      <c r="G1988" s="330"/>
      <c r="H1988" s="219"/>
      <c r="I1988" s="338"/>
      <c r="J1988" s="338"/>
      <c r="K1988" s="338"/>
      <c r="L1988" s="338"/>
      <c r="M1988" s="332"/>
      <c r="N1988" s="332"/>
      <c r="O1988" s="332"/>
      <c r="P1988" s="330"/>
      <c r="Q1988" s="330"/>
      <c r="R1988" s="338"/>
      <c r="S1988" s="338"/>
      <c r="T1988" s="338"/>
      <c r="U1988" s="338"/>
      <c r="V1988" s="338"/>
      <c r="W1988" s="338"/>
      <c r="X1988" s="338"/>
    </row>
    <row r="1989" spans="1:24" ht="7.5" customHeight="1"/>
    <row r="1990" spans="1:24" ht="16.5" customHeight="1">
      <c r="S1990" s="335" t="s">
        <v>641</v>
      </c>
      <c r="T1990" s="335"/>
      <c r="U1990" s="336">
        <v>6.4426040000000002</v>
      </c>
      <c r="V1990" s="336"/>
      <c r="W1990" s="336"/>
    </row>
    <row r="1991" spans="1:24" ht="15" customHeight="1"/>
    <row r="1992" spans="1:24" ht="17.25" customHeight="1">
      <c r="B1992" s="339" t="s">
        <v>778</v>
      </c>
      <c r="C1992" s="339"/>
      <c r="D1992" s="339"/>
      <c r="E1992" s="339"/>
      <c r="F1992" s="339"/>
      <c r="G1992" s="339"/>
      <c r="H1992" s="339"/>
      <c r="I1992" s="339"/>
      <c r="J1992" s="339"/>
      <c r="K1992" s="339"/>
      <c r="L1992" s="339"/>
      <c r="M1992" s="339"/>
      <c r="N1992" s="339"/>
      <c r="O1992" s="339"/>
      <c r="P1992" s="339"/>
      <c r="Q1992" s="339"/>
      <c r="R1992" s="339"/>
      <c r="S1992" s="339"/>
      <c r="T1992" s="339"/>
      <c r="U1992" s="339"/>
      <c r="V1992" s="339"/>
      <c r="W1992" s="339"/>
      <c r="X1992" s="339"/>
    </row>
    <row r="1993" spans="1:24" ht="0.75" customHeight="1"/>
    <row r="1994" spans="1:24" ht="18" customHeight="1">
      <c r="A1994" s="340" t="s">
        <v>633</v>
      </c>
      <c r="B1994" s="340"/>
      <c r="C1994" s="340"/>
      <c r="D1994" s="340"/>
      <c r="E1994" s="340"/>
      <c r="F1994" s="340"/>
      <c r="G1994" s="340"/>
      <c r="H1994" s="218" t="s">
        <v>634</v>
      </c>
      <c r="I1994" s="341" t="s">
        <v>635</v>
      </c>
      <c r="J1994" s="341"/>
      <c r="K1994" s="341"/>
      <c r="L1994" s="341"/>
      <c r="M1994" s="341" t="s">
        <v>43</v>
      </c>
      <c r="N1994" s="341"/>
      <c r="O1994" s="341"/>
      <c r="P1994" s="340" t="s">
        <v>636</v>
      </c>
      <c r="Q1994" s="340"/>
      <c r="R1994" s="341" t="s">
        <v>637</v>
      </c>
      <c r="S1994" s="341"/>
      <c r="T1994" s="341"/>
      <c r="U1994" s="341"/>
      <c r="V1994" s="341" t="s">
        <v>638</v>
      </c>
      <c r="W1994" s="341"/>
      <c r="X1994" s="341"/>
    </row>
    <row r="1995" spans="1:24" ht="1.5" customHeight="1">
      <c r="A1995" s="330" t="s">
        <v>6</v>
      </c>
      <c r="B1995" s="330"/>
      <c r="C1995" s="330"/>
      <c r="D1995" s="330"/>
      <c r="E1995" s="330"/>
      <c r="F1995" s="330"/>
      <c r="G1995" s="330"/>
      <c r="H1995" s="219"/>
      <c r="I1995" s="338">
        <v>1</v>
      </c>
      <c r="J1995" s="338"/>
      <c r="K1995" s="338"/>
      <c r="L1995" s="338"/>
      <c r="M1995" s="332" t="s">
        <v>45</v>
      </c>
      <c r="N1995" s="332"/>
      <c r="O1995" s="332"/>
      <c r="P1995" s="330"/>
      <c r="Q1995" s="330"/>
      <c r="R1995" s="338">
        <v>1.3061130000000001</v>
      </c>
      <c r="S1995" s="338"/>
      <c r="T1995" s="338"/>
      <c r="U1995" s="338"/>
      <c r="V1995" s="338">
        <v>1.3061130000000001</v>
      </c>
      <c r="W1995" s="338"/>
      <c r="X1995" s="338"/>
    </row>
    <row r="1996" spans="1:24" ht="16.5" customHeight="1">
      <c r="A1996" s="330"/>
      <c r="B1996" s="330"/>
      <c r="C1996" s="330"/>
      <c r="D1996" s="330"/>
      <c r="E1996" s="330"/>
      <c r="F1996" s="330"/>
      <c r="G1996" s="330"/>
      <c r="H1996" s="219"/>
      <c r="I1996" s="338"/>
      <c r="J1996" s="338"/>
      <c r="K1996" s="338"/>
      <c r="L1996" s="338"/>
      <c r="M1996" s="332"/>
      <c r="N1996" s="332"/>
      <c r="O1996" s="332"/>
      <c r="P1996" s="330"/>
      <c r="Q1996" s="330"/>
      <c r="R1996" s="338"/>
      <c r="S1996" s="338"/>
      <c r="T1996" s="338"/>
      <c r="U1996" s="338"/>
      <c r="V1996" s="338"/>
      <c r="W1996" s="338"/>
      <c r="X1996" s="338"/>
    </row>
    <row r="1997" spans="1:24" ht="1.5" customHeight="1">
      <c r="A1997" s="330" t="s">
        <v>132</v>
      </c>
      <c r="B1997" s="330"/>
      <c r="C1997" s="330"/>
      <c r="D1997" s="330"/>
      <c r="E1997" s="330"/>
      <c r="F1997" s="330"/>
      <c r="G1997" s="330"/>
      <c r="H1997" s="219"/>
      <c r="I1997" s="338">
        <v>1</v>
      </c>
      <c r="J1997" s="338"/>
      <c r="K1997" s="338"/>
      <c r="L1997" s="338"/>
      <c r="M1997" s="332" t="s">
        <v>45</v>
      </c>
      <c r="N1997" s="332"/>
      <c r="O1997" s="332"/>
      <c r="P1997" s="330"/>
      <c r="Q1997" s="330"/>
      <c r="R1997" s="338">
        <v>5</v>
      </c>
      <c r="S1997" s="338"/>
      <c r="T1997" s="338"/>
      <c r="U1997" s="338"/>
      <c r="V1997" s="338">
        <v>5</v>
      </c>
      <c r="W1997" s="338"/>
      <c r="X1997" s="338"/>
    </row>
    <row r="1998" spans="1:24" ht="16.5" customHeight="1">
      <c r="A1998" s="330"/>
      <c r="B1998" s="330"/>
      <c r="C1998" s="330"/>
      <c r="D1998" s="330"/>
      <c r="E1998" s="330"/>
      <c r="F1998" s="330"/>
      <c r="G1998" s="330"/>
      <c r="H1998" s="219"/>
      <c r="I1998" s="338"/>
      <c r="J1998" s="338"/>
      <c r="K1998" s="338"/>
      <c r="L1998" s="338"/>
      <c r="M1998" s="332"/>
      <c r="N1998" s="332"/>
      <c r="O1998" s="332"/>
      <c r="P1998" s="330"/>
      <c r="Q1998" s="330"/>
      <c r="R1998" s="338"/>
      <c r="S1998" s="338"/>
      <c r="T1998" s="338"/>
      <c r="U1998" s="338"/>
      <c r="V1998" s="338"/>
      <c r="W1998" s="338"/>
      <c r="X1998" s="338"/>
    </row>
    <row r="1999" spans="1:24" ht="1.5" customHeight="1">
      <c r="A1999" s="330" t="s">
        <v>8</v>
      </c>
      <c r="B1999" s="330"/>
      <c r="C1999" s="330"/>
      <c r="D1999" s="330"/>
      <c r="E1999" s="330"/>
      <c r="F1999" s="330"/>
      <c r="G1999" s="330"/>
      <c r="H1999" s="219"/>
      <c r="I1999" s="338">
        <v>1</v>
      </c>
      <c r="J1999" s="338"/>
      <c r="K1999" s="338"/>
      <c r="L1999" s="338"/>
      <c r="M1999" s="332" t="s">
        <v>45</v>
      </c>
      <c r="N1999" s="332"/>
      <c r="O1999" s="332"/>
      <c r="P1999" s="330"/>
      <c r="Q1999" s="330"/>
      <c r="R1999" s="338">
        <v>0.23260339999999999</v>
      </c>
      <c r="S1999" s="338"/>
      <c r="T1999" s="338"/>
      <c r="U1999" s="338"/>
      <c r="V1999" s="338">
        <v>0.23260339999999999</v>
      </c>
      <c r="W1999" s="338"/>
      <c r="X1999" s="338"/>
    </row>
    <row r="2000" spans="1:24" ht="16.5" customHeight="1">
      <c r="A2000" s="330"/>
      <c r="B2000" s="330"/>
      <c r="C2000" s="330"/>
      <c r="D2000" s="330"/>
      <c r="E2000" s="330"/>
      <c r="F2000" s="330"/>
      <c r="G2000" s="330"/>
      <c r="H2000" s="219"/>
      <c r="I2000" s="338"/>
      <c r="J2000" s="338"/>
      <c r="K2000" s="338"/>
      <c r="L2000" s="338"/>
      <c r="M2000" s="332"/>
      <c r="N2000" s="332"/>
      <c r="O2000" s="332"/>
      <c r="P2000" s="330"/>
      <c r="Q2000" s="330"/>
      <c r="R2000" s="338"/>
      <c r="S2000" s="338"/>
      <c r="T2000" s="338"/>
      <c r="U2000" s="338"/>
      <c r="V2000" s="338"/>
      <c r="W2000" s="338"/>
      <c r="X2000" s="338"/>
    </row>
    <row r="2001" spans="1:24" ht="7.5" customHeight="1"/>
    <row r="2002" spans="1:24" ht="16.5" customHeight="1">
      <c r="S2002" s="335" t="s">
        <v>641</v>
      </c>
      <c r="T2002" s="335"/>
      <c r="U2002" s="336">
        <v>6.538716</v>
      </c>
      <c r="V2002" s="336"/>
      <c r="W2002" s="336"/>
    </row>
    <row r="2003" spans="1:24" ht="15.75" customHeight="1"/>
    <row r="2004" spans="1:24" ht="16.5" customHeight="1">
      <c r="B2004" s="339" t="s">
        <v>779</v>
      </c>
      <c r="C2004" s="339"/>
      <c r="D2004" s="339"/>
      <c r="E2004" s="339"/>
      <c r="F2004" s="339"/>
      <c r="G2004" s="339"/>
      <c r="H2004" s="339"/>
      <c r="I2004" s="339"/>
      <c r="J2004" s="339"/>
      <c r="K2004" s="339"/>
      <c r="L2004" s="339"/>
      <c r="M2004" s="339"/>
      <c r="N2004" s="339"/>
      <c r="O2004" s="339"/>
      <c r="P2004" s="339"/>
      <c r="Q2004" s="339"/>
      <c r="R2004" s="339"/>
      <c r="S2004" s="339"/>
      <c r="T2004" s="339"/>
      <c r="U2004" s="339"/>
      <c r="V2004" s="339"/>
      <c r="W2004" s="339"/>
      <c r="X2004" s="339"/>
    </row>
    <row r="2005" spans="1:24" ht="0.75" customHeight="1"/>
    <row r="2006" spans="1:24" ht="18" customHeight="1">
      <c r="A2006" s="340" t="s">
        <v>633</v>
      </c>
      <c r="B2006" s="340"/>
      <c r="C2006" s="340"/>
      <c r="D2006" s="340"/>
      <c r="E2006" s="340"/>
      <c r="F2006" s="340"/>
      <c r="G2006" s="340"/>
      <c r="H2006" s="218" t="s">
        <v>634</v>
      </c>
      <c r="I2006" s="341" t="s">
        <v>635</v>
      </c>
      <c r="J2006" s="341"/>
      <c r="K2006" s="341"/>
      <c r="L2006" s="341"/>
      <c r="M2006" s="341" t="s">
        <v>43</v>
      </c>
      <c r="N2006" s="341"/>
      <c r="O2006" s="341"/>
      <c r="P2006" s="340" t="s">
        <v>636</v>
      </c>
      <c r="Q2006" s="340"/>
      <c r="R2006" s="341" t="s">
        <v>637</v>
      </c>
      <c r="S2006" s="341"/>
      <c r="T2006" s="341"/>
      <c r="U2006" s="341"/>
      <c r="V2006" s="341" t="s">
        <v>638</v>
      </c>
      <c r="W2006" s="341"/>
      <c r="X2006" s="341"/>
    </row>
    <row r="2007" spans="1:24" ht="1.5" customHeight="1">
      <c r="A2007" s="330" t="s">
        <v>132</v>
      </c>
      <c r="B2007" s="330"/>
      <c r="C2007" s="330"/>
      <c r="D2007" s="330"/>
      <c r="E2007" s="330"/>
      <c r="F2007" s="330"/>
      <c r="G2007" s="330"/>
      <c r="H2007" s="219"/>
      <c r="I2007" s="338">
        <v>1</v>
      </c>
      <c r="J2007" s="338"/>
      <c r="K2007" s="338"/>
      <c r="L2007" s="338"/>
      <c r="M2007" s="332" t="s">
        <v>45</v>
      </c>
      <c r="N2007" s="332"/>
      <c r="O2007" s="332"/>
      <c r="P2007" s="330"/>
      <c r="Q2007" s="330"/>
      <c r="R2007" s="338">
        <v>5</v>
      </c>
      <c r="S2007" s="338"/>
      <c r="T2007" s="338"/>
      <c r="U2007" s="338"/>
      <c r="V2007" s="338">
        <v>5</v>
      </c>
      <c r="W2007" s="338"/>
      <c r="X2007" s="338"/>
    </row>
    <row r="2008" spans="1:24" ht="16.5" customHeight="1">
      <c r="A2008" s="330"/>
      <c r="B2008" s="330"/>
      <c r="C2008" s="330"/>
      <c r="D2008" s="330"/>
      <c r="E2008" s="330"/>
      <c r="F2008" s="330"/>
      <c r="G2008" s="330"/>
      <c r="H2008" s="219"/>
      <c r="I2008" s="338"/>
      <c r="J2008" s="338"/>
      <c r="K2008" s="338"/>
      <c r="L2008" s="338"/>
      <c r="M2008" s="332"/>
      <c r="N2008" s="332"/>
      <c r="O2008" s="332"/>
      <c r="P2008" s="330"/>
      <c r="Q2008" s="330"/>
      <c r="R2008" s="338"/>
      <c r="S2008" s="338"/>
      <c r="T2008" s="338"/>
      <c r="U2008" s="338"/>
      <c r="V2008" s="338"/>
      <c r="W2008" s="338"/>
      <c r="X2008" s="338"/>
    </row>
    <row r="2009" spans="1:24" ht="1.5" customHeight="1">
      <c r="A2009" s="330" t="s">
        <v>6</v>
      </c>
      <c r="B2009" s="330"/>
      <c r="C2009" s="330"/>
      <c r="D2009" s="330"/>
      <c r="E2009" s="330"/>
      <c r="F2009" s="330"/>
      <c r="G2009" s="330"/>
      <c r="H2009" s="219"/>
      <c r="I2009" s="338">
        <v>1</v>
      </c>
      <c r="J2009" s="338"/>
      <c r="K2009" s="338"/>
      <c r="L2009" s="338"/>
      <c r="M2009" s="332" t="s">
        <v>45</v>
      </c>
      <c r="N2009" s="332"/>
      <c r="O2009" s="332"/>
      <c r="P2009" s="330"/>
      <c r="Q2009" s="330"/>
      <c r="R2009" s="338">
        <v>1.3061130000000001</v>
      </c>
      <c r="S2009" s="338"/>
      <c r="T2009" s="338"/>
      <c r="U2009" s="338"/>
      <c r="V2009" s="338">
        <v>1.3061130000000001</v>
      </c>
      <c r="W2009" s="338"/>
      <c r="X2009" s="338"/>
    </row>
    <row r="2010" spans="1:24" ht="16.5" customHeight="1">
      <c r="A2010" s="330"/>
      <c r="B2010" s="330"/>
      <c r="C2010" s="330"/>
      <c r="D2010" s="330"/>
      <c r="E2010" s="330"/>
      <c r="F2010" s="330"/>
      <c r="G2010" s="330"/>
      <c r="H2010" s="219"/>
      <c r="I2010" s="338"/>
      <c r="J2010" s="338"/>
      <c r="K2010" s="338"/>
      <c r="L2010" s="338"/>
      <c r="M2010" s="332"/>
      <c r="N2010" s="332"/>
      <c r="O2010" s="332"/>
      <c r="P2010" s="330"/>
      <c r="Q2010" s="330"/>
      <c r="R2010" s="338"/>
      <c r="S2010" s="338"/>
      <c r="T2010" s="338"/>
      <c r="U2010" s="338"/>
      <c r="V2010" s="338"/>
      <c r="W2010" s="338"/>
      <c r="X2010" s="338"/>
    </row>
    <row r="2011" spans="1:24" ht="7.5" customHeight="1"/>
    <row r="2012" spans="1:24" ht="16.5" customHeight="1">
      <c r="S2012" s="335" t="s">
        <v>641</v>
      </c>
      <c r="T2012" s="335"/>
      <c r="U2012" s="336">
        <v>6.3061129999999999</v>
      </c>
      <c r="V2012" s="336"/>
      <c r="W2012" s="336"/>
    </row>
    <row r="2013" spans="1:24" ht="15.75" customHeight="1"/>
    <row r="2014" spans="1:24" ht="16.5" customHeight="1">
      <c r="B2014" s="339" t="s">
        <v>780</v>
      </c>
      <c r="C2014" s="339"/>
      <c r="D2014" s="339"/>
      <c r="E2014" s="339"/>
      <c r="F2014" s="339"/>
      <c r="G2014" s="339"/>
      <c r="H2014" s="339"/>
      <c r="I2014" s="339"/>
      <c r="J2014" s="339"/>
      <c r="K2014" s="339"/>
      <c r="L2014" s="339"/>
      <c r="M2014" s="339"/>
      <c r="N2014" s="339"/>
      <c r="O2014" s="339"/>
      <c r="P2014" s="339"/>
      <c r="Q2014" s="339"/>
      <c r="R2014" s="339"/>
      <c r="S2014" s="339"/>
      <c r="T2014" s="339"/>
      <c r="U2014" s="339"/>
      <c r="V2014" s="339"/>
      <c r="W2014" s="339"/>
      <c r="X2014" s="339"/>
    </row>
    <row r="2015" spans="1:24" ht="0.75" customHeight="1"/>
    <row r="2016" spans="1:24" ht="18" customHeight="1">
      <c r="A2016" s="340" t="s">
        <v>633</v>
      </c>
      <c r="B2016" s="340"/>
      <c r="C2016" s="340"/>
      <c r="D2016" s="340"/>
      <c r="E2016" s="340"/>
      <c r="F2016" s="340"/>
      <c r="G2016" s="340"/>
      <c r="H2016" s="218" t="s">
        <v>634</v>
      </c>
      <c r="I2016" s="341" t="s">
        <v>635</v>
      </c>
      <c r="J2016" s="341"/>
      <c r="K2016" s="341"/>
      <c r="L2016" s="341"/>
      <c r="M2016" s="341" t="s">
        <v>43</v>
      </c>
      <c r="N2016" s="341"/>
      <c r="O2016" s="341"/>
      <c r="P2016" s="340" t="s">
        <v>636</v>
      </c>
      <c r="Q2016" s="340"/>
      <c r="R2016" s="341" t="s">
        <v>637</v>
      </c>
      <c r="S2016" s="341"/>
      <c r="T2016" s="341"/>
      <c r="U2016" s="341"/>
      <c r="V2016" s="341" t="s">
        <v>638</v>
      </c>
      <c r="W2016" s="341"/>
      <c r="X2016" s="341"/>
    </row>
    <row r="2017" spans="1:24" ht="1.5" customHeight="1">
      <c r="A2017" s="330" t="s">
        <v>132</v>
      </c>
      <c r="B2017" s="330"/>
      <c r="C2017" s="330"/>
      <c r="D2017" s="330"/>
      <c r="E2017" s="330"/>
      <c r="F2017" s="330"/>
      <c r="G2017" s="330"/>
      <c r="H2017" s="219"/>
      <c r="I2017" s="338">
        <v>1</v>
      </c>
      <c r="J2017" s="338"/>
      <c r="K2017" s="338"/>
      <c r="L2017" s="338"/>
      <c r="M2017" s="332" t="s">
        <v>45</v>
      </c>
      <c r="N2017" s="332"/>
      <c r="O2017" s="332"/>
      <c r="P2017" s="330"/>
      <c r="Q2017" s="330"/>
      <c r="R2017" s="338">
        <v>5</v>
      </c>
      <c r="S2017" s="338"/>
      <c r="T2017" s="338"/>
      <c r="U2017" s="338"/>
      <c r="V2017" s="338">
        <v>5</v>
      </c>
      <c r="W2017" s="338"/>
      <c r="X2017" s="338"/>
    </row>
    <row r="2018" spans="1:24" ht="16.5" customHeight="1">
      <c r="A2018" s="330"/>
      <c r="B2018" s="330"/>
      <c r="C2018" s="330"/>
      <c r="D2018" s="330"/>
      <c r="E2018" s="330"/>
      <c r="F2018" s="330"/>
      <c r="G2018" s="330"/>
      <c r="H2018" s="219"/>
      <c r="I2018" s="338"/>
      <c r="J2018" s="338"/>
      <c r="K2018" s="338"/>
      <c r="L2018" s="338"/>
      <c r="M2018" s="332"/>
      <c r="N2018" s="332"/>
      <c r="O2018" s="332"/>
      <c r="P2018" s="330"/>
      <c r="Q2018" s="330"/>
      <c r="R2018" s="338"/>
      <c r="S2018" s="338"/>
      <c r="T2018" s="338"/>
      <c r="U2018" s="338"/>
      <c r="V2018" s="338"/>
      <c r="W2018" s="338"/>
      <c r="X2018" s="338"/>
    </row>
    <row r="2019" spans="1:24" ht="1.5" customHeight="1">
      <c r="A2019" s="330" t="s">
        <v>7</v>
      </c>
      <c r="B2019" s="330"/>
      <c r="C2019" s="330"/>
      <c r="D2019" s="330"/>
      <c r="E2019" s="330"/>
      <c r="F2019" s="330"/>
      <c r="G2019" s="330"/>
      <c r="H2019" s="219"/>
      <c r="I2019" s="338">
        <v>1</v>
      </c>
      <c r="J2019" s="338"/>
      <c r="K2019" s="338"/>
      <c r="L2019" s="338"/>
      <c r="M2019" s="332" t="s">
        <v>45</v>
      </c>
      <c r="N2019" s="332"/>
      <c r="O2019" s="332"/>
      <c r="P2019" s="330"/>
      <c r="Q2019" s="330"/>
      <c r="R2019" s="338">
        <v>1.21</v>
      </c>
      <c r="S2019" s="338"/>
      <c r="T2019" s="338"/>
      <c r="U2019" s="338"/>
      <c r="V2019" s="338">
        <v>1.21</v>
      </c>
      <c r="W2019" s="338"/>
      <c r="X2019" s="338"/>
    </row>
    <row r="2020" spans="1:24" ht="16.5" customHeight="1">
      <c r="A2020" s="330"/>
      <c r="B2020" s="330"/>
      <c r="C2020" s="330"/>
      <c r="D2020" s="330"/>
      <c r="E2020" s="330"/>
      <c r="F2020" s="330"/>
      <c r="G2020" s="330"/>
      <c r="H2020" s="219"/>
      <c r="I2020" s="338"/>
      <c r="J2020" s="338"/>
      <c r="K2020" s="338"/>
      <c r="L2020" s="338"/>
      <c r="M2020" s="332"/>
      <c r="N2020" s="332"/>
      <c r="O2020" s="332"/>
      <c r="P2020" s="330"/>
      <c r="Q2020" s="330"/>
      <c r="R2020" s="338"/>
      <c r="S2020" s="338"/>
      <c r="T2020" s="338"/>
      <c r="U2020" s="338"/>
      <c r="V2020" s="338"/>
      <c r="W2020" s="338"/>
      <c r="X2020" s="338"/>
    </row>
    <row r="2021" spans="1:24" ht="7.5" customHeight="1"/>
    <row r="2022" spans="1:24" ht="16.5" customHeight="1">
      <c r="S2022" s="335" t="s">
        <v>641</v>
      </c>
      <c r="T2022" s="335"/>
      <c r="U2022" s="336">
        <v>6.21</v>
      </c>
      <c r="V2022" s="336"/>
      <c r="W2022" s="336"/>
    </row>
    <row r="2023" spans="1:24" ht="15.75" customHeight="1"/>
    <row r="2024" spans="1:24" ht="16.5" customHeight="1">
      <c r="B2024" s="339" t="s">
        <v>781</v>
      </c>
      <c r="C2024" s="339"/>
      <c r="D2024" s="339"/>
      <c r="E2024" s="339"/>
      <c r="F2024" s="339"/>
      <c r="G2024" s="339"/>
      <c r="H2024" s="339"/>
      <c r="I2024" s="339"/>
      <c r="J2024" s="339"/>
      <c r="K2024" s="339"/>
      <c r="L2024" s="339"/>
      <c r="M2024" s="339"/>
      <c r="N2024" s="339"/>
      <c r="O2024" s="339"/>
      <c r="P2024" s="339"/>
      <c r="Q2024" s="339"/>
      <c r="R2024" s="339"/>
      <c r="S2024" s="339"/>
      <c r="T2024" s="339"/>
      <c r="U2024" s="339"/>
      <c r="V2024" s="339"/>
      <c r="W2024" s="339"/>
      <c r="X2024" s="339"/>
    </row>
    <row r="2025" spans="1:24" ht="0.75" customHeight="1"/>
    <row r="2026" spans="1:24" ht="18" customHeight="1">
      <c r="A2026" s="340" t="s">
        <v>633</v>
      </c>
      <c r="B2026" s="340"/>
      <c r="C2026" s="340"/>
      <c r="D2026" s="340"/>
      <c r="E2026" s="340"/>
      <c r="F2026" s="340"/>
      <c r="G2026" s="340"/>
      <c r="H2026" s="218" t="s">
        <v>634</v>
      </c>
      <c r="I2026" s="341" t="s">
        <v>635</v>
      </c>
      <c r="J2026" s="341"/>
      <c r="K2026" s="341"/>
      <c r="L2026" s="341"/>
      <c r="M2026" s="341" t="s">
        <v>43</v>
      </c>
      <c r="N2026" s="341"/>
      <c r="O2026" s="341"/>
      <c r="P2026" s="340" t="s">
        <v>636</v>
      </c>
      <c r="Q2026" s="340"/>
      <c r="R2026" s="341" t="s">
        <v>637</v>
      </c>
      <c r="S2026" s="341"/>
      <c r="T2026" s="341"/>
      <c r="U2026" s="341"/>
      <c r="V2026" s="341" t="s">
        <v>638</v>
      </c>
      <c r="W2026" s="341"/>
      <c r="X2026" s="341"/>
    </row>
    <row r="2027" spans="1:24" ht="1.5" customHeight="1">
      <c r="A2027" s="330" t="s">
        <v>133</v>
      </c>
      <c r="B2027" s="330"/>
      <c r="C2027" s="330"/>
      <c r="D2027" s="330"/>
      <c r="E2027" s="330"/>
      <c r="F2027" s="330"/>
      <c r="G2027" s="330"/>
      <c r="H2027" s="219"/>
      <c r="I2027" s="338">
        <v>1</v>
      </c>
      <c r="J2027" s="338"/>
      <c r="K2027" s="338"/>
      <c r="L2027" s="338"/>
      <c r="M2027" s="332" t="s">
        <v>45</v>
      </c>
      <c r="N2027" s="332"/>
      <c r="O2027" s="332"/>
      <c r="P2027" s="330"/>
      <c r="Q2027" s="330"/>
      <c r="R2027" s="338">
        <v>7.5</v>
      </c>
      <c r="S2027" s="338"/>
      <c r="T2027" s="338"/>
      <c r="U2027" s="338"/>
      <c r="V2027" s="338">
        <v>7.5</v>
      </c>
      <c r="W2027" s="338"/>
      <c r="X2027" s="338"/>
    </row>
    <row r="2028" spans="1:24" ht="16.5" customHeight="1">
      <c r="A2028" s="330"/>
      <c r="B2028" s="330"/>
      <c r="C2028" s="330"/>
      <c r="D2028" s="330"/>
      <c r="E2028" s="330"/>
      <c r="F2028" s="330"/>
      <c r="G2028" s="330"/>
      <c r="H2028" s="219"/>
      <c r="I2028" s="338"/>
      <c r="J2028" s="338"/>
      <c r="K2028" s="338"/>
      <c r="L2028" s="338"/>
      <c r="M2028" s="332"/>
      <c r="N2028" s="332"/>
      <c r="O2028" s="332"/>
      <c r="P2028" s="330"/>
      <c r="Q2028" s="330"/>
      <c r="R2028" s="338"/>
      <c r="S2028" s="338"/>
      <c r="T2028" s="338"/>
      <c r="U2028" s="338"/>
      <c r="V2028" s="338"/>
      <c r="W2028" s="338"/>
      <c r="X2028" s="338"/>
    </row>
    <row r="2029" spans="1:24" ht="1.5" customHeight="1">
      <c r="A2029" s="330" t="s">
        <v>6</v>
      </c>
      <c r="B2029" s="330"/>
      <c r="C2029" s="330"/>
      <c r="D2029" s="330"/>
      <c r="E2029" s="330"/>
      <c r="F2029" s="330"/>
      <c r="G2029" s="330"/>
      <c r="H2029" s="219"/>
      <c r="I2029" s="338">
        <v>1</v>
      </c>
      <c r="J2029" s="338"/>
      <c r="K2029" s="338"/>
      <c r="L2029" s="338"/>
      <c r="M2029" s="332" t="s">
        <v>45</v>
      </c>
      <c r="N2029" s="332"/>
      <c r="O2029" s="332"/>
      <c r="P2029" s="330"/>
      <c r="Q2029" s="330"/>
      <c r="R2029" s="338">
        <v>1.3061130000000001</v>
      </c>
      <c r="S2029" s="338"/>
      <c r="T2029" s="338"/>
      <c r="U2029" s="338"/>
      <c r="V2029" s="338">
        <v>1.3061130000000001</v>
      </c>
      <c r="W2029" s="338"/>
      <c r="X2029" s="338"/>
    </row>
    <row r="2030" spans="1:24" ht="16.5" customHeight="1">
      <c r="A2030" s="330"/>
      <c r="B2030" s="330"/>
      <c r="C2030" s="330"/>
      <c r="D2030" s="330"/>
      <c r="E2030" s="330"/>
      <c r="F2030" s="330"/>
      <c r="G2030" s="330"/>
      <c r="H2030" s="219"/>
      <c r="I2030" s="338"/>
      <c r="J2030" s="338"/>
      <c r="K2030" s="338"/>
      <c r="L2030" s="338"/>
      <c r="M2030" s="332"/>
      <c r="N2030" s="332"/>
      <c r="O2030" s="332"/>
      <c r="P2030" s="330"/>
      <c r="Q2030" s="330"/>
      <c r="R2030" s="338"/>
      <c r="S2030" s="338"/>
      <c r="T2030" s="338"/>
      <c r="U2030" s="338"/>
      <c r="V2030" s="338"/>
      <c r="W2030" s="338"/>
      <c r="X2030" s="338"/>
    </row>
    <row r="2031" spans="1:24" ht="1.5" customHeight="1">
      <c r="A2031" s="330" t="s">
        <v>8</v>
      </c>
      <c r="B2031" s="330"/>
      <c r="C2031" s="330"/>
      <c r="D2031" s="330"/>
      <c r="E2031" s="330"/>
      <c r="F2031" s="330"/>
      <c r="G2031" s="330"/>
      <c r="H2031" s="219"/>
      <c r="I2031" s="338">
        <v>1</v>
      </c>
      <c r="J2031" s="338"/>
      <c r="K2031" s="338"/>
      <c r="L2031" s="338"/>
      <c r="M2031" s="332" t="s">
        <v>45</v>
      </c>
      <c r="N2031" s="332"/>
      <c r="O2031" s="332"/>
      <c r="P2031" s="330"/>
      <c r="Q2031" s="330"/>
      <c r="R2031" s="338">
        <v>0.23260339999999999</v>
      </c>
      <c r="S2031" s="338"/>
      <c r="T2031" s="338"/>
      <c r="U2031" s="338"/>
      <c r="V2031" s="338">
        <v>0.23260339999999999</v>
      </c>
      <c r="W2031" s="338"/>
      <c r="X2031" s="338"/>
    </row>
    <row r="2032" spans="1:24" ht="16.5" customHeight="1">
      <c r="A2032" s="330"/>
      <c r="B2032" s="330"/>
      <c r="C2032" s="330"/>
      <c r="D2032" s="330"/>
      <c r="E2032" s="330"/>
      <c r="F2032" s="330"/>
      <c r="G2032" s="330"/>
      <c r="H2032" s="219"/>
      <c r="I2032" s="338"/>
      <c r="J2032" s="338"/>
      <c r="K2032" s="338"/>
      <c r="L2032" s="338"/>
      <c r="M2032" s="332"/>
      <c r="N2032" s="332"/>
      <c r="O2032" s="332"/>
      <c r="P2032" s="330"/>
      <c r="Q2032" s="330"/>
      <c r="R2032" s="338"/>
      <c r="S2032" s="338"/>
      <c r="T2032" s="338"/>
      <c r="U2032" s="338"/>
      <c r="V2032" s="338"/>
      <c r="W2032" s="338"/>
      <c r="X2032" s="338"/>
    </row>
    <row r="2033" spans="1:24" ht="1.5" customHeight="1">
      <c r="A2033" s="330" t="s">
        <v>128</v>
      </c>
      <c r="B2033" s="330"/>
      <c r="C2033" s="330"/>
      <c r="D2033" s="330"/>
      <c r="E2033" s="330"/>
      <c r="F2033" s="330"/>
      <c r="G2033" s="330"/>
      <c r="H2033" s="219"/>
      <c r="I2033" s="338">
        <v>10</v>
      </c>
      <c r="J2033" s="338"/>
      <c r="K2033" s="338"/>
      <c r="L2033" s="338"/>
      <c r="M2033" s="332" t="s">
        <v>639</v>
      </c>
      <c r="N2033" s="332"/>
      <c r="O2033" s="332"/>
      <c r="P2033" s="330"/>
      <c r="Q2033" s="330"/>
      <c r="R2033" s="338">
        <v>0.03</v>
      </c>
      <c r="S2033" s="338"/>
      <c r="T2033" s="338"/>
      <c r="U2033" s="338"/>
      <c r="V2033" s="338">
        <v>0.3</v>
      </c>
      <c r="W2033" s="338"/>
      <c r="X2033" s="338"/>
    </row>
    <row r="2034" spans="1:24" ht="16.5" customHeight="1">
      <c r="A2034" s="330"/>
      <c r="B2034" s="330"/>
      <c r="C2034" s="330"/>
      <c r="D2034" s="330"/>
      <c r="E2034" s="330"/>
      <c r="F2034" s="330"/>
      <c r="G2034" s="330"/>
      <c r="H2034" s="219"/>
      <c r="I2034" s="338"/>
      <c r="J2034" s="338"/>
      <c r="K2034" s="338"/>
      <c r="L2034" s="338"/>
      <c r="M2034" s="332"/>
      <c r="N2034" s="332"/>
      <c r="O2034" s="332"/>
      <c r="P2034" s="330"/>
      <c r="Q2034" s="330"/>
      <c r="R2034" s="338"/>
      <c r="S2034" s="338"/>
      <c r="T2034" s="338"/>
      <c r="U2034" s="338"/>
      <c r="V2034" s="338"/>
      <c r="W2034" s="338"/>
      <c r="X2034" s="338"/>
    </row>
    <row r="2035" spans="1:24" ht="8.25" customHeight="1"/>
    <row r="2036" spans="1:24" ht="16.5" customHeight="1">
      <c r="S2036" s="335" t="s">
        <v>641</v>
      </c>
      <c r="T2036" s="335"/>
      <c r="U2036" s="336">
        <v>9.3387170000000008</v>
      </c>
      <c r="V2036" s="336"/>
      <c r="W2036" s="336"/>
    </row>
    <row r="2037" spans="1:24" ht="15" customHeight="1"/>
    <row r="2038" spans="1:24" ht="16.5" customHeight="1">
      <c r="B2038" s="339" t="s">
        <v>37</v>
      </c>
      <c r="C2038" s="339"/>
      <c r="D2038" s="339"/>
      <c r="E2038" s="339"/>
      <c r="F2038" s="339"/>
      <c r="G2038" s="339"/>
      <c r="H2038" s="339"/>
      <c r="I2038" s="339"/>
      <c r="J2038" s="339"/>
      <c r="K2038" s="339"/>
      <c r="L2038" s="339"/>
      <c r="M2038" s="339"/>
      <c r="N2038" s="339"/>
      <c r="O2038" s="339"/>
      <c r="P2038" s="339"/>
      <c r="Q2038" s="339"/>
      <c r="R2038" s="339"/>
      <c r="S2038" s="339"/>
      <c r="T2038" s="339"/>
      <c r="U2038" s="339"/>
      <c r="V2038" s="339"/>
      <c r="W2038" s="339"/>
      <c r="X2038" s="339"/>
    </row>
    <row r="2039" spans="1:24" ht="1.5" customHeight="1"/>
    <row r="2040" spans="1:24" ht="18" customHeight="1">
      <c r="A2040" s="340" t="s">
        <v>633</v>
      </c>
      <c r="B2040" s="340"/>
      <c r="C2040" s="340"/>
      <c r="D2040" s="340"/>
      <c r="E2040" s="340"/>
      <c r="F2040" s="340"/>
      <c r="G2040" s="340"/>
      <c r="H2040" s="218" t="s">
        <v>634</v>
      </c>
      <c r="I2040" s="341" t="s">
        <v>635</v>
      </c>
      <c r="J2040" s="341"/>
      <c r="K2040" s="341"/>
      <c r="L2040" s="341"/>
      <c r="M2040" s="341" t="s">
        <v>43</v>
      </c>
      <c r="N2040" s="341"/>
      <c r="O2040" s="341"/>
      <c r="P2040" s="340" t="s">
        <v>636</v>
      </c>
      <c r="Q2040" s="340"/>
      <c r="R2040" s="341" t="s">
        <v>637</v>
      </c>
      <c r="S2040" s="341"/>
      <c r="T2040" s="341"/>
      <c r="U2040" s="341"/>
      <c r="V2040" s="341" t="s">
        <v>638</v>
      </c>
      <c r="W2040" s="341"/>
      <c r="X2040" s="341"/>
    </row>
    <row r="2041" spans="1:24" ht="1.5" customHeight="1">
      <c r="A2041" s="330" t="s">
        <v>133</v>
      </c>
      <c r="B2041" s="330"/>
      <c r="C2041" s="330"/>
      <c r="D2041" s="330"/>
      <c r="E2041" s="330"/>
      <c r="F2041" s="330"/>
      <c r="G2041" s="330"/>
      <c r="H2041" s="219"/>
      <c r="I2041" s="338">
        <v>1</v>
      </c>
      <c r="J2041" s="338"/>
      <c r="K2041" s="338"/>
      <c r="L2041" s="338"/>
      <c r="M2041" s="332" t="s">
        <v>45</v>
      </c>
      <c r="N2041" s="332"/>
      <c r="O2041" s="332"/>
      <c r="P2041" s="330"/>
      <c r="Q2041" s="330"/>
      <c r="R2041" s="338">
        <v>7.5</v>
      </c>
      <c r="S2041" s="338"/>
      <c r="T2041" s="338"/>
      <c r="U2041" s="338"/>
      <c r="V2041" s="338">
        <v>7.5</v>
      </c>
      <c r="W2041" s="338"/>
      <c r="X2041" s="338"/>
    </row>
    <row r="2042" spans="1:24" ht="16.5" customHeight="1">
      <c r="A2042" s="330"/>
      <c r="B2042" s="330"/>
      <c r="C2042" s="330"/>
      <c r="D2042" s="330"/>
      <c r="E2042" s="330"/>
      <c r="F2042" s="330"/>
      <c r="G2042" s="330"/>
      <c r="H2042" s="219"/>
      <c r="I2042" s="338"/>
      <c r="J2042" s="338"/>
      <c r="K2042" s="338"/>
      <c r="L2042" s="338"/>
      <c r="M2042" s="332"/>
      <c r="N2042" s="332"/>
      <c r="O2042" s="332"/>
      <c r="P2042" s="330"/>
      <c r="Q2042" s="330"/>
      <c r="R2042" s="338"/>
      <c r="S2042" s="338"/>
      <c r="T2042" s="338"/>
      <c r="U2042" s="338"/>
      <c r="V2042" s="338"/>
      <c r="W2042" s="338"/>
      <c r="X2042" s="338"/>
    </row>
    <row r="2043" spans="1:24" ht="1.5" customHeight="1">
      <c r="A2043" s="330" t="s">
        <v>7</v>
      </c>
      <c r="B2043" s="330"/>
      <c r="C2043" s="330"/>
      <c r="D2043" s="330"/>
      <c r="E2043" s="330"/>
      <c r="F2043" s="330"/>
      <c r="G2043" s="330"/>
      <c r="H2043" s="219"/>
      <c r="I2043" s="338">
        <v>1</v>
      </c>
      <c r="J2043" s="338"/>
      <c r="K2043" s="338"/>
      <c r="L2043" s="338"/>
      <c r="M2043" s="332" t="s">
        <v>45</v>
      </c>
      <c r="N2043" s="332"/>
      <c r="O2043" s="332"/>
      <c r="P2043" s="330"/>
      <c r="Q2043" s="330"/>
      <c r="R2043" s="338">
        <v>1.21</v>
      </c>
      <c r="S2043" s="338"/>
      <c r="T2043" s="338"/>
      <c r="U2043" s="338"/>
      <c r="V2043" s="338">
        <v>1.21</v>
      </c>
      <c r="W2043" s="338"/>
      <c r="X2043" s="338"/>
    </row>
    <row r="2044" spans="1:24" ht="16.5" customHeight="1">
      <c r="A2044" s="330"/>
      <c r="B2044" s="330"/>
      <c r="C2044" s="330"/>
      <c r="D2044" s="330"/>
      <c r="E2044" s="330"/>
      <c r="F2044" s="330"/>
      <c r="G2044" s="330"/>
      <c r="H2044" s="219"/>
      <c r="I2044" s="338"/>
      <c r="J2044" s="338"/>
      <c r="K2044" s="338"/>
      <c r="L2044" s="338"/>
      <c r="M2044" s="332"/>
      <c r="N2044" s="332"/>
      <c r="O2044" s="332"/>
      <c r="P2044" s="330"/>
      <c r="Q2044" s="330"/>
      <c r="R2044" s="338"/>
      <c r="S2044" s="338"/>
      <c r="T2044" s="338"/>
      <c r="U2044" s="338"/>
      <c r="V2044" s="338"/>
      <c r="W2044" s="338"/>
      <c r="X2044" s="338"/>
    </row>
    <row r="2045" spans="1:24" ht="1.5" customHeight="1">
      <c r="A2045" s="330" t="s">
        <v>8</v>
      </c>
      <c r="B2045" s="330"/>
      <c r="C2045" s="330"/>
      <c r="D2045" s="330"/>
      <c r="E2045" s="330"/>
      <c r="F2045" s="330"/>
      <c r="G2045" s="330"/>
      <c r="H2045" s="219"/>
      <c r="I2045" s="338">
        <v>1</v>
      </c>
      <c r="J2045" s="338"/>
      <c r="K2045" s="338"/>
      <c r="L2045" s="338"/>
      <c r="M2045" s="332" t="s">
        <v>45</v>
      </c>
      <c r="N2045" s="332"/>
      <c r="O2045" s="332"/>
      <c r="P2045" s="330"/>
      <c r="Q2045" s="330"/>
      <c r="R2045" s="338">
        <v>0.23260339999999999</v>
      </c>
      <c r="S2045" s="338"/>
      <c r="T2045" s="338"/>
      <c r="U2045" s="338"/>
      <c r="V2045" s="338">
        <v>0.23260339999999999</v>
      </c>
      <c r="W2045" s="338"/>
      <c r="X2045" s="338"/>
    </row>
    <row r="2046" spans="1:24" ht="16.5" customHeight="1">
      <c r="A2046" s="330"/>
      <c r="B2046" s="330"/>
      <c r="C2046" s="330"/>
      <c r="D2046" s="330"/>
      <c r="E2046" s="330"/>
      <c r="F2046" s="330"/>
      <c r="G2046" s="330"/>
      <c r="H2046" s="219"/>
      <c r="I2046" s="338"/>
      <c r="J2046" s="338"/>
      <c r="K2046" s="338"/>
      <c r="L2046" s="338"/>
      <c r="M2046" s="332"/>
      <c r="N2046" s="332"/>
      <c r="O2046" s="332"/>
      <c r="P2046" s="330"/>
      <c r="Q2046" s="330"/>
      <c r="R2046" s="338"/>
      <c r="S2046" s="338"/>
      <c r="T2046" s="338"/>
      <c r="U2046" s="338"/>
      <c r="V2046" s="338"/>
      <c r="W2046" s="338"/>
      <c r="X2046" s="338"/>
    </row>
    <row r="2047" spans="1:24" ht="1.5" customHeight="1">
      <c r="A2047" s="330" t="s">
        <v>128</v>
      </c>
      <c r="B2047" s="330"/>
      <c r="C2047" s="330"/>
      <c r="D2047" s="330"/>
      <c r="E2047" s="330"/>
      <c r="F2047" s="330"/>
      <c r="G2047" s="330"/>
      <c r="H2047" s="219"/>
      <c r="I2047" s="338">
        <v>10</v>
      </c>
      <c r="J2047" s="338"/>
      <c r="K2047" s="338"/>
      <c r="L2047" s="338"/>
      <c r="M2047" s="332" t="s">
        <v>639</v>
      </c>
      <c r="N2047" s="332"/>
      <c r="O2047" s="332"/>
      <c r="P2047" s="330"/>
      <c r="Q2047" s="330"/>
      <c r="R2047" s="338">
        <v>0.03</v>
      </c>
      <c r="S2047" s="338"/>
      <c r="T2047" s="338"/>
      <c r="U2047" s="338"/>
      <c r="V2047" s="338">
        <v>0.3</v>
      </c>
      <c r="W2047" s="338"/>
      <c r="X2047" s="338"/>
    </row>
    <row r="2048" spans="1:24" ht="16.5" customHeight="1">
      <c r="A2048" s="330"/>
      <c r="B2048" s="330"/>
      <c r="C2048" s="330"/>
      <c r="D2048" s="330"/>
      <c r="E2048" s="330"/>
      <c r="F2048" s="330"/>
      <c r="G2048" s="330"/>
      <c r="H2048" s="219"/>
      <c r="I2048" s="338"/>
      <c r="J2048" s="338"/>
      <c r="K2048" s="338"/>
      <c r="L2048" s="338"/>
      <c r="M2048" s="332"/>
      <c r="N2048" s="332"/>
      <c r="O2048" s="332"/>
      <c r="P2048" s="330"/>
      <c r="Q2048" s="330"/>
      <c r="R2048" s="338"/>
      <c r="S2048" s="338"/>
      <c r="T2048" s="338"/>
      <c r="U2048" s="338"/>
      <c r="V2048" s="338"/>
      <c r="W2048" s="338"/>
      <c r="X2048" s="338"/>
    </row>
    <row r="2049" spans="1:24" ht="7.5" customHeight="1"/>
    <row r="2050" spans="1:24" ht="16.5" customHeight="1">
      <c r="S2050" s="335" t="s">
        <v>641</v>
      </c>
      <c r="T2050" s="335"/>
      <c r="U2050" s="336">
        <v>9.2426030000000008</v>
      </c>
      <c r="V2050" s="336"/>
      <c r="W2050" s="336"/>
    </row>
    <row r="2051" spans="1:24" ht="15" customHeight="1"/>
    <row r="2052" spans="1:24" ht="17.25" customHeight="1">
      <c r="B2052" s="339" t="s">
        <v>38</v>
      </c>
      <c r="C2052" s="339"/>
      <c r="D2052" s="339"/>
      <c r="E2052" s="339"/>
      <c r="F2052" s="339"/>
      <c r="G2052" s="339"/>
      <c r="H2052" s="339"/>
      <c r="I2052" s="339"/>
      <c r="J2052" s="339"/>
      <c r="K2052" s="339"/>
      <c r="L2052" s="339"/>
      <c r="M2052" s="339"/>
      <c r="N2052" s="339"/>
      <c r="O2052" s="339"/>
      <c r="P2052" s="339"/>
      <c r="Q2052" s="339"/>
      <c r="R2052" s="339"/>
      <c r="S2052" s="339"/>
      <c r="T2052" s="339"/>
      <c r="U2052" s="339"/>
      <c r="V2052" s="339"/>
      <c r="W2052" s="339"/>
      <c r="X2052" s="339"/>
    </row>
    <row r="2053" spans="1:24" ht="0.75" customHeight="1"/>
    <row r="2054" spans="1:24" ht="18" customHeight="1">
      <c r="A2054" s="340" t="s">
        <v>633</v>
      </c>
      <c r="B2054" s="340"/>
      <c r="C2054" s="340"/>
      <c r="D2054" s="340"/>
      <c r="E2054" s="340"/>
      <c r="F2054" s="340"/>
      <c r="G2054" s="340"/>
      <c r="H2054" s="218" t="s">
        <v>634</v>
      </c>
      <c r="I2054" s="341" t="s">
        <v>635</v>
      </c>
      <c r="J2054" s="341"/>
      <c r="K2054" s="341"/>
      <c r="L2054" s="341"/>
      <c r="M2054" s="341" t="s">
        <v>43</v>
      </c>
      <c r="N2054" s="341"/>
      <c r="O2054" s="341"/>
      <c r="P2054" s="340" t="s">
        <v>636</v>
      </c>
      <c r="Q2054" s="340"/>
      <c r="R2054" s="341" t="s">
        <v>637</v>
      </c>
      <c r="S2054" s="341"/>
      <c r="T2054" s="341"/>
      <c r="U2054" s="341"/>
      <c r="V2054" s="341" t="s">
        <v>638</v>
      </c>
      <c r="W2054" s="341"/>
      <c r="X2054" s="341"/>
    </row>
    <row r="2055" spans="1:24" ht="1.5" customHeight="1">
      <c r="A2055" s="330" t="s">
        <v>133</v>
      </c>
      <c r="B2055" s="330"/>
      <c r="C2055" s="330"/>
      <c r="D2055" s="330"/>
      <c r="E2055" s="330"/>
      <c r="F2055" s="330"/>
      <c r="G2055" s="330"/>
      <c r="H2055" s="219"/>
      <c r="I2055" s="338">
        <v>1</v>
      </c>
      <c r="J2055" s="338"/>
      <c r="K2055" s="338"/>
      <c r="L2055" s="338"/>
      <c r="M2055" s="332" t="s">
        <v>45</v>
      </c>
      <c r="N2055" s="332"/>
      <c r="O2055" s="332"/>
      <c r="P2055" s="330"/>
      <c r="Q2055" s="330"/>
      <c r="R2055" s="338">
        <v>7.5</v>
      </c>
      <c r="S2055" s="338"/>
      <c r="T2055" s="338"/>
      <c r="U2055" s="338"/>
      <c r="V2055" s="338">
        <v>7.5</v>
      </c>
      <c r="W2055" s="338"/>
      <c r="X2055" s="338"/>
    </row>
    <row r="2056" spans="1:24" ht="16.5" customHeight="1">
      <c r="A2056" s="330"/>
      <c r="B2056" s="330"/>
      <c r="C2056" s="330"/>
      <c r="D2056" s="330"/>
      <c r="E2056" s="330"/>
      <c r="F2056" s="330"/>
      <c r="G2056" s="330"/>
      <c r="H2056" s="219"/>
      <c r="I2056" s="338"/>
      <c r="J2056" s="338"/>
      <c r="K2056" s="338"/>
      <c r="L2056" s="338"/>
      <c r="M2056" s="332"/>
      <c r="N2056" s="332"/>
      <c r="O2056" s="332"/>
      <c r="P2056" s="330"/>
      <c r="Q2056" s="330"/>
      <c r="R2056" s="338"/>
      <c r="S2056" s="338"/>
      <c r="T2056" s="338"/>
      <c r="U2056" s="338"/>
      <c r="V2056" s="338"/>
      <c r="W2056" s="338"/>
      <c r="X2056" s="338"/>
    </row>
    <row r="2057" spans="1:24" ht="1.5" customHeight="1">
      <c r="A2057" s="330" t="s">
        <v>47</v>
      </c>
      <c r="B2057" s="330"/>
      <c r="C2057" s="330"/>
      <c r="D2057" s="330"/>
      <c r="E2057" s="330"/>
      <c r="F2057" s="330"/>
      <c r="G2057" s="330"/>
      <c r="H2057" s="219"/>
      <c r="I2057" s="338">
        <v>150</v>
      </c>
      <c r="J2057" s="338"/>
      <c r="K2057" s="338"/>
      <c r="L2057" s="338"/>
      <c r="M2057" s="332" t="s">
        <v>640</v>
      </c>
      <c r="N2057" s="332"/>
      <c r="O2057" s="332"/>
      <c r="P2057" s="330"/>
      <c r="Q2057" s="330"/>
      <c r="R2057" s="338">
        <v>3.5242370000000002E-2</v>
      </c>
      <c r="S2057" s="338"/>
      <c r="T2057" s="338"/>
      <c r="U2057" s="338"/>
      <c r="V2057" s="338">
        <v>5.2863559999999996</v>
      </c>
      <c r="W2057" s="338"/>
      <c r="X2057" s="338"/>
    </row>
    <row r="2058" spans="1:24" ht="16.5" customHeight="1">
      <c r="A2058" s="330"/>
      <c r="B2058" s="330"/>
      <c r="C2058" s="330"/>
      <c r="D2058" s="330"/>
      <c r="E2058" s="330"/>
      <c r="F2058" s="330"/>
      <c r="G2058" s="330"/>
      <c r="H2058" s="219"/>
      <c r="I2058" s="338"/>
      <c r="J2058" s="338"/>
      <c r="K2058" s="338"/>
      <c r="L2058" s="338"/>
      <c r="M2058" s="332"/>
      <c r="N2058" s="332"/>
      <c r="O2058" s="332"/>
      <c r="P2058" s="330"/>
      <c r="Q2058" s="330"/>
      <c r="R2058" s="338"/>
      <c r="S2058" s="338"/>
      <c r="T2058" s="338"/>
      <c r="U2058" s="338"/>
      <c r="V2058" s="338"/>
      <c r="W2058" s="338"/>
      <c r="X2058" s="338"/>
    </row>
    <row r="2059" spans="1:24" ht="1.5" customHeight="1">
      <c r="A2059" s="330" t="s">
        <v>7</v>
      </c>
      <c r="B2059" s="330"/>
      <c r="C2059" s="330"/>
      <c r="D2059" s="330"/>
      <c r="E2059" s="330"/>
      <c r="F2059" s="330"/>
      <c r="G2059" s="330"/>
      <c r="H2059" s="219"/>
      <c r="I2059" s="338">
        <v>1</v>
      </c>
      <c r="J2059" s="338"/>
      <c r="K2059" s="338"/>
      <c r="L2059" s="338"/>
      <c r="M2059" s="332" t="s">
        <v>45</v>
      </c>
      <c r="N2059" s="332"/>
      <c r="O2059" s="332"/>
      <c r="P2059" s="330"/>
      <c r="Q2059" s="330"/>
      <c r="R2059" s="338">
        <v>1.21</v>
      </c>
      <c r="S2059" s="338"/>
      <c r="T2059" s="338"/>
      <c r="U2059" s="338"/>
      <c r="V2059" s="338">
        <v>1.21</v>
      </c>
      <c r="W2059" s="338"/>
      <c r="X2059" s="338"/>
    </row>
    <row r="2060" spans="1:24" ht="16.5" customHeight="1">
      <c r="A2060" s="330"/>
      <c r="B2060" s="330"/>
      <c r="C2060" s="330"/>
      <c r="D2060" s="330"/>
      <c r="E2060" s="330"/>
      <c r="F2060" s="330"/>
      <c r="G2060" s="330"/>
      <c r="H2060" s="219"/>
      <c r="I2060" s="338"/>
      <c r="J2060" s="338"/>
      <c r="K2060" s="338"/>
      <c r="L2060" s="338"/>
      <c r="M2060" s="332"/>
      <c r="N2060" s="332"/>
      <c r="O2060" s="332"/>
      <c r="P2060" s="330"/>
      <c r="Q2060" s="330"/>
      <c r="R2060" s="338"/>
      <c r="S2060" s="338"/>
      <c r="T2060" s="338"/>
      <c r="U2060" s="338"/>
      <c r="V2060" s="338"/>
      <c r="W2060" s="338"/>
      <c r="X2060" s="338"/>
    </row>
    <row r="2061" spans="1:24" ht="1.5" customHeight="1">
      <c r="A2061" s="330" t="s">
        <v>8</v>
      </c>
      <c r="B2061" s="330"/>
      <c r="C2061" s="330"/>
      <c r="D2061" s="330"/>
      <c r="E2061" s="330"/>
      <c r="F2061" s="330"/>
      <c r="G2061" s="330"/>
      <c r="H2061" s="219"/>
      <c r="I2061" s="338">
        <v>1</v>
      </c>
      <c r="J2061" s="338"/>
      <c r="K2061" s="338"/>
      <c r="L2061" s="338"/>
      <c r="M2061" s="332" t="s">
        <v>45</v>
      </c>
      <c r="N2061" s="332"/>
      <c r="O2061" s="332"/>
      <c r="P2061" s="330"/>
      <c r="Q2061" s="330"/>
      <c r="R2061" s="338">
        <v>0.23260339999999999</v>
      </c>
      <c r="S2061" s="338"/>
      <c r="T2061" s="338"/>
      <c r="U2061" s="338"/>
      <c r="V2061" s="338">
        <v>0.23260339999999999</v>
      </c>
      <c r="W2061" s="338"/>
      <c r="X2061" s="338"/>
    </row>
    <row r="2062" spans="1:24" ht="16.5" customHeight="1">
      <c r="A2062" s="330"/>
      <c r="B2062" s="330"/>
      <c r="C2062" s="330"/>
      <c r="D2062" s="330"/>
      <c r="E2062" s="330"/>
      <c r="F2062" s="330"/>
      <c r="G2062" s="330"/>
      <c r="H2062" s="219"/>
      <c r="I2062" s="338"/>
      <c r="J2062" s="338"/>
      <c r="K2062" s="338"/>
      <c r="L2062" s="338"/>
      <c r="M2062" s="332"/>
      <c r="N2062" s="332"/>
      <c r="O2062" s="332"/>
      <c r="P2062" s="330"/>
      <c r="Q2062" s="330"/>
      <c r="R2062" s="338"/>
      <c r="S2062" s="338"/>
      <c r="T2062" s="338"/>
      <c r="U2062" s="338"/>
      <c r="V2062" s="338"/>
      <c r="W2062" s="338"/>
      <c r="X2062" s="338"/>
    </row>
    <row r="2063" spans="1:24" ht="1.5" customHeight="1">
      <c r="A2063" s="330" t="s">
        <v>128</v>
      </c>
      <c r="B2063" s="330"/>
      <c r="C2063" s="330"/>
      <c r="D2063" s="330"/>
      <c r="E2063" s="330"/>
      <c r="F2063" s="330"/>
      <c r="G2063" s="330"/>
      <c r="H2063" s="219"/>
      <c r="I2063" s="338">
        <v>10</v>
      </c>
      <c r="J2063" s="338"/>
      <c r="K2063" s="338"/>
      <c r="L2063" s="338"/>
      <c r="M2063" s="332" t="s">
        <v>639</v>
      </c>
      <c r="N2063" s="332"/>
      <c r="O2063" s="332"/>
      <c r="P2063" s="330"/>
      <c r="Q2063" s="330"/>
      <c r="R2063" s="338">
        <v>0.03</v>
      </c>
      <c r="S2063" s="338"/>
      <c r="T2063" s="338"/>
      <c r="U2063" s="338"/>
      <c r="V2063" s="338">
        <v>0.3</v>
      </c>
      <c r="W2063" s="338"/>
      <c r="X2063" s="338"/>
    </row>
    <row r="2064" spans="1:24" ht="16.5" customHeight="1">
      <c r="A2064" s="330"/>
      <c r="B2064" s="330"/>
      <c r="C2064" s="330"/>
      <c r="D2064" s="330"/>
      <c r="E2064" s="330"/>
      <c r="F2064" s="330"/>
      <c r="G2064" s="330"/>
      <c r="H2064" s="219"/>
      <c r="I2064" s="338"/>
      <c r="J2064" s="338"/>
      <c r="K2064" s="338"/>
      <c r="L2064" s="338"/>
      <c r="M2064" s="332"/>
      <c r="N2064" s="332"/>
      <c r="O2064" s="332"/>
      <c r="P2064" s="330"/>
      <c r="Q2064" s="330"/>
      <c r="R2064" s="338"/>
      <c r="S2064" s="338"/>
      <c r="T2064" s="338"/>
      <c r="U2064" s="338"/>
      <c r="V2064" s="338"/>
      <c r="W2064" s="338"/>
      <c r="X2064" s="338"/>
    </row>
    <row r="2065" spans="1:24" ht="7.5" customHeight="1"/>
    <row r="2066" spans="1:24" ht="16.5" customHeight="1">
      <c r="S2066" s="335" t="s">
        <v>641</v>
      </c>
      <c r="T2066" s="335"/>
      <c r="U2066" s="336">
        <v>14.52896</v>
      </c>
      <c r="V2066" s="336"/>
      <c r="W2066" s="336"/>
    </row>
    <row r="2067" spans="1:24" ht="15.75" customHeight="1"/>
    <row r="2068" spans="1:24" ht="16.5" customHeight="1">
      <c r="B2068" s="339" t="s">
        <v>782</v>
      </c>
      <c r="C2068" s="339"/>
      <c r="D2068" s="339"/>
      <c r="E2068" s="339"/>
      <c r="F2068" s="339"/>
      <c r="G2068" s="339"/>
      <c r="H2068" s="339"/>
      <c r="I2068" s="339"/>
      <c r="J2068" s="339"/>
      <c r="K2068" s="339"/>
      <c r="L2068" s="339"/>
      <c r="M2068" s="339"/>
      <c r="N2068" s="339"/>
      <c r="O2068" s="339"/>
      <c r="P2068" s="339"/>
      <c r="Q2068" s="339"/>
      <c r="R2068" s="339"/>
      <c r="S2068" s="339"/>
      <c r="T2068" s="339"/>
      <c r="U2068" s="339"/>
      <c r="V2068" s="339"/>
      <c r="W2068" s="339"/>
      <c r="X2068" s="339"/>
    </row>
    <row r="2069" spans="1:24" ht="0.75" customHeight="1"/>
    <row r="2070" spans="1:24" ht="18" customHeight="1">
      <c r="A2070" s="340" t="s">
        <v>633</v>
      </c>
      <c r="B2070" s="340"/>
      <c r="C2070" s="340"/>
      <c r="D2070" s="340"/>
      <c r="E2070" s="340"/>
      <c r="F2070" s="340"/>
      <c r="G2070" s="340"/>
      <c r="H2070" s="218" t="s">
        <v>634</v>
      </c>
      <c r="I2070" s="341" t="s">
        <v>635</v>
      </c>
      <c r="J2070" s="341"/>
      <c r="K2070" s="341"/>
      <c r="L2070" s="341"/>
      <c r="M2070" s="341" t="s">
        <v>43</v>
      </c>
      <c r="N2070" s="341"/>
      <c r="O2070" s="341"/>
      <c r="P2070" s="340" t="s">
        <v>636</v>
      </c>
      <c r="Q2070" s="340"/>
      <c r="R2070" s="341" t="s">
        <v>637</v>
      </c>
      <c r="S2070" s="341"/>
      <c r="T2070" s="341"/>
      <c r="U2070" s="341"/>
      <c r="V2070" s="341" t="s">
        <v>638</v>
      </c>
      <c r="W2070" s="341"/>
      <c r="X2070" s="341"/>
    </row>
    <row r="2071" spans="1:24" ht="1.5" customHeight="1">
      <c r="A2071" s="330" t="s">
        <v>133</v>
      </c>
      <c r="B2071" s="330"/>
      <c r="C2071" s="330"/>
      <c r="D2071" s="330"/>
      <c r="E2071" s="330"/>
      <c r="F2071" s="330"/>
      <c r="G2071" s="330"/>
      <c r="H2071" s="219"/>
      <c r="I2071" s="338">
        <v>1</v>
      </c>
      <c r="J2071" s="338"/>
      <c r="K2071" s="338"/>
      <c r="L2071" s="338"/>
      <c r="M2071" s="332" t="s">
        <v>45</v>
      </c>
      <c r="N2071" s="332"/>
      <c r="O2071" s="332"/>
      <c r="P2071" s="330"/>
      <c r="Q2071" s="330"/>
      <c r="R2071" s="338">
        <v>7.5</v>
      </c>
      <c r="S2071" s="338"/>
      <c r="T2071" s="338"/>
      <c r="U2071" s="338"/>
      <c r="V2071" s="338">
        <v>7.5</v>
      </c>
      <c r="W2071" s="338"/>
      <c r="X2071" s="338"/>
    </row>
    <row r="2072" spans="1:24" ht="16.5" customHeight="1">
      <c r="A2072" s="330"/>
      <c r="B2072" s="330"/>
      <c r="C2072" s="330"/>
      <c r="D2072" s="330"/>
      <c r="E2072" s="330"/>
      <c r="F2072" s="330"/>
      <c r="G2072" s="330"/>
      <c r="H2072" s="219"/>
      <c r="I2072" s="338"/>
      <c r="J2072" s="338"/>
      <c r="K2072" s="338"/>
      <c r="L2072" s="338"/>
      <c r="M2072" s="332"/>
      <c r="N2072" s="332"/>
      <c r="O2072" s="332"/>
      <c r="P2072" s="330"/>
      <c r="Q2072" s="330"/>
      <c r="R2072" s="338"/>
      <c r="S2072" s="338"/>
      <c r="T2072" s="338"/>
      <c r="U2072" s="338"/>
      <c r="V2072" s="338"/>
      <c r="W2072" s="338"/>
      <c r="X2072" s="338"/>
    </row>
    <row r="2073" spans="1:24" ht="1.5" customHeight="1">
      <c r="A2073" s="330" t="s">
        <v>47</v>
      </c>
      <c r="B2073" s="330"/>
      <c r="C2073" s="330"/>
      <c r="D2073" s="330"/>
      <c r="E2073" s="330"/>
      <c r="F2073" s="330"/>
      <c r="G2073" s="330"/>
      <c r="H2073" s="219"/>
      <c r="I2073" s="338">
        <v>120</v>
      </c>
      <c r="J2073" s="338"/>
      <c r="K2073" s="338"/>
      <c r="L2073" s="338"/>
      <c r="M2073" s="332" t="s">
        <v>640</v>
      </c>
      <c r="N2073" s="332"/>
      <c r="O2073" s="332"/>
      <c r="P2073" s="330"/>
      <c r="Q2073" s="330"/>
      <c r="R2073" s="338">
        <v>3.5242370000000002E-2</v>
      </c>
      <c r="S2073" s="338"/>
      <c r="T2073" s="338"/>
      <c r="U2073" s="338"/>
      <c r="V2073" s="338">
        <v>4.2290850000000004</v>
      </c>
      <c r="W2073" s="338"/>
      <c r="X2073" s="338"/>
    </row>
    <row r="2074" spans="1:24" ht="16.5" customHeight="1">
      <c r="A2074" s="330"/>
      <c r="B2074" s="330"/>
      <c r="C2074" s="330"/>
      <c r="D2074" s="330"/>
      <c r="E2074" s="330"/>
      <c r="F2074" s="330"/>
      <c r="G2074" s="330"/>
      <c r="H2074" s="219"/>
      <c r="I2074" s="338"/>
      <c r="J2074" s="338"/>
      <c r="K2074" s="338"/>
      <c r="L2074" s="338"/>
      <c r="M2074" s="332"/>
      <c r="N2074" s="332"/>
      <c r="O2074" s="332"/>
      <c r="P2074" s="330"/>
      <c r="Q2074" s="330"/>
      <c r="R2074" s="338"/>
      <c r="S2074" s="338"/>
      <c r="T2074" s="338"/>
      <c r="U2074" s="338"/>
      <c r="V2074" s="338"/>
      <c r="W2074" s="338"/>
      <c r="X2074" s="338"/>
    </row>
    <row r="2075" spans="1:24" ht="1.5" customHeight="1">
      <c r="A2075" s="330" t="s">
        <v>6</v>
      </c>
      <c r="B2075" s="330"/>
      <c r="C2075" s="330"/>
      <c r="D2075" s="330"/>
      <c r="E2075" s="330"/>
      <c r="F2075" s="330"/>
      <c r="G2075" s="330"/>
      <c r="H2075" s="219"/>
      <c r="I2075" s="338">
        <v>1</v>
      </c>
      <c r="J2075" s="338"/>
      <c r="K2075" s="338"/>
      <c r="L2075" s="338"/>
      <c r="M2075" s="332" t="s">
        <v>45</v>
      </c>
      <c r="N2075" s="332"/>
      <c r="O2075" s="332"/>
      <c r="P2075" s="330"/>
      <c r="Q2075" s="330"/>
      <c r="R2075" s="338">
        <v>1.3061130000000001</v>
      </c>
      <c r="S2075" s="338"/>
      <c r="T2075" s="338"/>
      <c r="U2075" s="338"/>
      <c r="V2075" s="338">
        <v>1.3061130000000001</v>
      </c>
      <c r="W2075" s="338"/>
      <c r="X2075" s="338"/>
    </row>
    <row r="2076" spans="1:24" ht="16.5" customHeight="1">
      <c r="A2076" s="330"/>
      <c r="B2076" s="330"/>
      <c r="C2076" s="330"/>
      <c r="D2076" s="330"/>
      <c r="E2076" s="330"/>
      <c r="F2076" s="330"/>
      <c r="G2076" s="330"/>
      <c r="H2076" s="219"/>
      <c r="I2076" s="338"/>
      <c r="J2076" s="338"/>
      <c r="K2076" s="338"/>
      <c r="L2076" s="338"/>
      <c r="M2076" s="332"/>
      <c r="N2076" s="332"/>
      <c r="O2076" s="332"/>
      <c r="P2076" s="330"/>
      <c r="Q2076" s="330"/>
      <c r="R2076" s="338"/>
      <c r="S2076" s="338"/>
      <c r="T2076" s="338"/>
      <c r="U2076" s="338"/>
      <c r="V2076" s="338"/>
      <c r="W2076" s="338"/>
      <c r="X2076" s="338"/>
    </row>
    <row r="2077" spans="1:24" ht="1.5" customHeight="1">
      <c r="A2077" s="330" t="s">
        <v>8</v>
      </c>
      <c r="B2077" s="330"/>
      <c r="C2077" s="330"/>
      <c r="D2077" s="330"/>
      <c r="E2077" s="330"/>
      <c r="F2077" s="330"/>
      <c r="G2077" s="330"/>
      <c r="H2077" s="219"/>
      <c r="I2077" s="338">
        <v>1</v>
      </c>
      <c r="J2077" s="338"/>
      <c r="K2077" s="338"/>
      <c r="L2077" s="338"/>
      <c r="M2077" s="332" t="s">
        <v>45</v>
      </c>
      <c r="N2077" s="332"/>
      <c r="O2077" s="332"/>
      <c r="P2077" s="330"/>
      <c r="Q2077" s="330"/>
      <c r="R2077" s="338">
        <v>0.23260339999999999</v>
      </c>
      <c r="S2077" s="338"/>
      <c r="T2077" s="338"/>
      <c r="U2077" s="338"/>
      <c r="V2077" s="338">
        <v>0.23260339999999999</v>
      </c>
      <c r="W2077" s="338"/>
      <c r="X2077" s="338"/>
    </row>
    <row r="2078" spans="1:24" ht="16.5" customHeight="1">
      <c r="A2078" s="330"/>
      <c r="B2078" s="330"/>
      <c r="C2078" s="330"/>
      <c r="D2078" s="330"/>
      <c r="E2078" s="330"/>
      <c r="F2078" s="330"/>
      <c r="G2078" s="330"/>
      <c r="H2078" s="219"/>
      <c r="I2078" s="338"/>
      <c r="J2078" s="338"/>
      <c r="K2078" s="338"/>
      <c r="L2078" s="338"/>
      <c r="M2078" s="332"/>
      <c r="N2078" s="332"/>
      <c r="O2078" s="332"/>
      <c r="P2078" s="330"/>
      <c r="Q2078" s="330"/>
      <c r="R2078" s="338"/>
      <c r="S2078" s="338"/>
      <c r="T2078" s="338"/>
      <c r="U2078" s="338"/>
      <c r="V2078" s="338"/>
      <c r="W2078" s="338"/>
      <c r="X2078" s="338"/>
    </row>
    <row r="2079" spans="1:24" ht="1.5" customHeight="1">
      <c r="A2079" s="330" t="s">
        <v>128</v>
      </c>
      <c r="B2079" s="330"/>
      <c r="C2079" s="330"/>
      <c r="D2079" s="330"/>
      <c r="E2079" s="330"/>
      <c r="F2079" s="330"/>
      <c r="G2079" s="330"/>
      <c r="H2079" s="219"/>
      <c r="I2079" s="338">
        <v>10</v>
      </c>
      <c r="J2079" s="338"/>
      <c r="K2079" s="338"/>
      <c r="L2079" s="338"/>
      <c r="M2079" s="332" t="s">
        <v>639</v>
      </c>
      <c r="N2079" s="332"/>
      <c r="O2079" s="332"/>
      <c r="P2079" s="330"/>
      <c r="Q2079" s="330"/>
      <c r="R2079" s="338">
        <v>0.03</v>
      </c>
      <c r="S2079" s="338"/>
      <c r="T2079" s="338"/>
      <c r="U2079" s="338"/>
      <c r="V2079" s="338">
        <v>0.3</v>
      </c>
      <c r="W2079" s="338"/>
      <c r="X2079" s="338"/>
    </row>
    <row r="2080" spans="1:24" ht="16.5" customHeight="1">
      <c r="A2080" s="330"/>
      <c r="B2080" s="330"/>
      <c r="C2080" s="330"/>
      <c r="D2080" s="330"/>
      <c r="E2080" s="330"/>
      <c r="F2080" s="330"/>
      <c r="G2080" s="330"/>
      <c r="H2080" s="219"/>
      <c r="I2080" s="338"/>
      <c r="J2080" s="338"/>
      <c r="K2080" s="338"/>
      <c r="L2080" s="338"/>
      <c r="M2080" s="332"/>
      <c r="N2080" s="332"/>
      <c r="O2080" s="332"/>
      <c r="P2080" s="330"/>
      <c r="Q2080" s="330"/>
      <c r="R2080" s="338"/>
      <c r="S2080" s="338"/>
      <c r="T2080" s="338"/>
      <c r="U2080" s="338"/>
      <c r="V2080" s="338"/>
      <c r="W2080" s="338"/>
      <c r="X2080" s="338"/>
    </row>
    <row r="2081" spans="1:24" ht="7.5" customHeight="1"/>
    <row r="2082" spans="1:24" ht="16.5" customHeight="1">
      <c r="S2082" s="335" t="s">
        <v>641</v>
      </c>
      <c r="T2082" s="335"/>
      <c r="U2082" s="336">
        <v>13.5678</v>
      </c>
      <c r="V2082" s="336"/>
      <c r="W2082" s="336"/>
    </row>
    <row r="2083" spans="1:24" ht="15.75" customHeight="1"/>
    <row r="2084" spans="1:24" ht="16.5" customHeight="1">
      <c r="B2084" s="339" t="s">
        <v>134</v>
      </c>
      <c r="C2084" s="339"/>
      <c r="D2084" s="339"/>
      <c r="E2084" s="339"/>
      <c r="F2084" s="339"/>
      <c r="G2084" s="339"/>
      <c r="H2084" s="339"/>
      <c r="I2084" s="339"/>
      <c r="J2084" s="339"/>
      <c r="K2084" s="339"/>
      <c r="L2084" s="339"/>
      <c r="M2084" s="339"/>
      <c r="N2084" s="339"/>
      <c r="O2084" s="339"/>
      <c r="P2084" s="339"/>
      <c r="Q2084" s="339"/>
      <c r="R2084" s="339"/>
      <c r="S2084" s="339"/>
      <c r="T2084" s="339"/>
      <c r="U2084" s="339"/>
      <c r="V2084" s="339"/>
      <c r="W2084" s="339"/>
      <c r="X2084" s="339"/>
    </row>
    <row r="2085" spans="1:24" ht="0.75" customHeight="1"/>
    <row r="2086" spans="1:24" ht="18" customHeight="1">
      <c r="A2086" s="340" t="s">
        <v>633</v>
      </c>
      <c r="B2086" s="340"/>
      <c r="C2086" s="340"/>
      <c r="D2086" s="340"/>
      <c r="E2086" s="340"/>
      <c r="F2086" s="340"/>
      <c r="G2086" s="340"/>
      <c r="H2086" s="218" t="s">
        <v>634</v>
      </c>
      <c r="I2086" s="341" t="s">
        <v>635</v>
      </c>
      <c r="J2086" s="341"/>
      <c r="K2086" s="341"/>
      <c r="L2086" s="341"/>
      <c r="M2086" s="341" t="s">
        <v>43</v>
      </c>
      <c r="N2086" s="341"/>
      <c r="O2086" s="341"/>
      <c r="P2086" s="340" t="s">
        <v>636</v>
      </c>
      <c r="Q2086" s="340"/>
      <c r="R2086" s="341" t="s">
        <v>637</v>
      </c>
      <c r="S2086" s="341"/>
      <c r="T2086" s="341"/>
      <c r="U2086" s="341"/>
      <c r="V2086" s="341" t="s">
        <v>638</v>
      </c>
      <c r="W2086" s="341"/>
      <c r="X2086" s="341"/>
    </row>
    <row r="2087" spans="1:24" ht="1.5" customHeight="1">
      <c r="A2087" s="330" t="s">
        <v>92</v>
      </c>
      <c r="B2087" s="330"/>
      <c r="C2087" s="330"/>
      <c r="D2087" s="330"/>
      <c r="E2087" s="330"/>
      <c r="F2087" s="330"/>
      <c r="G2087" s="330"/>
      <c r="H2087" s="219"/>
      <c r="I2087" s="338">
        <v>1</v>
      </c>
      <c r="J2087" s="338"/>
      <c r="K2087" s="338"/>
      <c r="L2087" s="338"/>
      <c r="M2087" s="332" t="s">
        <v>45</v>
      </c>
      <c r="N2087" s="332"/>
      <c r="O2087" s="332"/>
      <c r="P2087" s="330"/>
      <c r="Q2087" s="330"/>
      <c r="R2087" s="338">
        <v>5.0146100000000002</v>
      </c>
      <c r="S2087" s="338"/>
      <c r="T2087" s="338"/>
      <c r="U2087" s="338"/>
      <c r="V2087" s="338">
        <v>5.0146100000000002</v>
      </c>
      <c r="W2087" s="338"/>
      <c r="X2087" s="338"/>
    </row>
    <row r="2088" spans="1:24" ht="16.5" customHeight="1">
      <c r="A2088" s="330"/>
      <c r="B2088" s="330"/>
      <c r="C2088" s="330"/>
      <c r="D2088" s="330"/>
      <c r="E2088" s="330"/>
      <c r="F2088" s="330"/>
      <c r="G2088" s="330"/>
      <c r="H2088" s="219"/>
      <c r="I2088" s="338"/>
      <c r="J2088" s="338"/>
      <c r="K2088" s="338"/>
      <c r="L2088" s="338"/>
      <c r="M2088" s="332"/>
      <c r="N2088" s="332"/>
      <c r="O2088" s="332"/>
      <c r="P2088" s="330"/>
      <c r="Q2088" s="330"/>
      <c r="R2088" s="338"/>
      <c r="S2088" s="338"/>
      <c r="T2088" s="338"/>
      <c r="U2088" s="338"/>
      <c r="V2088" s="338"/>
      <c r="W2088" s="338"/>
      <c r="X2088" s="338"/>
    </row>
    <row r="2089" spans="1:24" ht="1.5" customHeight="1">
      <c r="A2089" s="330" t="s">
        <v>7</v>
      </c>
      <c r="B2089" s="330"/>
      <c r="C2089" s="330"/>
      <c r="D2089" s="330"/>
      <c r="E2089" s="330"/>
      <c r="F2089" s="330"/>
      <c r="G2089" s="330"/>
      <c r="H2089" s="219"/>
      <c r="I2089" s="338">
        <v>1</v>
      </c>
      <c r="J2089" s="338"/>
      <c r="K2089" s="338"/>
      <c r="L2089" s="338"/>
      <c r="M2089" s="332" t="s">
        <v>45</v>
      </c>
      <c r="N2089" s="332"/>
      <c r="O2089" s="332"/>
      <c r="P2089" s="330"/>
      <c r="Q2089" s="330"/>
      <c r="R2089" s="338">
        <v>1.21</v>
      </c>
      <c r="S2089" s="338"/>
      <c r="T2089" s="338"/>
      <c r="U2089" s="338"/>
      <c r="V2089" s="338">
        <v>1.21</v>
      </c>
      <c r="W2089" s="338"/>
      <c r="X2089" s="338"/>
    </row>
    <row r="2090" spans="1:24" ht="16.5" customHeight="1">
      <c r="A2090" s="330"/>
      <c r="B2090" s="330"/>
      <c r="C2090" s="330"/>
      <c r="D2090" s="330"/>
      <c r="E2090" s="330"/>
      <c r="F2090" s="330"/>
      <c r="G2090" s="330"/>
      <c r="H2090" s="219"/>
      <c r="I2090" s="338"/>
      <c r="J2090" s="338"/>
      <c r="K2090" s="338"/>
      <c r="L2090" s="338"/>
      <c r="M2090" s="332"/>
      <c r="N2090" s="332"/>
      <c r="O2090" s="332"/>
      <c r="P2090" s="330"/>
      <c r="Q2090" s="330"/>
      <c r="R2090" s="338"/>
      <c r="S2090" s="338"/>
      <c r="T2090" s="338"/>
      <c r="U2090" s="338"/>
      <c r="V2090" s="338"/>
      <c r="W2090" s="338"/>
      <c r="X2090" s="338"/>
    </row>
    <row r="2091" spans="1:24" ht="1.5" customHeight="1">
      <c r="A2091" s="330" t="s">
        <v>9</v>
      </c>
      <c r="B2091" s="330"/>
      <c r="C2091" s="330"/>
      <c r="D2091" s="330"/>
      <c r="E2091" s="330"/>
      <c r="F2091" s="330"/>
      <c r="G2091" s="330"/>
      <c r="H2091" s="219"/>
      <c r="I2091" s="338">
        <v>65</v>
      </c>
      <c r="J2091" s="338"/>
      <c r="K2091" s="338"/>
      <c r="L2091" s="338"/>
      <c r="M2091" s="332" t="s">
        <v>639</v>
      </c>
      <c r="N2091" s="332"/>
      <c r="O2091" s="332"/>
      <c r="P2091" s="330"/>
      <c r="Q2091" s="330"/>
      <c r="R2091" s="338">
        <v>9.1999999999999998E-2</v>
      </c>
      <c r="S2091" s="338"/>
      <c r="T2091" s="338"/>
      <c r="U2091" s="338"/>
      <c r="V2091" s="338">
        <v>5.98</v>
      </c>
      <c r="W2091" s="338"/>
      <c r="X2091" s="338"/>
    </row>
    <row r="2092" spans="1:24" ht="16.5" customHeight="1">
      <c r="A2092" s="330"/>
      <c r="B2092" s="330"/>
      <c r="C2092" s="330"/>
      <c r="D2092" s="330"/>
      <c r="E2092" s="330"/>
      <c r="F2092" s="330"/>
      <c r="G2092" s="330"/>
      <c r="H2092" s="219"/>
      <c r="I2092" s="338"/>
      <c r="J2092" s="338"/>
      <c r="K2092" s="338"/>
      <c r="L2092" s="338"/>
      <c r="M2092" s="332"/>
      <c r="N2092" s="332"/>
      <c r="O2092" s="332"/>
      <c r="P2092" s="330"/>
      <c r="Q2092" s="330"/>
      <c r="R2092" s="338"/>
      <c r="S2092" s="338"/>
      <c r="T2092" s="338"/>
      <c r="U2092" s="338"/>
      <c r="V2092" s="338"/>
      <c r="W2092" s="338"/>
      <c r="X2092" s="338"/>
    </row>
    <row r="2093" spans="1:24" ht="1.5" customHeight="1">
      <c r="A2093" s="330" t="s">
        <v>8</v>
      </c>
      <c r="B2093" s="330"/>
      <c r="C2093" s="330"/>
      <c r="D2093" s="330"/>
      <c r="E2093" s="330"/>
      <c r="F2093" s="330"/>
      <c r="G2093" s="330"/>
      <c r="H2093" s="219"/>
      <c r="I2093" s="338">
        <v>1</v>
      </c>
      <c r="J2093" s="338"/>
      <c r="K2093" s="338"/>
      <c r="L2093" s="338"/>
      <c r="M2093" s="332" t="s">
        <v>45</v>
      </c>
      <c r="N2093" s="332"/>
      <c r="O2093" s="332"/>
      <c r="P2093" s="330"/>
      <c r="Q2093" s="330"/>
      <c r="R2093" s="338">
        <v>0.23260339999999999</v>
      </c>
      <c r="S2093" s="338"/>
      <c r="T2093" s="338"/>
      <c r="U2093" s="338"/>
      <c r="V2093" s="338">
        <v>0.23260339999999999</v>
      </c>
      <c r="W2093" s="338"/>
      <c r="X2093" s="338"/>
    </row>
    <row r="2094" spans="1:24" ht="16.5" customHeight="1">
      <c r="A2094" s="330"/>
      <c r="B2094" s="330"/>
      <c r="C2094" s="330"/>
      <c r="D2094" s="330"/>
      <c r="E2094" s="330"/>
      <c r="F2094" s="330"/>
      <c r="G2094" s="330"/>
      <c r="H2094" s="219"/>
      <c r="I2094" s="338"/>
      <c r="J2094" s="338"/>
      <c r="K2094" s="338"/>
      <c r="L2094" s="338"/>
      <c r="M2094" s="332"/>
      <c r="N2094" s="332"/>
      <c r="O2094" s="332"/>
      <c r="P2094" s="330"/>
      <c r="Q2094" s="330"/>
      <c r="R2094" s="338"/>
      <c r="S2094" s="338"/>
      <c r="T2094" s="338"/>
      <c r="U2094" s="338"/>
      <c r="V2094" s="338"/>
      <c r="W2094" s="338"/>
      <c r="X2094" s="338"/>
    </row>
    <row r="2095" spans="1:24" ht="7.5" customHeight="1"/>
    <row r="2096" spans="1:24" ht="16.5" customHeight="1">
      <c r="S2096" s="335" t="s">
        <v>641</v>
      </c>
      <c r="T2096" s="335"/>
      <c r="U2096" s="336">
        <v>12.43721</v>
      </c>
      <c r="V2096" s="336"/>
      <c r="W2096" s="336"/>
    </row>
    <row r="2097" spans="1:24" ht="15.75" customHeight="1"/>
    <row r="2098" spans="1:24" ht="16.5" customHeight="1">
      <c r="B2098" s="339" t="s">
        <v>783</v>
      </c>
      <c r="C2098" s="339"/>
      <c r="D2098" s="339"/>
      <c r="E2098" s="339"/>
      <c r="F2098" s="339"/>
      <c r="G2098" s="339"/>
      <c r="H2098" s="339"/>
      <c r="I2098" s="339"/>
      <c r="J2098" s="339"/>
      <c r="K2098" s="339"/>
      <c r="L2098" s="339"/>
      <c r="M2098" s="339"/>
      <c r="N2098" s="339"/>
      <c r="O2098" s="339"/>
      <c r="P2098" s="339"/>
      <c r="Q2098" s="339"/>
      <c r="R2098" s="339"/>
      <c r="S2098" s="339"/>
      <c r="T2098" s="339"/>
      <c r="U2098" s="339"/>
      <c r="V2098" s="339"/>
      <c r="W2098" s="339"/>
      <c r="X2098" s="339"/>
    </row>
    <row r="2099" spans="1:24" ht="0.75" customHeight="1"/>
    <row r="2100" spans="1:24" ht="18" customHeight="1">
      <c r="A2100" s="340" t="s">
        <v>633</v>
      </c>
      <c r="B2100" s="340"/>
      <c r="C2100" s="340"/>
      <c r="D2100" s="340"/>
      <c r="E2100" s="340"/>
      <c r="F2100" s="340"/>
      <c r="G2100" s="340"/>
      <c r="H2100" s="218" t="s">
        <v>634</v>
      </c>
      <c r="I2100" s="341" t="s">
        <v>635</v>
      </c>
      <c r="J2100" s="341"/>
      <c r="K2100" s="341"/>
      <c r="L2100" s="341"/>
      <c r="M2100" s="341" t="s">
        <v>43</v>
      </c>
      <c r="N2100" s="341"/>
      <c r="O2100" s="341"/>
      <c r="P2100" s="340" t="s">
        <v>636</v>
      </c>
      <c r="Q2100" s="340"/>
      <c r="R2100" s="341" t="s">
        <v>637</v>
      </c>
      <c r="S2100" s="341"/>
      <c r="T2100" s="341"/>
      <c r="U2100" s="341"/>
      <c r="V2100" s="341" t="s">
        <v>638</v>
      </c>
      <c r="W2100" s="341"/>
      <c r="X2100" s="341"/>
    </row>
    <row r="2101" spans="1:24" ht="1.5" customHeight="1">
      <c r="A2101" s="330" t="s">
        <v>92</v>
      </c>
      <c r="B2101" s="330"/>
      <c r="C2101" s="330"/>
      <c r="D2101" s="330"/>
      <c r="E2101" s="330"/>
      <c r="F2101" s="330"/>
      <c r="G2101" s="330"/>
      <c r="H2101" s="219"/>
      <c r="I2101" s="338">
        <v>1</v>
      </c>
      <c r="J2101" s="338"/>
      <c r="K2101" s="338"/>
      <c r="L2101" s="338"/>
      <c r="M2101" s="332" t="s">
        <v>45</v>
      </c>
      <c r="N2101" s="332"/>
      <c r="O2101" s="332"/>
      <c r="P2101" s="330"/>
      <c r="Q2101" s="330"/>
      <c r="R2101" s="338">
        <v>5.0146100000000002</v>
      </c>
      <c r="S2101" s="338"/>
      <c r="T2101" s="338"/>
      <c r="U2101" s="338"/>
      <c r="V2101" s="338">
        <v>5.0146100000000002</v>
      </c>
      <c r="W2101" s="338"/>
      <c r="X2101" s="338"/>
    </row>
    <row r="2102" spans="1:24" ht="16.5" customHeight="1">
      <c r="A2102" s="330"/>
      <c r="B2102" s="330"/>
      <c r="C2102" s="330"/>
      <c r="D2102" s="330"/>
      <c r="E2102" s="330"/>
      <c r="F2102" s="330"/>
      <c r="G2102" s="330"/>
      <c r="H2102" s="219"/>
      <c r="I2102" s="338"/>
      <c r="J2102" s="338"/>
      <c r="K2102" s="338"/>
      <c r="L2102" s="338"/>
      <c r="M2102" s="332"/>
      <c r="N2102" s="332"/>
      <c r="O2102" s="332"/>
      <c r="P2102" s="330"/>
      <c r="Q2102" s="330"/>
      <c r="R2102" s="338"/>
      <c r="S2102" s="338"/>
      <c r="T2102" s="338"/>
      <c r="U2102" s="338"/>
      <c r="V2102" s="338"/>
      <c r="W2102" s="338"/>
      <c r="X2102" s="338"/>
    </row>
    <row r="2103" spans="1:24" ht="1.5" customHeight="1">
      <c r="A2103" s="330" t="s">
        <v>6</v>
      </c>
      <c r="B2103" s="330"/>
      <c r="C2103" s="330"/>
      <c r="D2103" s="330"/>
      <c r="E2103" s="330"/>
      <c r="F2103" s="330"/>
      <c r="G2103" s="330"/>
      <c r="H2103" s="219"/>
      <c r="I2103" s="338">
        <v>1</v>
      </c>
      <c r="J2103" s="338"/>
      <c r="K2103" s="338"/>
      <c r="L2103" s="338"/>
      <c r="M2103" s="332" t="s">
        <v>45</v>
      </c>
      <c r="N2103" s="332"/>
      <c r="O2103" s="332"/>
      <c r="P2103" s="330"/>
      <c r="Q2103" s="330"/>
      <c r="R2103" s="338">
        <v>1.3061130000000001</v>
      </c>
      <c r="S2103" s="338"/>
      <c r="T2103" s="338"/>
      <c r="U2103" s="338"/>
      <c r="V2103" s="338">
        <v>1.3061130000000001</v>
      </c>
      <c r="W2103" s="338"/>
      <c r="X2103" s="338"/>
    </row>
    <row r="2104" spans="1:24" ht="16.5" customHeight="1">
      <c r="A2104" s="330"/>
      <c r="B2104" s="330"/>
      <c r="C2104" s="330"/>
      <c r="D2104" s="330"/>
      <c r="E2104" s="330"/>
      <c r="F2104" s="330"/>
      <c r="G2104" s="330"/>
      <c r="H2104" s="219"/>
      <c r="I2104" s="338"/>
      <c r="J2104" s="338"/>
      <c r="K2104" s="338"/>
      <c r="L2104" s="338"/>
      <c r="M2104" s="332"/>
      <c r="N2104" s="332"/>
      <c r="O2104" s="332"/>
      <c r="P2104" s="330"/>
      <c r="Q2104" s="330"/>
      <c r="R2104" s="338"/>
      <c r="S2104" s="338"/>
      <c r="T2104" s="338"/>
      <c r="U2104" s="338"/>
      <c r="V2104" s="338"/>
      <c r="W2104" s="338"/>
      <c r="X2104" s="338"/>
    </row>
    <row r="2105" spans="1:24" ht="1.5" customHeight="1">
      <c r="A2105" s="330" t="s">
        <v>9</v>
      </c>
      <c r="B2105" s="330"/>
      <c r="C2105" s="330"/>
      <c r="D2105" s="330"/>
      <c r="E2105" s="330"/>
      <c r="F2105" s="330"/>
      <c r="G2105" s="330"/>
      <c r="H2105" s="219"/>
      <c r="I2105" s="338">
        <v>65</v>
      </c>
      <c r="J2105" s="338"/>
      <c r="K2105" s="338"/>
      <c r="L2105" s="338"/>
      <c r="M2105" s="332" t="s">
        <v>639</v>
      </c>
      <c r="N2105" s="332"/>
      <c r="O2105" s="332"/>
      <c r="P2105" s="330"/>
      <c r="Q2105" s="330"/>
      <c r="R2105" s="338">
        <v>9.1999999999999998E-2</v>
      </c>
      <c r="S2105" s="338"/>
      <c r="T2105" s="338"/>
      <c r="U2105" s="338"/>
      <c r="V2105" s="338">
        <v>5.98</v>
      </c>
      <c r="W2105" s="338"/>
      <c r="X2105" s="338"/>
    </row>
    <row r="2106" spans="1:24" ht="16.5" customHeight="1">
      <c r="A2106" s="330"/>
      <c r="B2106" s="330"/>
      <c r="C2106" s="330"/>
      <c r="D2106" s="330"/>
      <c r="E2106" s="330"/>
      <c r="F2106" s="330"/>
      <c r="G2106" s="330"/>
      <c r="H2106" s="219"/>
      <c r="I2106" s="338"/>
      <c r="J2106" s="338"/>
      <c r="K2106" s="338"/>
      <c r="L2106" s="338"/>
      <c r="M2106" s="332"/>
      <c r="N2106" s="332"/>
      <c r="O2106" s="332"/>
      <c r="P2106" s="330"/>
      <c r="Q2106" s="330"/>
      <c r="R2106" s="338"/>
      <c r="S2106" s="338"/>
      <c r="T2106" s="338"/>
      <c r="U2106" s="338"/>
      <c r="V2106" s="338"/>
      <c r="W2106" s="338"/>
      <c r="X2106" s="338"/>
    </row>
    <row r="2107" spans="1:24" ht="1.5" customHeight="1">
      <c r="A2107" s="330" t="s">
        <v>8</v>
      </c>
      <c r="B2107" s="330"/>
      <c r="C2107" s="330"/>
      <c r="D2107" s="330"/>
      <c r="E2107" s="330"/>
      <c r="F2107" s="330"/>
      <c r="G2107" s="330"/>
      <c r="H2107" s="219"/>
      <c r="I2107" s="338">
        <v>1</v>
      </c>
      <c r="J2107" s="338"/>
      <c r="K2107" s="338"/>
      <c r="L2107" s="338"/>
      <c r="M2107" s="332" t="s">
        <v>45</v>
      </c>
      <c r="N2107" s="332"/>
      <c r="O2107" s="332"/>
      <c r="P2107" s="330"/>
      <c r="Q2107" s="330"/>
      <c r="R2107" s="338">
        <v>0.23260339999999999</v>
      </c>
      <c r="S2107" s="338"/>
      <c r="T2107" s="338"/>
      <c r="U2107" s="338"/>
      <c r="V2107" s="338">
        <v>0.23260339999999999</v>
      </c>
      <c r="W2107" s="338"/>
      <c r="X2107" s="338"/>
    </row>
    <row r="2108" spans="1:24" ht="16.5" customHeight="1">
      <c r="A2108" s="330"/>
      <c r="B2108" s="330"/>
      <c r="C2108" s="330"/>
      <c r="D2108" s="330"/>
      <c r="E2108" s="330"/>
      <c r="F2108" s="330"/>
      <c r="G2108" s="330"/>
      <c r="H2108" s="219"/>
      <c r="I2108" s="338"/>
      <c r="J2108" s="338"/>
      <c r="K2108" s="338"/>
      <c r="L2108" s="338"/>
      <c r="M2108" s="332"/>
      <c r="N2108" s="332"/>
      <c r="O2108" s="332"/>
      <c r="P2108" s="330"/>
      <c r="Q2108" s="330"/>
      <c r="R2108" s="338"/>
      <c r="S2108" s="338"/>
      <c r="T2108" s="338"/>
      <c r="U2108" s="338"/>
      <c r="V2108" s="338"/>
      <c r="W2108" s="338"/>
      <c r="X2108" s="338"/>
    </row>
    <row r="2109" spans="1:24" ht="8.25" customHeight="1"/>
    <row r="2110" spans="1:24" ht="16.5" customHeight="1">
      <c r="S2110" s="335" t="s">
        <v>641</v>
      </c>
      <c r="T2110" s="335"/>
      <c r="U2110" s="336">
        <v>12.533329999999999</v>
      </c>
      <c r="V2110" s="336"/>
      <c r="W2110" s="336"/>
    </row>
    <row r="2111" spans="1:24" ht="12.75" customHeight="1"/>
    <row r="2112" spans="1:24" ht="16.5" customHeight="1">
      <c r="E2112" s="342" t="s">
        <v>40</v>
      </c>
      <c r="F2112" s="342"/>
      <c r="G2112" s="342" t="s">
        <v>784</v>
      </c>
      <c r="H2112" s="342"/>
      <c r="I2112" s="342"/>
      <c r="J2112" s="342"/>
    </row>
    <row r="2113" spans="1:24" ht="15" customHeight="1"/>
    <row r="2114" spans="1:24" ht="16.5" customHeight="1">
      <c r="B2114" s="339" t="s">
        <v>785</v>
      </c>
      <c r="C2114" s="339"/>
      <c r="D2114" s="339"/>
      <c r="E2114" s="339"/>
      <c r="F2114" s="339"/>
      <c r="G2114" s="339"/>
      <c r="H2114" s="339"/>
      <c r="I2114" s="339"/>
      <c r="J2114" s="339"/>
      <c r="K2114" s="339"/>
      <c r="L2114" s="339"/>
      <c r="M2114" s="339"/>
      <c r="N2114" s="339"/>
      <c r="O2114" s="339"/>
      <c r="P2114" s="339"/>
      <c r="Q2114" s="339"/>
      <c r="R2114" s="339"/>
      <c r="S2114" s="339"/>
      <c r="T2114" s="339"/>
      <c r="U2114" s="339"/>
      <c r="V2114" s="339"/>
      <c r="W2114" s="339"/>
      <c r="X2114" s="339"/>
    </row>
    <row r="2115" spans="1:24" ht="0.75" customHeight="1"/>
    <row r="2116" spans="1:24" ht="18" customHeight="1">
      <c r="A2116" s="340" t="s">
        <v>633</v>
      </c>
      <c r="B2116" s="340"/>
      <c r="C2116" s="340"/>
      <c r="D2116" s="340"/>
      <c r="E2116" s="340"/>
      <c r="F2116" s="340"/>
      <c r="G2116" s="340"/>
      <c r="H2116" s="218" t="s">
        <v>634</v>
      </c>
      <c r="I2116" s="341" t="s">
        <v>635</v>
      </c>
      <c r="J2116" s="341"/>
      <c r="K2116" s="341"/>
      <c r="L2116" s="341"/>
      <c r="M2116" s="341" t="s">
        <v>43</v>
      </c>
      <c r="N2116" s="341"/>
      <c r="O2116" s="341"/>
      <c r="P2116" s="340" t="s">
        <v>636</v>
      </c>
      <c r="Q2116" s="340"/>
      <c r="R2116" s="341" t="s">
        <v>637</v>
      </c>
      <c r="S2116" s="341"/>
      <c r="T2116" s="341"/>
      <c r="U2116" s="341"/>
      <c r="V2116" s="341" t="s">
        <v>638</v>
      </c>
      <c r="W2116" s="341"/>
      <c r="X2116" s="341"/>
    </row>
    <row r="2117" spans="1:24" ht="1.5" customHeight="1">
      <c r="A2117" s="330" t="s">
        <v>89</v>
      </c>
      <c r="B2117" s="330"/>
      <c r="C2117" s="330"/>
      <c r="D2117" s="330"/>
      <c r="E2117" s="330"/>
      <c r="F2117" s="330"/>
      <c r="G2117" s="330"/>
      <c r="H2117" s="219"/>
      <c r="I2117" s="338">
        <v>12</v>
      </c>
      <c r="J2117" s="338"/>
      <c r="K2117" s="338"/>
      <c r="L2117" s="338"/>
      <c r="M2117" s="332" t="s">
        <v>45</v>
      </c>
      <c r="N2117" s="332"/>
      <c r="O2117" s="332"/>
      <c r="P2117" s="330"/>
      <c r="Q2117" s="330"/>
      <c r="R2117" s="338">
        <v>10</v>
      </c>
      <c r="S2117" s="338"/>
      <c r="T2117" s="338"/>
      <c r="U2117" s="338"/>
      <c r="V2117" s="338">
        <v>120</v>
      </c>
      <c r="W2117" s="338"/>
      <c r="X2117" s="338"/>
    </row>
    <row r="2118" spans="1:24" ht="16.5" customHeight="1">
      <c r="A2118" s="330"/>
      <c r="B2118" s="330"/>
      <c r="C2118" s="330"/>
      <c r="D2118" s="330"/>
      <c r="E2118" s="330"/>
      <c r="F2118" s="330"/>
      <c r="G2118" s="330"/>
      <c r="H2118" s="219"/>
      <c r="I2118" s="338"/>
      <c r="J2118" s="338"/>
      <c r="K2118" s="338"/>
      <c r="L2118" s="338"/>
      <c r="M2118" s="332"/>
      <c r="N2118" s="332"/>
      <c r="O2118" s="332"/>
      <c r="P2118" s="330"/>
      <c r="Q2118" s="330"/>
      <c r="R2118" s="338"/>
      <c r="S2118" s="338"/>
      <c r="T2118" s="338"/>
      <c r="U2118" s="338"/>
      <c r="V2118" s="338"/>
      <c r="W2118" s="338"/>
      <c r="X2118" s="338"/>
    </row>
    <row r="2119" spans="1:24" ht="1.5" customHeight="1">
      <c r="A2119" s="330" t="s">
        <v>135</v>
      </c>
      <c r="B2119" s="330"/>
      <c r="C2119" s="330"/>
      <c r="D2119" s="330"/>
      <c r="E2119" s="330"/>
      <c r="F2119" s="330"/>
      <c r="G2119" s="330"/>
      <c r="H2119" s="219"/>
      <c r="I2119" s="338">
        <v>12</v>
      </c>
      <c r="J2119" s="338"/>
      <c r="K2119" s="338"/>
      <c r="L2119" s="338"/>
      <c r="M2119" s="332" t="s">
        <v>45</v>
      </c>
      <c r="N2119" s="332"/>
      <c r="O2119" s="332"/>
      <c r="P2119" s="330"/>
      <c r="Q2119" s="330"/>
      <c r="R2119" s="338">
        <v>0</v>
      </c>
      <c r="S2119" s="338"/>
      <c r="T2119" s="338"/>
      <c r="U2119" s="338"/>
      <c r="V2119" s="338">
        <v>0</v>
      </c>
      <c r="W2119" s="338"/>
      <c r="X2119" s="338"/>
    </row>
    <row r="2120" spans="1:24" ht="16.5" customHeight="1">
      <c r="A2120" s="330"/>
      <c r="B2120" s="330"/>
      <c r="C2120" s="330"/>
      <c r="D2120" s="330"/>
      <c r="E2120" s="330"/>
      <c r="F2120" s="330"/>
      <c r="G2120" s="330"/>
      <c r="H2120" s="219"/>
      <c r="I2120" s="338"/>
      <c r="J2120" s="338"/>
      <c r="K2120" s="338"/>
      <c r="L2120" s="338"/>
      <c r="M2120" s="332"/>
      <c r="N2120" s="332"/>
      <c r="O2120" s="332"/>
      <c r="P2120" s="330"/>
      <c r="Q2120" s="330"/>
      <c r="R2120" s="338"/>
      <c r="S2120" s="338"/>
      <c r="T2120" s="338"/>
      <c r="U2120" s="338"/>
      <c r="V2120" s="338"/>
      <c r="W2120" s="338"/>
      <c r="X2120" s="338"/>
    </row>
    <row r="2121" spans="1:24" ht="7.5" customHeight="1"/>
    <row r="2122" spans="1:24" ht="16.5" customHeight="1">
      <c r="S2122" s="335" t="s">
        <v>641</v>
      </c>
      <c r="T2122" s="335"/>
      <c r="U2122" s="336">
        <v>120</v>
      </c>
      <c r="V2122" s="336"/>
      <c r="W2122" s="336"/>
    </row>
    <row r="2123" spans="1:24" ht="15.75" customHeight="1"/>
    <row r="2124" spans="1:24" ht="16.5" customHeight="1">
      <c r="B2124" s="339" t="s">
        <v>136</v>
      </c>
      <c r="C2124" s="339"/>
      <c r="D2124" s="339"/>
      <c r="E2124" s="339"/>
      <c r="F2124" s="339"/>
      <c r="G2124" s="339"/>
      <c r="H2124" s="339"/>
      <c r="I2124" s="339"/>
      <c r="J2124" s="339"/>
      <c r="K2124" s="339"/>
      <c r="L2124" s="339"/>
      <c r="M2124" s="339"/>
      <c r="N2124" s="339"/>
      <c r="O2124" s="339"/>
      <c r="P2124" s="339"/>
      <c r="Q2124" s="339"/>
      <c r="R2124" s="339"/>
      <c r="S2124" s="339"/>
      <c r="T2124" s="339"/>
      <c r="U2124" s="339"/>
      <c r="V2124" s="339"/>
      <c r="W2124" s="339"/>
      <c r="X2124" s="339"/>
    </row>
    <row r="2125" spans="1:24" ht="0.75" customHeight="1"/>
    <row r="2126" spans="1:24" ht="18" customHeight="1">
      <c r="A2126" s="340" t="s">
        <v>633</v>
      </c>
      <c r="B2126" s="340"/>
      <c r="C2126" s="340"/>
      <c r="D2126" s="340"/>
      <c r="E2126" s="340"/>
      <c r="F2126" s="340"/>
      <c r="G2126" s="340"/>
      <c r="H2126" s="218" t="s">
        <v>634</v>
      </c>
      <c r="I2126" s="341" t="s">
        <v>635</v>
      </c>
      <c r="J2126" s="341"/>
      <c r="K2126" s="341"/>
      <c r="L2126" s="341"/>
      <c r="M2126" s="341" t="s">
        <v>43</v>
      </c>
      <c r="N2126" s="341"/>
      <c r="O2126" s="341"/>
      <c r="P2126" s="340" t="s">
        <v>636</v>
      </c>
      <c r="Q2126" s="340"/>
      <c r="R2126" s="341" t="s">
        <v>637</v>
      </c>
      <c r="S2126" s="341"/>
      <c r="T2126" s="341"/>
      <c r="U2126" s="341"/>
      <c r="V2126" s="341" t="s">
        <v>638</v>
      </c>
      <c r="W2126" s="341"/>
      <c r="X2126" s="341"/>
    </row>
    <row r="2127" spans="1:24" ht="1.5" customHeight="1">
      <c r="A2127" s="330" t="s">
        <v>85</v>
      </c>
      <c r="B2127" s="330"/>
      <c r="C2127" s="330"/>
      <c r="D2127" s="330"/>
      <c r="E2127" s="330"/>
      <c r="F2127" s="330"/>
      <c r="G2127" s="330"/>
      <c r="H2127" s="219"/>
      <c r="I2127" s="338">
        <v>12</v>
      </c>
      <c r="J2127" s="338"/>
      <c r="K2127" s="338"/>
      <c r="L2127" s="338"/>
      <c r="M2127" s="332" t="s">
        <v>45</v>
      </c>
      <c r="N2127" s="332"/>
      <c r="O2127" s="332"/>
      <c r="P2127" s="330"/>
      <c r="Q2127" s="330"/>
      <c r="R2127" s="338">
        <v>10.68557</v>
      </c>
      <c r="S2127" s="338"/>
      <c r="T2127" s="338"/>
      <c r="U2127" s="338"/>
      <c r="V2127" s="338">
        <v>128.2269</v>
      </c>
      <c r="W2127" s="338"/>
      <c r="X2127" s="338"/>
    </row>
    <row r="2128" spans="1:24" ht="16.5" customHeight="1">
      <c r="A2128" s="330"/>
      <c r="B2128" s="330"/>
      <c r="C2128" s="330"/>
      <c r="D2128" s="330"/>
      <c r="E2128" s="330"/>
      <c r="F2128" s="330"/>
      <c r="G2128" s="330"/>
      <c r="H2128" s="219"/>
      <c r="I2128" s="338"/>
      <c r="J2128" s="338"/>
      <c r="K2128" s="338"/>
      <c r="L2128" s="338"/>
      <c r="M2128" s="332"/>
      <c r="N2128" s="332"/>
      <c r="O2128" s="332"/>
      <c r="P2128" s="330"/>
      <c r="Q2128" s="330"/>
      <c r="R2128" s="338"/>
      <c r="S2128" s="338"/>
      <c r="T2128" s="338"/>
      <c r="U2128" s="338"/>
      <c r="V2128" s="338"/>
      <c r="W2128" s="338"/>
      <c r="X2128" s="338"/>
    </row>
    <row r="2129" spans="1:24" ht="1.5" customHeight="1">
      <c r="A2129" s="330" t="s">
        <v>137</v>
      </c>
      <c r="B2129" s="330"/>
      <c r="C2129" s="330"/>
      <c r="D2129" s="330"/>
      <c r="E2129" s="330"/>
      <c r="F2129" s="330"/>
      <c r="G2129" s="330"/>
      <c r="H2129" s="219"/>
      <c r="I2129" s="338">
        <v>3</v>
      </c>
      <c r="J2129" s="338"/>
      <c r="K2129" s="338"/>
      <c r="L2129" s="338"/>
      <c r="M2129" s="332" t="s">
        <v>45</v>
      </c>
      <c r="N2129" s="332"/>
      <c r="O2129" s="332"/>
      <c r="P2129" s="330"/>
      <c r="Q2129" s="330"/>
      <c r="R2129" s="338">
        <v>2.0099999999999998</v>
      </c>
      <c r="S2129" s="338"/>
      <c r="T2129" s="338"/>
      <c r="U2129" s="338"/>
      <c r="V2129" s="338">
        <v>6.03</v>
      </c>
      <c r="W2129" s="338"/>
      <c r="X2129" s="338"/>
    </row>
    <row r="2130" spans="1:24" ht="16.5" customHeight="1">
      <c r="A2130" s="330"/>
      <c r="B2130" s="330"/>
      <c r="C2130" s="330"/>
      <c r="D2130" s="330"/>
      <c r="E2130" s="330"/>
      <c r="F2130" s="330"/>
      <c r="G2130" s="330"/>
      <c r="H2130" s="219"/>
      <c r="I2130" s="338"/>
      <c r="J2130" s="338"/>
      <c r="K2130" s="338"/>
      <c r="L2130" s="338"/>
      <c r="M2130" s="332"/>
      <c r="N2130" s="332"/>
      <c r="O2130" s="332"/>
      <c r="P2130" s="330"/>
      <c r="Q2130" s="330"/>
      <c r="R2130" s="338"/>
      <c r="S2130" s="338"/>
      <c r="T2130" s="338"/>
      <c r="U2130" s="338"/>
      <c r="V2130" s="338"/>
      <c r="W2130" s="338"/>
      <c r="X2130" s="338"/>
    </row>
    <row r="2131" spans="1:24" ht="1.5" customHeight="1">
      <c r="A2131" s="330" t="s">
        <v>138</v>
      </c>
      <c r="B2131" s="330"/>
      <c r="C2131" s="330"/>
      <c r="D2131" s="330"/>
      <c r="E2131" s="330"/>
      <c r="F2131" s="330"/>
      <c r="G2131" s="330"/>
      <c r="H2131" s="219"/>
      <c r="I2131" s="338">
        <v>24</v>
      </c>
      <c r="J2131" s="338"/>
      <c r="K2131" s="338"/>
      <c r="L2131" s="338"/>
      <c r="M2131" s="332" t="s">
        <v>45</v>
      </c>
      <c r="N2131" s="332"/>
      <c r="O2131" s="332"/>
      <c r="P2131" s="330"/>
      <c r="Q2131" s="330"/>
      <c r="R2131" s="338">
        <v>4.7199999999999999E-2</v>
      </c>
      <c r="S2131" s="338"/>
      <c r="T2131" s="338"/>
      <c r="U2131" s="338"/>
      <c r="V2131" s="338">
        <v>1.1328</v>
      </c>
      <c r="W2131" s="338"/>
      <c r="X2131" s="338"/>
    </row>
    <row r="2132" spans="1:24" ht="16.5" customHeight="1">
      <c r="A2132" s="330"/>
      <c r="B2132" s="330"/>
      <c r="C2132" s="330"/>
      <c r="D2132" s="330"/>
      <c r="E2132" s="330"/>
      <c r="F2132" s="330"/>
      <c r="G2132" s="330"/>
      <c r="H2132" s="219"/>
      <c r="I2132" s="338"/>
      <c r="J2132" s="338"/>
      <c r="K2132" s="338"/>
      <c r="L2132" s="338"/>
      <c r="M2132" s="332"/>
      <c r="N2132" s="332"/>
      <c r="O2132" s="332"/>
      <c r="P2132" s="330"/>
      <c r="Q2132" s="330"/>
      <c r="R2132" s="338"/>
      <c r="S2132" s="338"/>
      <c r="T2132" s="338"/>
      <c r="U2132" s="338"/>
      <c r="V2132" s="338"/>
      <c r="W2132" s="338"/>
      <c r="X2132" s="338"/>
    </row>
    <row r="2133" spans="1:24" ht="7.5" customHeight="1"/>
    <row r="2134" spans="1:24" ht="16.5" customHeight="1">
      <c r="S2134" s="335" t="s">
        <v>641</v>
      </c>
      <c r="T2134" s="335"/>
      <c r="U2134" s="336">
        <v>135.3897</v>
      </c>
      <c r="V2134" s="336"/>
      <c r="W2134" s="336"/>
    </row>
    <row r="2135" spans="1:24" ht="15.75" customHeight="1"/>
    <row r="2136" spans="1:24" ht="16.5" customHeight="1">
      <c r="B2136" s="339" t="s">
        <v>786</v>
      </c>
      <c r="C2136" s="339"/>
      <c r="D2136" s="339"/>
      <c r="E2136" s="339"/>
      <c r="F2136" s="339"/>
      <c r="G2136" s="339"/>
      <c r="H2136" s="339"/>
      <c r="I2136" s="339"/>
      <c r="J2136" s="339"/>
      <c r="K2136" s="339"/>
      <c r="L2136" s="339"/>
      <c r="M2136" s="339"/>
      <c r="N2136" s="339"/>
      <c r="O2136" s="339"/>
      <c r="P2136" s="339"/>
      <c r="Q2136" s="339"/>
      <c r="R2136" s="339"/>
      <c r="S2136" s="339"/>
      <c r="T2136" s="339"/>
      <c r="U2136" s="339"/>
      <c r="V2136" s="339"/>
      <c r="W2136" s="339"/>
      <c r="X2136" s="339"/>
    </row>
    <row r="2137" spans="1:24" ht="0.75" customHeight="1"/>
    <row r="2138" spans="1:24" ht="18" customHeight="1">
      <c r="A2138" s="340" t="s">
        <v>633</v>
      </c>
      <c r="B2138" s="340"/>
      <c r="C2138" s="340"/>
      <c r="D2138" s="340"/>
      <c r="E2138" s="340"/>
      <c r="F2138" s="340"/>
      <c r="G2138" s="340"/>
      <c r="H2138" s="218" t="s">
        <v>634</v>
      </c>
      <c r="I2138" s="341" t="s">
        <v>635</v>
      </c>
      <c r="J2138" s="341"/>
      <c r="K2138" s="341"/>
      <c r="L2138" s="341"/>
      <c r="M2138" s="341" t="s">
        <v>43</v>
      </c>
      <c r="N2138" s="341"/>
      <c r="O2138" s="341"/>
      <c r="P2138" s="340" t="s">
        <v>636</v>
      </c>
      <c r="Q2138" s="340"/>
      <c r="R2138" s="341" t="s">
        <v>637</v>
      </c>
      <c r="S2138" s="341"/>
      <c r="T2138" s="341"/>
      <c r="U2138" s="341"/>
      <c r="V2138" s="341" t="s">
        <v>638</v>
      </c>
      <c r="W2138" s="341"/>
      <c r="X2138" s="341"/>
    </row>
    <row r="2139" spans="1:24" ht="1.5" customHeight="1">
      <c r="A2139" s="330" t="s">
        <v>44</v>
      </c>
      <c r="B2139" s="330"/>
      <c r="C2139" s="330"/>
      <c r="D2139" s="330"/>
      <c r="E2139" s="330"/>
      <c r="F2139" s="330"/>
      <c r="G2139" s="330"/>
      <c r="H2139" s="219"/>
      <c r="I2139" s="338">
        <v>2</v>
      </c>
      <c r="J2139" s="338"/>
      <c r="K2139" s="338"/>
      <c r="L2139" s="338"/>
      <c r="M2139" s="332" t="s">
        <v>45</v>
      </c>
      <c r="N2139" s="332"/>
      <c r="O2139" s="332"/>
      <c r="P2139" s="330"/>
      <c r="Q2139" s="330"/>
      <c r="R2139" s="338">
        <v>6.2363629999999999</v>
      </c>
      <c r="S2139" s="338"/>
      <c r="T2139" s="338"/>
      <c r="U2139" s="338"/>
      <c r="V2139" s="338">
        <v>12.47273</v>
      </c>
      <c r="W2139" s="338"/>
      <c r="X2139" s="338"/>
    </row>
    <row r="2140" spans="1:24" ht="16.5" customHeight="1">
      <c r="A2140" s="330"/>
      <c r="B2140" s="330"/>
      <c r="C2140" s="330"/>
      <c r="D2140" s="330"/>
      <c r="E2140" s="330"/>
      <c r="F2140" s="330"/>
      <c r="G2140" s="330"/>
      <c r="H2140" s="219"/>
      <c r="I2140" s="338"/>
      <c r="J2140" s="338"/>
      <c r="K2140" s="338"/>
      <c r="L2140" s="338"/>
      <c r="M2140" s="332"/>
      <c r="N2140" s="332"/>
      <c r="O2140" s="332"/>
      <c r="P2140" s="330"/>
      <c r="Q2140" s="330"/>
      <c r="R2140" s="338"/>
      <c r="S2140" s="338"/>
      <c r="T2140" s="338"/>
      <c r="U2140" s="338"/>
      <c r="V2140" s="338"/>
      <c r="W2140" s="338"/>
      <c r="X2140" s="338"/>
    </row>
    <row r="2141" spans="1:24" ht="1.5" customHeight="1">
      <c r="A2141" s="330" t="s">
        <v>47</v>
      </c>
      <c r="B2141" s="330"/>
      <c r="C2141" s="330"/>
      <c r="D2141" s="330"/>
      <c r="E2141" s="330"/>
      <c r="F2141" s="330"/>
      <c r="G2141" s="330"/>
      <c r="H2141" s="219"/>
      <c r="I2141" s="338">
        <v>250</v>
      </c>
      <c r="J2141" s="338"/>
      <c r="K2141" s="338"/>
      <c r="L2141" s="338"/>
      <c r="M2141" s="332" t="s">
        <v>640</v>
      </c>
      <c r="N2141" s="332"/>
      <c r="O2141" s="332"/>
      <c r="P2141" s="330"/>
      <c r="Q2141" s="330"/>
      <c r="R2141" s="338">
        <v>3.5242370000000002E-2</v>
      </c>
      <c r="S2141" s="338"/>
      <c r="T2141" s="338"/>
      <c r="U2141" s="338"/>
      <c r="V2141" s="338">
        <v>8.810594</v>
      </c>
      <c r="W2141" s="338"/>
      <c r="X2141" s="338"/>
    </row>
    <row r="2142" spans="1:24" ht="16.5" customHeight="1">
      <c r="A2142" s="330"/>
      <c r="B2142" s="330"/>
      <c r="C2142" s="330"/>
      <c r="D2142" s="330"/>
      <c r="E2142" s="330"/>
      <c r="F2142" s="330"/>
      <c r="G2142" s="330"/>
      <c r="H2142" s="219"/>
      <c r="I2142" s="338"/>
      <c r="J2142" s="338"/>
      <c r="K2142" s="338"/>
      <c r="L2142" s="338"/>
      <c r="M2142" s="332"/>
      <c r="N2142" s="332"/>
      <c r="O2142" s="332"/>
      <c r="P2142" s="330"/>
      <c r="Q2142" s="330"/>
      <c r="R2142" s="338"/>
      <c r="S2142" s="338"/>
      <c r="T2142" s="338"/>
      <c r="U2142" s="338"/>
      <c r="V2142" s="338"/>
      <c r="W2142" s="338"/>
      <c r="X2142" s="338"/>
    </row>
    <row r="2143" spans="1:24" ht="1.5" customHeight="1">
      <c r="A2143" s="330" t="s">
        <v>7</v>
      </c>
      <c r="B2143" s="330"/>
      <c r="C2143" s="330"/>
      <c r="D2143" s="330"/>
      <c r="E2143" s="330"/>
      <c r="F2143" s="330"/>
      <c r="G2143" s="330"/>
      <c r="H2143" s="219"/>
      <c r="I2143" s="338">
        <v>2</v>
      </c>
      <c r="J2143" s="338"/>
      <c r="K2143" s="338"/>
      <c r="L2143" s="338"/>
      <c r="M2143" s="332" t="s">
        <v>45</v>
      </c>
      <c r="N2143" s="332"/>
      <c r="O2143" s="332"/>
      <c r="P2143" s="330"/>
      <c r="Q2143" s="330"/>
      <c r="R2143" s="338">
        <v>1.21</v>
      </c>
      <c r="S2143" s="338"/>
      <c r="T2143" s="338"/>
      <c r="U2143" s="338"/>
      <c r="V2143" s="338">
        <v>2.42</v>
      </c>
      <c r="W2143" s="338"/>
      <c r="X2143" s="338"/>
    </row>
    <row r="2144" spans="1:24" ht="16.5" customHeight="1">
      <c r="A2144" s="330"/>
      <c r="B2144" s="330"/>
      <c r="C2144" s="330"/>
      <c r="D2144" s="330"/>
      <c r="E2144" s="330"/>
      <c r="F2144" s="330"/>
      <c r="G2144" s="330"/>
      <c r="H2144" s="219"/>
      <c r="I2144" s="338"/>
      <c r="J2144" s="338"/>
      <c r="K2144" s="338"/>
      <c r="L2144" s="338"/>
      <c r="M2144" s="332"/>
      <c r="N2144" s="332"/>
      <c r="O2144" s="332"/>
      <c r="P2144" s="330"/>
      <c r="Q2144" s="330"/>
      <c r="R2144" s="338"/>
      <c r="S2144" s="338"/>
      <c r="T2144" s="338"/>
      <c r="U2144" s="338"/>
      <c r="V2144" s="338"/>
      <c r="W2144" s="338"/>
      <c r="X2144" s="338"/>
    </row>
    <row r="2145" spans="1:24" ht="1.5" customHeight="1">
      <c r="A2145" s="330" t="s">
        <v>128</v>
      </c>
      <c r="B2145" s="330"/>
      <c r="C2145" s="330"/>
      <c r="D2145" s="330"/>
      <c r="E2145" s="330"/>
      <c r="F2145" s="330"/>
      <c r="G2145" s="330"/>
      <c r="H2145" s="219"/>
      <c r="I2145" s="338">
        <v>40</v>
      </c>
      <c r="J2145" s="338"/>
      <c r="K2145" s="338"/>
      <c r="L2145" s="338"/>
      <c r="M2145" s="332" t="s">
        <v>639</v>
      </c>
      <c r="N2145" s="332"/>
      <c r="O2145" s="332"/>
      <c r="P2145" s="330"/>
      <c r="Q2145" s="330"/>
      <c r="R2145" s="338">
        <v>0.03</v>
      </c>
      <c r="S2145" s="338"/>
      <c r="T2145" s="338"/>
      <c r="U2145" s="338"/>
      <c r="V2145" s="338">
        <v>1.2</v>
      </c>
      <c r="W2145" s="338"/>
      <c r="X2145" s="338"/>
    </row>
    <row r="2146" spans="1:24" ht="16.5" customHeight="1">
      <c r="A2146" s="330"/>
      <c r="B2146" s="330"/>
      <c r="C2146" s="330"/>
      <c r="D2146" s="330"/>
      <c r="E2146" s="330"/>
      <c r="F2146" s="330"/>
      <c r="G2146" s="330"/>
      <c r="H2146" s="219"/>
      <c r="I2146" s="338"/>
      <c r="J2146" s="338"/>
      <c r="K2146" s="338"/>
      <c r="L2146" s="338"/>
      <c r="M2146" s="332"/>
      <c r="N2146" s="332"/>
      <c r="O2146" s="332"/>
      <c r="P2146" s="330"/>
      <c r="Q2146" s="330"/>
      <c r="R2146" s="338"/>
      <c r="S2146" s="338"/>
      <c r="T2146" s="338"/>
      <c r="U2146" s="338"/>
      <c r="V2146" s="338"/>
      <c r="W2146" s="338"/>
      <c r="X2146" s="338"/>
    </row>
    <row r="2147" spans="1:24" ht="1.5" customHeight="1">
      <c r="A2147" s="330" t="s">
        <v>8</v>
      </c>
      <c r="B2147" s="330"/>
      <c r="C2147" s="330"/>
      <c r="D2147" s="330"/>
      <c r="E2147" s="330"/>
      <c r="F2147" s="330"/>
      <c r="G2147" s="330"/>
      <c r="H2147" s="219"/>
      <c r="I2147" s="338">
        <v>2</v>
      </c>
      <c r="J2147" s="338"/>
      <c r="K2147" s="338"/>
      <c r="L2147" s="338"/>
      <c r="M2147" s="332" t="s">
        <v>45</v>
      </c>
      <c r="N2147" s="332"/>
      <c r="O2147" s="332"/>
      <c r="P2147" s="330"/>
      <c r="Q2147" s="330"/>
      <c r="R2147" s="338">
        <v>0.23260339999999999</v>
      </c>
      <c r="S2147" s="338"/>
      <c r="T2147" s="338"/>
      <c r="U2147" s="338"/>
      <c r="V2147" s="338">
        <v>0.46520689999999998</v>
      </c>
      <c r="W2147" s="338"/>
      <c r="X2147" s="338"/>
    </row>
    <row r="2148" spans="1:24" ht="16.5" customHeight="1">
      <c r="A2148" s="330"/>
      <c r="B2148" s="330"/>
      <c r="C2148" s="330"/>
      <c r="D2148" s="330"/>
      <c r="E2148" s="330"/>
      <c r="F2148" s="330"/>
      <c r="G2148" s="330"/>
      <c r="H2148" s="219"/>
      <c r="I2148" s="338"/>
      <c r="J2148" s="338"/>
      <c r="K2148" s="338"/>
      <c r="L2148" s="338"/>
      <c r="M2148" s="332"/>
      <c r="N2148" s="332"/>
      <c r="O2148" s="332"/>
      <c r="P2148" s="330"/>
      <c r="Q2148" s="330"/>
      <c r="R2148" s="338"/>
      <c r="S2148" s="338"/>
      <c r="T2148" s="338"/>
      <c r="U2148" s="338"/>
      <c r="V2148" s="338"/>
      <c r="W2148" s="338"/>
      <c r="X2148" s="338"/>
    </row>
    <row r="2149" spans="1:24" ht="8.25" customHeight="1"/>
    <row r="2150" spans="1:24" ht="16.5" customHeight="1">
      <c r="S2150" s="335" t="s">
        <v>641</v>
      </c>
      <c r="T2150" s="335"/>
      <c r="U2150" s="336">
        <v>25.36853</v>
      </c>
      <c r="V2150" s="336"/>
      <c r="W2150" s="336"/>
    </row>
    <row r="2151" spans="1:24" ht="15" customHeight="1"/>
    <row r="2152" spans="1:24" ht="16.5" customHeight="1">
      <c r="B2152" s="339" t="s">
        <v>787</v>
      </c>
      <c r="C2152" s="339"/>
      <c r="D2152" s="339"/>
      <c r="E2152" s="339"/>
      <c r="F2152" s="339"/>
      <c r="G2152" s="339"/>
      <c r="H2152" s="339"/>
      <c r="I2152" s="339"/>
      <c r="J2152" s="339"/>
      <c r="K2152" s="339"/>
      <c r="L2152" s="339"/>
      <c r="M2152" s="339"/>
      <c r="N2152" s="339"/>
      <c r="O2152" s="339"/>
      <c r="P2152" s="339"/>
      <c r="Q2152" s="339"/>
      <c r="R2152" s="339"/>
      <c r="S2152" s="339"/>
      <c r="T2152" s="339"/>
      <c r="U2152" s="339"/>
      <c r="V2152" s="339"/>
      <c r="W2152" s="339"/>
      <c r="X2152" s="339"/>
    </row>
    <row r="2153" spans="1:24" ht="1.5" customHeight="1"/>
    <row r="2154" spans="1:24" ht="18" customHeight="1">
      <c r="A2154" s="340" t="s">
        <v>633</v>
      </c>
      <c r="B2154" s="340"/>
      <c r="C2154" s="340"/>
      <c r="D2154" s="340"/>
      <c r="E2154" s="340"/>
      <c r="F2154" s="340"/>
      <c r="G2154" s="340"/>
      <c r="H2154" s="218" t="s">
        <v>634</v>
      </c>
      <c r="I2154" s="341" t="s">
        <v>635</v>
      </c>
      <c r="J2154" s="341"/>
      <c r="K2154" s="341"/>
      <c r="L2154" s="341"/>
      <c r="M2154" s="341" t="s">
        <v>43</v>
      </c>
      <c r="N2154" s="341"/>
      <c r="O2154" s="341"/>
      <c r="P2154" s="340" t="s">
        <v>636</v>
      </c>
      <c r="Q2154" s="340"/>
      <c r="R2154" s="341" t="s">
        <v>637</v>
      </c>
      <c r="S2154" s="341"/>
      <c r="T2154" s="341"/>
      <c r="U2154" s="341"/>
      <c r="V2154" s="341" t="s">
        <v>638</v>
      </c>
      <c r="W2154" s="341"/>
      <c r="X2154" s="341"/>
    </row>
    <row r="2155" spans="1:24" ht="1.5" customHeight="1">
      <c r="A2155" s="330" t="s">
        <v>84</v>
      </c>
      <c r="B2155" s="330"/>
      <c r="C2155" s="330"/>
      <c r="D2155" s="330"/>
      <c r="E2155" s="330"/>
      <c r="F2155" s="330"/>
      <c r="G2155" s="330"/>
      <c r="H2155" s="219"/>
      <c r="I2155" s="338">
        <v>2</v>
      </c>
      <c r="J2155" s="338"/>
      <c r="K2155" s="338"/>
      <c r="L2155" s="338"/>
      <c r="M2155" s="332" t="s">
        <v>45</v>
      </c>
      <c r="N2155" s="332"/>
      <c r="O2155" s="332"/>
      <c r="P2155" s="330"/>
      <c r="Q2155" s="330"/>
      <c r="R2155" s="338">
        <v>6.375</v>
      </c>
      <c r="S2155" s="338"/>
      <c r="T2155" s="338"/>
      <c r="U2155" s="338"/>
      <c r="V2155" s="338">
        <v>12.75</v>
      </c>
      <c r="W2155" s="338"/>
      <c r="X2155" s="338"/>
    </row>
    <row r="2156" spans="1:24" ht="16.5" customHeight="1">
      <c r="A2156" s="330"/>
      <c r="B2156" s="330"/>
      <c r="C2156" s="330"/>
      <c r="D2156" s="330"/>
      <c r="E2156" s="330"/>
      <c r="F2156" s="330"/>
      <c r="G2156" s="330"/>
      <c r="H2156" s="219"/>
      <c r="I2156" s="338"/>
      <c r="J2156" s="338"/>
      <c r="K2156" s="338"/>
      <c r="L2156" s="338"/>
      <c r="M2156" s="332"/>
      <c r="N2156" s="332"/>
      <c r="O2156" s="332"/>
      <c r="P2156" s="330"/>
      <c r="Q2156" s="330"/>
      <c r="R2156" s="338"/>
      <c r="S2156" s="338"/>
      <c r="T2156" s="338"/>
      <c r="U2156" s="338"/>
      <c r="V2156" s="338"/>
      <c r="W2156" s="338"/>
      <c r="X2156" s="338"/>
    </row>
    <row r="2157" spans="1:24" ht="1.5" customHeight="1">
      <c r="A2157" s="330" t="s">
        <v>7</v>
      </c>
      <c r="B2157" s="330"/>
      <c r="C2157" s="330"/>
      <c r="D2157" s="330"/>
      <c r="E2157" s="330"/>
      <c r="F2157" s="330"/>
      <c r="G2157" s="330"/>
      <c r="H2157" s="219"/>
      <c r="I2157" s="338">
        <v>2</v>
      </c>
      <c r="J2157" s="338"/>
      <c r="K2157" s="338"/>
      <c r="L2157" s="338"/>
      <c r="M2157" s="332" t="s">
        <v>45</v>
      </c>
      <c r="N2157" s="332"/>
      <c r="O2157" s="332"/>
      <c r="P2157" s="330"/>
      <c r="Q2157" s="330"/>
      <c r="R2157" s="338">
        <v>1.21</v>
      </c>
      <c r="S2157" s="338"/>
      <c r="T2157" s="338"/>
      <c r="U2157" s="338"/>
      <c r="V2157" s="338">
        <v>2.42</v>
      </c>
      <c r="W2157" s="338"/>
      <c r="X2157" s="338"/>
    </row>
    <row r="2158" spans="1:24" ht="16.5" customHeight="1">
      <c r="A2158" s="330"/>
      <c r="B2158" s="330"/>
      <c r="C2158" s="330"/>
      <c r="D2158" s="330"/>
      <c r="E2158" s="330"/>
      <c r="F2158" s="330"/>
      <c r="G2158" s="330"/>
      <c r="H2158" s="219"/>
      <c r="I2158" s="338"/>
      <c r="J2158" s="338"/>
      <c r="K2158" s="338"/>
      <c r="L2158" s="338"/>
      <c r="M2158" s="332"/>
      <c r="N2158" s="332"/>
      <c r="O2158" s="332"/>
      <c r="P2158" s="330"/>
      <c r="Q2158" s="330"/>
      <c r="R2158" s="338"/>
      <c r="S2158" s="338"/>
      <c r="T2158" s="338"/>
      <c r="U2158" s="338"/>
      <c r="V2158" s="338"/>
      <c r="W2158" s="338"/>
      <c r="X2158" s="338"/>
    </row>
    <row r="2159" spans="1:24" ht="1.5" customHeight="1">
      <c r="A2159" s="330" t="s">
        <v>128</v>
      </c>
      <c r="B2159" s="330"/>
      <c r="C2159" s="330"/>
      <c r="D2159" s="330"/>
      <c r="E2159" s="330"/>
      <c r="F2159" s="330"/>
      <c r="G2159" s="330"/>
      <c r="H2159" s="219"/>
      <c r="I2159" s="338">
        <v>20</v>
      </c>
      <c r="J2159" s="338"/>
      <c r="K2159" s="338"/>
      <c r="L2159" s="338"/>
      <c r="M2159" s="332" t="s">
        <v>639</v>
      </c>
      <c r="N2159" s="332"/>
      <c r="O2159" s="332"/>
      <c r="P2159" s="330"/>
      <c r="Q2159" s="330"/>
      <c r="R2159" s="338">
        <v>0.03</v>
      </c>
      <c r="S2159" s="338"/>
      <c r="T2159" s="338"/>
      <c r="U2159" s="338"/>
      <c r="V2159" s="338">
        <v>0.6</v>
      </c>
      <c r="W2159" s="338"/>
      <c r="X2159" s="338"/>
    </row>
    <row r="2160" spans="1:24" ht="16.5" customHeight="1">
      <c r="A2160" s="330"/>
      <c r="B2160" s="330"/>
      <c r="C2160" s="330"/>
      <c r="D2160" s="330"/>
      <c r="E2160" s="330"/>
      <c r="F2160" s="330"/>
      <c r="G2160" s="330"/>
      <c r="H2160" s="219"/>
      <c r="I2160" s="338"/>
      <c r="J2160" s="338"/>
      <c r="K2160" s="338"/>
      <c r="L2160" s="338"/>
      <c r="M2160" s="332"/>
      <c r="N2160" s="332"/>
      <c r="O2160" s="332"/>
      <c r="P2160" s="330"/>
      <c r="Q2160" s="330"/>
      <c r="R2160" s="338"/>
      <c r="S2160" s="338"/>
      <c r="T2160" s="338"/>
      <c r="U2160" s="338"/>
      <c r="V2160" s="338"/>
      <c r="W2160" s="338"/>
      <c r="X2160" s="338"/>
    </row>
    <row r="2161" spans="1:24" ht="1.5" customHeight="1">
      <c r="A2161" s="330" t="s">
        <v>8</v>
      </c>
      <c r="B2161" s="330"/>
      <c r="C2161" s="330"/>
      <c r="D2161" s="330"/>
      <c r="E2161" s="330"/>
      <c r="F2161" s="330"/>
      <c r="G2161" s="330"/>
      <c r="H2161" s="219"/>
      <c r="I2161" s="338">
        <v>2</v>
      </c>
      <c r="J2161" s="338"/>
      <c r="K2161" s="338"/>
      <c r="L2161" s="338"/>
      <c r="M2161" s="332" t="s">
        <v>45</v>
      </c>
      <c r="N2161" s="332"/>
      <c r="O2161" s="332"/>
      <c r="P2161" s="330"/>
      <c r="Q2161" s="330"/>
      <c r="R2161" s="338">
        <v>0.23260339999999999</v>
      </c>
      <c r="S2161" s="338"/>
      <c r="T2161" s="338"/>
      <c r="U2161" s="338"/>
      <c r="V2161" s="338">
        <v>0.46520689999999998</v>
      </c>
      <c r="W2161" s="338"/>
      <c r="X2161" s="338"/>
    </row>
    <row r="2162" spans="1:24" ht="16.5" customHeight="1">
      <c r="A2162" s="330"/>
      <c r="B2162" s="330"/>
      <c r="C2162" s="330"/>
      <c r="D2162" s="330"/>
      <c r="E2162" s="330"/>
      <c r="F2162" s="330"/>
      <c r="G2162" s="330"/>
      <c r="H2162" s="219"/>
      <c r="I2162" s="338"/>
      <c r="J2162" s="338"/>
      <c r="K2162" s="338"/>
      <c r="L2162" s="338"/>
      <c r="M2162" s="332"/>
      <c r="N2162" s="332"/>
      <c r="O2162" s="332"/>
      <c r="P2162" s="330"/>
      <c r="Q2162" s="330"/>
      <c r="R2162" s="338"/>
      <c r="S2162" s="338"/>
      <c r="T2162" s="338"/>
      <c r="U2162" s="338"/>
      <c r="V2162" s="338"/>
      <c r="W2162" s="338"/>
      <c r="X2162" s="338"/>
    </row>
    <row r="2163" spans="1:24" ht="7.5" customHeight="1"/>
    <row r="2164" spans="1:24" ht="16.5" customHeight="1">
      <c r="S2164" s="335" t="s">
        <v>641</v>
      </c>
      <c r="T2164" s="335"/>
      <c r="U2164" s="336">
        <v>16.235209999999999</v>
      </c>
      <c r="V2164" s="336"/>
      <c r="W2164" s="336"/>
    </row>
    <row r="2165" spans="1:24" ht="15" customHeight="1"/>
    <row r="2166" spans="1:24" ht="17.25" customHeight="1">
      <c r="B2166" s="339" t="s">
        <v>788</v>
      </c>
      <c r="C2166" s="339"/>
      <c r="D2166" s="339"/>
      <c r="E2166" s="339"/>
      <c r="F2166" s="339"/>
      <c r="G2166" s="339"/>
      <c r="H2166" s="339"/>
      <c r="I2166" s="339"/>
      <c r="J2166" s="339"/>
      <c r="K2166" s="339"/>
      <c r="L2166" s="339"/>
      <c r="M2166" s="339"/>
      <c r="N2166" s="339"/>
      <c r="O2166" s="339"/>
      <c r="P2166" s="339"/>
      <c r="Q2166" s="339"/>
      <c r="R2166" s="339"/>
      <c r="S2166" s="339"/>
      <c r="T2166" s="339"/>
      <c r="U2166" s="339"/>
      <c r="V2166" s="339"/>
      <c r="W2166" s="339"/>
      <c r="X2166" s="339"/>
    </row>
    <row r="2167" spans="1:24" ht="0.75" customHeight="1"/>
    <row r="2168" spans="1:24" ht="18" customHeight="1">
      <c r="A2168" s="340" t="s">
        <v>633</v>
      </c>
      <c r="B2168" s="340"/>
      <c r="C2168" s="340"/>
      <c r="D2168" s="340"/>
      <c r="E2168" s="340"/>
      <c r="F2168" s="340"/>
      <c r="G2168" s="340"/>
      <c r="H2168" s="218" t="s">
        <v>634</v>
      </c>
      <c r="I2168" s="341" t="s">
        <v>635</v>
      </c>
      <c r="J2168" s="341"/>
      <c r="K2168" s="341"/>
      <c r="L2168" s="341"/>
      <c r="M2168" s="341" t="s">
        <v>43</v>
      </c>
      <c r="N2168" s="341"/>
      <c r="O2168" s="341"/>
      <c r="P2168" s="340" t="s">
        <v>636</v>
      </c>
      <c r="Q2168" s="340"/>
      <c r="R2168" s="341" t="s">
        <v>637</v>
      </c>
      <c r="S2168" s="341"/>
      <c r="T2168" s="341"/>
      <c r="U2168" s="341"/>
      <c r="V2168" s="341" t="s">
        <v>638</v>
      </c>
      <c r="W2168" s="341"/>
      <c r="X2168" s="341"/>
    </row>
    <row r="2169" spans="1:24" ht="1.5" customHeight="1">
      <c r="A2169" s="330" t="s">
        <v>84</v>
      </c>
      <c r="B2169" s="330"/>
      <c r="C2169" s="330"/>
      <c r="D2169" s="330"/>
      <c r="E2169" s="330"/>
      <c r="F2169" s="330"/>
      <c r="G2169" s="330"/>
      <c r="H2169" s="219"/>
      <c r="I2169" s="338">
        <v>2</v>
      </c>
      <c r="J2169" s="338"/>
      <c r="K2169" s="338"/>
      <c r="L2169" s="338"/>
      <c r="M2169" s="332" t="s">
        <v>45</v>
      </c>
      <c r="N2169" s="332"/>
      <c r="O2169" s="332"/>
      <c r="P2169" s="330"/>
      <c r="Q2169" s="330"/>
      <c r="R2169" s="338">
        <v>6.375</v>
      </c>
      <c r="S2169" s="338"/>
      <c r="T2169" s="338"/>
      <c r="U2169" s="338"/>
      <c r="V2169" s="338">
        <v>12.75</v>
      </c>
      <c r="W2169" s="338"/>
      <c r="X2169" s="338"/>
    </row>
    <row r="2170" spans="1:24" ht="16.5" customHeight="1">
      <c r="A2170" s="330"/>
      <c r="B2170" s="330"/>
      <c r="C2170" s="330"/>
      <c r="D2170" s="330"/>
      <c r="E2170" s="330"/>
      <c r="F2170" s="330"/>
      <c r="G2170" s="330"/>
      <c r="H2170" s="219"/>
      <c r="I2170" s="338"/>
      <c r="J2170" s="338"/>
      <c r="K2170" s="338"/>
      <c r="L2170" s="338"/>
      <c r="M2170" s="332"/>
      <c r="N2170" s="332"/>
      <c r="O2170" s="332"/>
      <c r="P2170" s="330"/>
      <c r="Q2170" s="330"/>
      <c r="R2170" s="338"/>
      <c r="S2170" s="338"/>
      <c r="T2170" s="338"/>
      <c r="U2170" s="338"/>
      <c r="V2170" s="338"/>
      <c r="W2170" s="338"/>
      <c r="X2170" s="338"/>
    </row>
    <row r="2171" spans="1:24" ht="1.5" customHeight="1">
      <c r="A2171" s="330" t="s">
        <v>7</v>
      </c>
      <c r="B2171" s="330"/>
      <c r="C2171" s="330"/>
      <c r="D2171" s="330"/>
      <c r="E2171" s="330"/>
      <c r="F2171" s="330"/>
      <c r="G2171" s="330"/>
      <c r="H2171" s="219"/>
      <c r="I2171" s="338">
        <v>2</v>
      </c>
      <c r="J2171" s="338"/>
      <c r="K2171" s="338"/>
      <c r="L2171" s="338"/>
      <c r="M2171" s="332" t="s">
        <v>45</v>
      </c>
      <c r="N2171" s="332"/>
      <c r="O2171" s="332"/>
      <c r="P2171" s="330"/>
      <c r="Q2171" s="330"/>
      <c r="R2171" s="338">
        <v>1.21</v>
      </c>
      <c r="S2171" s="338"/>
      <c r="T2171" s="338"/>
      <c r="U2171" s="338"/>
      <c r="V2171" s="338">
        <v>2.42</v>
      </c>
      <c r="W2171" s="338"/>
      <c r="X2171" s="338"/>
    </row>
    <row r="2172" spans="1:24" ht="16.5" customHeight="1">
      <c r="A2172" s="330"/>
      <c r="B2172" s="330"/>
      <c r="C2172" s="330"/>
      <c r="D2172" s="330"/>
      <c r="E2172" s="330"/>
      <c r="F2172" s="330"/>
      <c r="G2172" s="330"/>
      <c r="H2172" s="219"/>
      <c r="I2172" s="338"/>
      <c r="J2172" s="338"/>
      <c r="K2172" s="338"/>
      <c r="L2172" s="338"/>
      <c r="M2172" s="332"/>
      <c r="N2172" s="332"/>
      <c r="O2172" s="332"/>
      <c r="P2172" s="330"/>
      <c r="Q2172" s="330"/>
      <c r="R2172" s="338"/>
      <c r="S2172" s="338"/>
      <c r="T2172" s="338"/>
      <c r="U2172" s="338"/>
      <c r="V2172" s="338"/>
      <c r="W2172" s="338"/>
      <c r="X2172" s="338"/>
    </row>
    <row r="2173" spans="1:24" ht="1.5" customHeight="1">
      <c r="A2173" s="330" t="s">
        <v>47</v>
      </c>
      <c r="B2173" s="330"/>
      <c r="C2173" s="330"/>
      <c r="D2173" s="330"/>
      <c r="E2173" s="330"/>
      <c r="F2173" s="330"/>
      <c r="G2173" s="330"/>
      <c r="H2173" s="219"/>
      <c r="I2173" s="338">
        <v>300</v>
      </c>
      <c r="J2173" s="338"/>
      <c r="K2173" s="338"/>
      <c r="L2173" s="338"/>
      <c r="M2173" s="332" t="s">
        <v>640</v>
      </c>
      <c r="N2173" s="332"/>
      <c r="O2173" s="332"/>
      <c r="P2173" s="330"/>
      <c r="Q2173" s="330"/>
      <c r="R2173" s="338">
        <v>3.5242370000000002E-2</v>
      </c>
      <c r="S2173" s="338"/>
      <c r="T2173" s="338"/>
      <c r="U2173" s="338"/>
      <c r="V2173" s="338">
        <v>10.572710000000001</v>
      </c>
      <c r="W2173" s="338"/>
      <c r="X2173" s="338"/>
    </row>
    <row r="2174" spans="1:24" ht="16.5" customHeight="1">
      <c r="A2174" s="330"/>
      <c r="B2174" s="330"/>
      <c r="C2174" s="330"/>
      <c r="D2174" s="330"/>
      <c r="E2174" s="330"/>
      <c r="F2174" s="330"/>
      <c r="G2174" s="330"/>
      <c r="H2174" s="219"/>
      <c r="I2174" s="338"/>
      <c r="J2174" s="338"/>
      <c r="K2174" s="338"/>
      <c r="L2174" s="338"/>
      <c r="M2174" s="332"/>
      <c r="N2174" s="332"/>
      <c r="O2174" s="332"/>
      <c r="P2174" s="330"/>
      <c r="Q2174" s="330"/>
      <c r="R2174" s="338"/>
      <c r="S2174" s="338"/>
      <c r="T2174" s="338"/>
      <c r="U2174" s="338"/>
      <c r="V2174" s="338"/>
      <c r="W2174" s="338"/>
      <c r="X2174" s="338"/>
    </row>
    <row r="2175" spans="1:24" ht="1.5" customHeight="1">
      <c r="A2175" s="330" t="s">
        <v>128</v>
      </c>
      <c r="B2175" s="330"/>
      <c r="C2175" s="330"/>
      <c r="D2175" s="330"/>
      <c r="E2175" s="330"/>
      <c r="F2175" s="330"/>
      <c r="G2175" s="330"/>
      <c r="H2175" s="219"/>
      <c r="I2175" s="338">
        <v>20</v>
      </c>
      <c r="J2175" s="338"/>
      <c r="K2175" s="338"/>
      <c r="L2175" s="338"/>
      <c r="M2175" s="332" t="s">
        <v>639</v>
      </c>
      <c r="N2175" s="332"/>
      <c r="O2175" s="332"/>
      <c r="P2175" s="330"/>
      <c r="Q2175" s="330"/>
      <c r="R2175" s="338">
        <v>0.03</v>
      </c>
      <c r="S2175" s="338"/>
      <c r="T2175" s="338"/>
      <c r="U2175" s="338"/>
      <c r="V2175" s="338">
        <v>0.6</v>
      </c>
      <c r="W2175" s="338"/>
      <c r="X2175" s="338"/>
    </row>
    <row r="2176" spans="1:24" ht="16.5" customHeight="1">
      <c r="A2176" s="330"/>
      <c r="B2176" s="330"/>
      <c r="C2176" s="330"/>
      <c r="D2176" s="330"/>
      <c r="E2176" s="330"/>
      <c r="F2176" s="330"/>
      <c r="G2176" s="330"/>
      <c r="H2176" s="219"/>
      <c r="I2176" s="338"/>
      <c r="J2176" s="338"/>
      <c r="K2176" s="338"/>
      <c r="L2176" s="338"/>
      <c r="M2176" s="332"/>
      <c r="N2176" s="332"/>
      <c r="O2176" s="332"/>
      <c r="P2176" s="330"/>
      <c r="Q2176" s="330"/>
      <c r="R2176" s="338"/>
      <c r="S2176" s="338"/>
      <c r="T2176" s="338"/>
      <c r="U2176" s="338"/>
      <c r="V2176" s="338"/>
      <c r="W2176" s="338"/>
      <c r="X2176" s="338"/>
    </row>
    <row r="2177" spans="1:24" ht="1.5" customHeight="1">
      <c r="A2177" s="330" t="s">
        <v>8</v>
      </c>
      <c r="B2177" s="330"/>
      <c r="C2177" s="330"/>
      <c r="D2177" s="330"/>
      <c r="E2177" s="330"/>
      <c r="F2177" s="330"/>
      <c r="G2177" s="330"/>
      <c r="H2177" s="219"/>
      <c r="I2177" s="338">
        <v>2</v>
      </c>
      <c r="J2177" s="338"/>
      <c r="K2177" s="338"/>
      <c r="L2177" s="338"/>
      <c r="M2177" s="332" t="s">
        <v>45</v>
      </c>
      <c r="N2177" s="332"/>
      <c r="O2177" s="332"/>
      <c r="P2177" s="330"/>
      <c r="Q2177" s="330"/>
      <c r="R2177" s="338">
        <v>0.23260339999999999</v>
      </c>
      <c r="S2177" s="338"/>
      <c r="T2177" s="338"/>
      <c r="U2177" s="338"/>
      <c r="V2177" s="338">
        <v>0.46520689999999998</v>
      </c>
      <c r="W2177" s="338"/>
      <c r="X2177" s="338"/>
    </row>
    <row r="2178" spans="1:24" ht="16.5" customHeight="1">
      <c r="A2178" s="330"/>
      <c r="B2178" s="330"/>
      <c r="C2178" s="330"/>
      <c r="D2178" s="330"/>
      <c r="E2178" s="330"/>
      <c r="F2178" s="330"/>
      <c r="G2178" s="330"/>
      <c r="H2178" s="219"/>
      <c r="I2178" s="338"/>
      <c r="J2178" s="338"/>
      <c r="K2178" s="338"/>
      <c r="L2178" s="338"/>
      <c r="M2178" s="332"/>
      <c r="N2178" s="332"/>
      <c r="O2178" s="332"/>
      <c r="P2178" s="330"/>
      <c r="Q2178" s="330"/>
      <c r="R2178" s="338"/>
      <c r="S2178" s="338"/>
      <c r="T2178" s="338"/>
      <c r="U2178" s="338"/>
      <c r="V2178" s="338"/>
      <c r="W2178" s="338"/>
      <c r="X2178" s="338"/>
    </row>
    <row r="2179" spans="1:24" ht="7.5" customHeight="1"/>
    <row r="2180" spans="1:24" ht="16.5" customHeight="1">
      <c r="S2180" s="335" t="s">
        <v>641</v>
      </c>
      <c r="T2180" s="335"/>
      <c r="U2180" s="336">
        <v>26.807919999999999</v>
      </c>
      <c r="V2180" s="336"/>
      <c r="W2180" s="336"/>
    </row>
    <row r="2181" spans="1:24" ht="15.75" customHeight="1"/>
    <row r="2182" spans="1:24" ht="16.5" customHeight="1">
      <c r="B2182" s="339" t="s">
        <v>789</v>
      </c>
      <c r="C2182" s="339"/>
      <c r="D2182" s="339"/>
      <c r="E2182" s="339"/>
      <c r="F2182" s="339"/>
      <c r="G2182" s="339"/>
      <c r="H2182" s="339"/>
      <c r="I2182" s="339"/>
      <c r="J2182" s="339"/>
      <c r="K2182" s="339"/>
      <c r="L2182" s="339"/>
      <c r="M2182" s="339"/>
      <c r="N2182" s="339"/>
      <c r="O2182" s="339"/>
      <c r="P2182" s="339"/>
      <c r="Q2182" s="339"/>
      <c r="R2182" s="339"/>
      <c r="S2182" s="339"/>
      <c r="T2182" s="339"/>
      <c r="U2182" s="339"/>
      <c r="V2182" s="339"/>
      <c r="W2182" s="339"/>
      <c r="X2182" s="339"/>
    </row>
    <row r="2183" spans="1:24" ht="0.75" customHeight="1"/>
    <row r="2184" spans="1:24" ht="18" customHeight="1">
      <c r="A2184" s="340" t="s">
        <v>633</v>
      </c>
      <c r="B2184" s="340"/>
      <c r="C2184" s="340"/>
      <c r="D2184" s="340"/>
      <c r="E2184" s="340"/>
      <c r="F2184" s="340"/>
      <c r="G2184" s="340"/>
      <c r="H2184" s="218" t="s">
        <v>634</v>
      </c>
      <c r="I2184" s="341" t="s">
        <v>635</v>
      </c>
      <c r="J2184" s="341"/>
      <c r="K2184" s="341"/>
      <c r="L2184" s="341"/>
      <c r="M2184" s="341" t="s">
        <v>43</v>
      </c>
      <c r="N2184" s="341"/>
      <c r="O2184" s="341"/>
      <c r="P2184" s="340" t="s">
        <v>636</v>
      </c>
      <c r="Q2184" s="340"/>
      <c r="R2184" s="341" t="s">
        <v>637</v>
      </c>
      <c r="S2184" s="341"/>
      <c r="T2184" s="341"/>
      <c r="U2184" s="341"/>
      <c r="V2184" s="341" t="s">
        <v>638</v>
      </c>
      <c r="W2184" s="341"/>
      <c r="X2184" s="341"/>
    </row>
    <row r="2185" spans="1:24" ht="1.5" customHeight="1">
      <c r="A2185" s="330" t="s">
        <v>53</v>
      </c>
      <c r="B2185" s="330"/>
      <c r="C2185" s="330"/>
      <c r="D2185" s="330"/>
      <c r="E2185" s="330"/>
      <c r="F2185" s="330"/>
      <c r="G2185" s="330"/>
      <c r="H2185" s="219"/>
      <c r="I2185" s="338">
        <v>2</v>
      </c>
      <c r="J2185" s="338"/>
      <c r="K2185" s="338"/>
      <c r="L2185" s="338"/>
      <c r="M2185" s="332" t="s">
        <v>45</v>
      </c>
      <c r="N2185" s="332"/>
      <c r="O2185" s="332"/>
      <c r="P2185" s="330"/>
      <c r="Q2185" s="330"/>
      <c r="R2185" s="338">
        <v>1.5994079999999999</v>
      </c>
      <c r="S2185" s="338"/>
      <c r="T2185" s="338"/>
      <c r="U2185" s="338"/>
      <c r="V2185" s="338">
        <v>3.1988159999999999</v>
      </c>
      <c r="W2185" s="338"/>
      <c r="X2185" s="338"/>
    </row>
    <row r="2186" spans="1:24" ht="16.5" customHeight="1">
      <c r="A2186" s="330"/>
      <c r="B2186" s="330"/>
      <c r="C2186" s="330"/>
      <c r="D2186" s="330"/>
      <c r="E2186" s="330"/>
      <c r="F2186" s="330"/>
      <c r="G2186" s="330"/>
      <c r="H2186" s="219"/>
      <c r="I2186" s="338"/>
      <c r="J2186" s="338"/>
      <c r="K2186" s="338"/>
      <c r="L2186" s="338"/>
      <c r="M2186" s="332"/>
      <c r="N2186" s="332"/>
      <c r="O2186" s="332"/>
      <c r="P2186" s="330"/>
      <c r="Q2186" s="330"/>
      <c r="R2186" s="338"/>
      <c r="S2186" s="338"/>
      <c r="T2186" s="338"/>
      <c r="U2186" s="338"/>
      <c r="V2186" s="338"/>
      <c r="W2186" s="338"/>
      <c r="X2186" s="338"/>
    </row>
    <row r="2187" spans="1:24" ht="1.5" customHeight="1">
      <c r="A2187" s="330" t="s">
        <v>7</v>
      </c>
      <c r="B2187" s="330"/>
      <c r="C2187" s="330"/>
      <c r="D2187" s="330"/>
      <c r="E2187" s="330"/>
      <c r="F2187" s="330"/>
      <c r="G2187" s="330"/>
      <c r="H2187" s="219"/>
      <c r="I2187" s="338">
        <v>2</v>
      </c>
      <c r="J2187" s="338"/>
      <c r="K2187" s="338"/>
      <c r="L2187" s="338"/>
      <c r="M2187" s="332" t="s">
        <v>45</v>
      </c>
      <c r="N2187" s="332"/>
      <c r="O2187" s="332"/>
      <c r="P2187" s="330"/>
      <c r="Q2187" s="330"/>
      <c r="R2187" s="338">
        <v>1.21</v>
      </c>
      <c r="S2187" s="338"/>
      <c r="T2187" s="338"/>
      <c r="U2187" s="338"/>
      <c r="V2187" s="338">
        <v>2.42</v>
      </c>
      <c r="W2187" s="338"/>
      <c r="X2187" s="338"/>
    </row>
    <row r="2188" spans="1:24" ht="16.5" customHeight="1">
      <c r="A2188" s="330"/>
      <c r="B2188" s="330"/>
      <c r="C2188" s="330"/>
      <c r="D2188" s="330"/>
      <c r="E2188" s="330"/>
      <c r="F2188" s="330"/>
      <c r="G2188" s="330"/>
      <c r="H2188" s="219"/>
      <c r="I2188" s="338"/>
      <c r="J2188" s="338"/>
      <c r="K2188" s="338"/>
      <c r="L2188" s="338"/>
      <c r="M2188" s="332"/>
      <c r="N2188" s="332"/>
      <c r="O2188" s="332"/>
      <c r="P2188" s="330"/>
      <c r="Q2188" s="330"/>
      <c r="R2188" s="338"/>
      <c r="S2188" s="338"/>
      <c r="T2188" s="338"/>
      <c r="U2188" s="338"/>
      <c r="V2188" s="338"/>
      <c r="W2188" s="338"/>
      <c r="X2188" s="338"/>
    </row>
    <row r="2189" spans="1:24" ht="1.5" customHeight="1">
      <c r="A2189" s="330" t="s">
        <v>128</v>
      </c>
      <c r="B2189" s="330"/>
      <c r="C2189" s="330"/>
      <c r="D2189" s="330"/>
      <c r="E2189" s="330"/>
      <c r="F2189" s="330"/>
      <c r="G2189" s="330"/>
      <c r="H2189" s="219"/>
      <c r="I2189" s="338">
        <v>20</v>
      </c>
      <c r="J2189" s="338"/>
      <c r="K2189" s="338"/>
      <c r="L2189" s="338"/>
      <c r="M2189" s="332" t="s">
        <v>639</v>
      </c>
      <c r="N2189" s="332"/>
      <c r="O2189" s="332"/>
      <c r="P2189" s="330"/>
      <c r="Q2189" s="330"/>
      <c r="R2189" s="338">
        <v>0.03</v>
      </c>
      <c r="S2189" s="338"/>
      <c r="T2189" s="338"/>
      <c r="U2189" s="338"/>
      <c r="V2189" s="338">
        <v>0.6</v>
      </c>
      <c r="W2189" s="338"/>
      <c r="X2189" s="338"/>
    </row>
    <row r="2190" spans="1:24" ht="16.5" customHeight="1">
      <c r="A2190" s="330"/>
      <c r="B2190" s="330"/>
      <c r="C2190" s="330"/>
      <c r="D2190" s="330"/>
      <c r="E2190" s="330"/>
      <c r="F2190" s="330"/>
      <c r="G2190" s="330"/>
      <c r="H2190" s="219"/>
      <c r="I2190" s="338"/>
      <c r="J2190" s="338"/>
      <c r="K2190" s="338"/>
      <c r="L2190" s="338"/>
      <c r="M2190" s="332"/>
      <c r="N2190" s="332"/>
      <c r="O2190" s="332"/>
      <c r="P2190" s="330"/>
      <c r="Q2190" s="330"/>
      <c r="R2190" s="338"/>
      <c r="S2190" s="338"/>
      <c r="T2190" s="338"/>
      <c r="U2190" s="338"/>
      <c r="V2190" s="338"/>
      <c r="W2190" s="338"/>
      <c r="X2190" s="338"/>
    </row>
    <row r="2191" spans="1:24" ht="1.5" customHeight="1">
      <c r="A2191" s="330" t="s">
        <v>8</v>
      </c>
      <c r="B2191" s="330"/>
      <c r="C2191" s="330"/>
      <c r="D2191" s="330"/>
      <c r="E2191" s="330"/>
      <c r="F2191" s="330"/>
      <c r="G2191" s="330"/>
      <c r="H2191" s="219"/>
      <c r="I2191" s="338">
        <v>2</v>
      </c>
      <c r="J2191" s="338"/>
      <c r="K2191" s="338"/>
      <c r="L2191" s="338"/>
      <c r="M2191" s="332" t="s">
        <v>45</v>
      </c>
      <c r="N2191" s="332"/>
      <c r="O2191" s="332"/>
      <c r="P2191" s="330"/>
      <c r="Q2191" s="330"/>
      <c r="R2191" s="338">
        <v>0.23260339999999999</v>
      </c>
      <c r="S2191" s="338"/>
      <c r="T2191" s="338"/>
      <c r="U2191" s="338"/>
      <c r="V2191" s="338">
        <v>0.46520689999999998</v>
      </c>
      <c r="W2191" s="338"/>
      <c r="X2191" s="338"/>
    </row>
    <row r="2192" spans="1:24" ht="16.5" customHeight="1">
      <c r="A2192" s="330"/>
      <c r="B2192" s="330"/>
      <c r="C2192" s="330"/>
      <c r="D2192" s="330"/>
      <c r="E2192" s="330"/>
      <c r="F2192" s="330"/>
      <c r="G2192" s="330"/>
      <c r="H2192" s="219"/>
      <c r="I2192" s="338"/>
      <c r="J2192" s="338"/>
      <c r="K2192" s="338"/>
      <c r="L2192" s="338"/>
      <c r="M2192" s="332"/>
      <c r="N2192" s="332"/>
      <c r="O2192" s="332"/>
      <c r="P2192" s="330"/>
      <c r="Q2192" s="330"/>
      <c r="R2192" s="338"/>
      <c r="S2192" s="338"/>
      <c r="T2192" s="338"/>
      <c r="U2192" s="338"/>
      <c r="V2192" s="338"/>
      <c r="W2192" s="338"/>
      <c r="X2192" s="338"/>
    </row>
    <row r="2193" spans="1:24" ht="7.5" customHeight="1"/>
    <row r="2194" spans="1:24" ht="16.5" customHeight="1">
      <c r="S2194" s="335" t="s">
        <v>641</v>
      </c>
      <c r="T2194" s="335"/>
      <c r="U2194" s="336">
        <v>6.6840229999999998</v>
      </c>
      <c r="V2194" s="336"/>
      <c r="W2194" s="336"/>
    </row>
    <row r="2195" spans="1:24" ht="15.75" customHeight="1"/>
    <row r="2196" spans="1:24" ht="16.5" customHeight="1">
      <c r="B2196" s="339" t="s">
        <v>790</v>
      </c>
      <c r="C2196" s="339"/>
      <c r="D2196" s="339"/>
      <c r="E2196" s="339"/>
      <c r="F2196" s="339"/>
      <c r="G2196" s="339"/>
      <c r="H2196" s="339"/>
      <c r="I2196" s="339"/>
      <c r="J2196" s="339"/>
      <c r="K2196" s="339"/>
      <c r="L2196" s="339"/>
      <c r="M2196" s="339"/>
      <c r="N2196" s="339"/>
      <c r="O2196" s="339"/>
      <c r="P2196" s="339"/>
      <c r="Q2196" s="339"/>
      <c r="R2196" s="339"/>
      <c r="S2196" s="339"/>
      <c r="T2196" s="339"/>
      <c r="U2196" s="339"/>
      <c r="V2196" s="339"/>
      <c r="W2196" s="339"/>
      <c r="X2196" s="339"/>
    </row>
    <row r="2197" spans="1:24" ht="0.75" customHeight="1"/>
    <row r="2198" spans="1:24" ht="18" customHeight="1">
      <c r="A2198" s="340" t="s">
        <v>633</v>
      </c>
      <c r="B2198" s="340"/>
      <c r="C2198" s="340"/>
      <c r="D2198" s="340"/>
      <c r="E2198" s="340"/>
      <c r="F2198" s="340"/>
      <c r="G2198" s="340"/>
      <c r="H2198" s="218" t="s">
        <v>634</v>
      </c>
      <c r="I2198" s="341" t="s">
        <v>635</v>
      </c>
      <c r="J2198" s="341"/>
      <c r="K2198" s="341"/>
      <c r="L2198" s="341"/>
      <c r="M2198" s="341" t="s">
        <v>43</v>
      </c>
      <c r="N2198" s="341"/>
      <c r="O2198" s="341"/>
      <c r="P2198" s="340" t="s">
        <v>636</v>
      </c>
      <c r="Q2198" s="340"/>
      <c r="R2198" s="341" t="s">
        <v>637</v>
      </c>
      <c r="S2198" s="341"/>
      <c r="T2198" s="341"/>
      <c r="U2198" s="341"/>
      <c r="V2198" s="341" t="s">
        <v>638</v>
      </c>
      <c r="W2198" s="341"/>
      <c r="X2198" s="341"/>
    </row>
    <row r="2199" spans="1:24" ht="1.5" customHeight="1">
      <c r="A2199" s="330" t="s">
        <v>53</v>
      </c>
      <c r="B2199" s="330"/>
      <c r="C2199" s="330"/>
      <c r="D2199" s="330"/>
      <c r="E2199" s="330"/>
      <c r="F2199" s="330"/>
      <c r="G2199" s="330"/>
      <c r="H2199" s="219"/>
      <c r="I2199" s="338">
        <v>2</v>
      </c>
      <c r="J2199" s="338"/>
      <c r="K2199" s="338"/>
      <c r="L2199" s="338"/>
      <c r="M2199" s="332" t="s">
        <v>45</v>
      </c>
      <c r="N2199" s="332"/>
      <c r="O2199" s="332"/>
      <c r="P2199" s="330"/>
      <c r="Q2199" s="330"/>
      <c r="R2199" s="338">
        <v>1.5994079999999999</v>
      </c>
      <c r="S2199" s="338"/>
      <c r="T2199" s="338"/>
      <c r="U2199" s="338"/>
      <c r="V2199" s="338">
        <v>3.1988159999999999</v>
      </c>
      <c r="W2199" s="338"/>
      <c r="X2199" s="338"/>
    </row>
    <row r="2200" spans="1:24" ht="16.5" customHeight="1">
      <c r="A2200" s="330"/>
      <c r="B2200" s="330"/>
      <c r="C2200" s="330"/>
      <c r="D2200" s="330"/>
      <c r="E2200" s="330"/>
      <c r="F2200" s="330"/>
      <c r="G2200" s="330"/>
      <c r="H2200" s="219"/>
      <c r="I2200" s="338"/>
      <c r="J2200" s="338"/>
      <c r="K2200" s="338"/>
      <c r="L2200" s="338"/>
      <c r="M2200" s="332"/>
      <c r="N2200" s="332"/>
      <c r="O2200" s="332"/>
      <c r="P2200" s="330"/>
      <c r="Q2200" s="330"/>
      <c r="R2200" s="338"/>
      <c r="S2200" s="338"/>
      <c r="T2200" s="338"/>
      <c r="U2200" s="338"/>
      <c r="V2200" s="338"/>
      <c r="W2200" s="338"/>
      <c r="X2200" s="338"/>
    </row>
    <row r="2201" spans="1:24" ht="1.5" customHeight="1">
      <c r="A2201" s="330" t="s">
        <v>7</v>
      </c>
      <c r="B2201" s="330"/>
      <c r="C2201" s="330"/>
      <c r="D2201" s="330"/>
      <c r="E2201" s="330"/>
      <c r="F2201" s="330"/>
      <c r="G2201" s="330"/>
      <c r="H2201" s="219"/>
      <c r="I2201" s="338">
        <v>2</v>
      </c>
      <c r="J2201" s="338"/>
      <c r="K2201" s="338"/>
      <c r="L2201" s="338"/>
      <c r="M2201" s="332" t="s">
        <v>45</v>
      </c>
      <c r="N2201" s="332"/>
      <c r="O2201" s="332"/>
      <c r="P2201" s="330"/>
      <c r="Q2201" s="330"/>
      <c r="R2201" s="338">
        <v>1.21</v>
      </c>
      <c r="S2201" s="338"/>
      <c r="T2201" s="338"/>
      <c r="U2201" s="338"/>
      <c r="V2201" s="338">
        <v>2.42</v>
      </c>
      <c r="W2201" s="338"/>
      <c r="X2201" s="338"/>
    </row>
    <row r="2202" spans="1:24" ht="16.5" customHeight="1">
      <c r="A2202" s="330"/>
      <c r="B2202" s="330"/>
      <c r="C2202" s="330"/>
      <c r="D2202" s="330"/>
      <c r="E2202" s="330"/>
      <c r="F2202" s="330"/>
      <c r="G2202" s="330"/>
      <c r="H2202" s="219"/>
      <c r="I2202" s="338"/>
      <c r="J2202" s="338"/>
      <c r="K2202" s="338"/>
      <c r="L2202" s="338"/>
      <c r="M2202" s="332"/>
      <c r="N2202" s="332"/>
      <c r="O2202" s="332"/>
      <c r="P2202" s="330"/>
      <c r="Q2202" s="330"/>
      <c r="R2202" s="338"/>
      <c r="S2202" s="338"/>
      <c r="T2202" s="338"/>
      <c r="U2202" s="338"/>
      <c r="V2202" s="338"/>
      <c r="W2202" s="338"/>
      <c r="X2202" s="338"/>
    </row>
    <row r="2203" spans="1:24" ht="1.5" customHeight="1">
      <c r="A2203" s="330" t="s">
        <v>0</v>
      </c>
      <c r="B2203" s="330"/>
      <c r="C2203" s="330"/>
      <c r="D2203" s="330"/>
      <c r="E2203" s="330"/>
      <c r="F2203" s="330"/>
      <c r="G2203" s="330"/>
      <c r="H2203" s="219"/>
      <c r="I2203" s="338">
        <v>40</v>
      </c>
      <c r="J2203" s="338"/>
      <c r="K2203" s="338"/>
      <c r="L2203" s="338"/>
      <c r="M2203" s="332" t="s">
        <v>640</v>
      </c>
      <c r="N2203" s="332"/>
      <c r="O2203" s="332"/>
      <c r="P2203" s="330"/>
      <c r="Q2203" s="330"/>
      <c r="R2203" s="338">
        <v>0.35799999999999998</v>
      </c>
      <c r="S2203" s="338"/>
      <c r="T2203" s="338"/>
      <c r="U2203" s="338"/>
      <c r="V2203" s="338">
        <v>14.32</v>
      </c>
      <c r="W2203" s="338"/>
      <c r="X2203" s="338"/>
    </row>
    <row r="2204" spans="1:24" ht="16.5" customHeight="1">
      <c r="A2204" s="330"/>
      <c r="B2204" s="330"/>
      <c r="C2204" s="330"/>
      <c r="D2204" s="330"/>
      <c r="E2204" s="330"/>
      <c r="F2204" s="330"/>
      <c r="G2204" s="330"/>
      <c r="H2204" s="219"/>
      <c r="I2204" s="338"/>
      <c r="J2204" s="338"/>
      <c r="K2204" s="338"/>
      <c r="L2204" s="338"/>
      <c r="M2204" s="332"/>
      <c r="N2204" s="332"/>
      <c r="O2204" s="332"/>
      <c r="P2204" s="330"/>
      <c r="Q2204" s="330"/>
      <c r="R2204" s="338"/>
      <c r="S2204" s="338"/>
      <c r="T2204" s="338"/>
      <c r="U2204" s="338"/>
      <c r="V2204" s="338"/>
      <c r="W2204" s="338"/>
      <c r="X2204" s="338"/>
    </row>
    <row r="2205" spans="1:24" ht="1.5" customHeight="1">
      <c r="A2205" s="330" t="s">
        <v>128</v>
      </c>
      <c r="B2205" s="330"/>
      <c r="C2205" s="330"/>
      <c r="D2205" s="330"/>
      <c r="E2205" s="330"/>
      <c r="F2205" s="330"/>
      <c r="G2205" s="330"/>
      <c r="H2205" s="219"/>
      <c r="I2205" s="338">
        <v>40</v>
      </c>
      <c r="J2205" s="338"/>
      <c r="K2205" s="338"/>
      <c r="L2205" s="338"/>
      <c r="M2205" s="332" t="s">
        <v>639</v>
      </c>
      <c r="N2205" s="332"/>
      <c r="O2205" s="332"/>
      <c r="P2205" s="330"/>
      <c r="Q2205" s="330"/>
      <c r="R2205" s="338">
        <v>0.03</v>
      </c>
      <c r="S2205" s="338"/>
      <c r="T2205" s="338"/>
      <c r="U2205" s="338"/>
      <c r="V2205" s="338">
        <v>1.2</v>
      </c>
      <c r="W2205" s="338"/>
      <c r="X2205" s="338"/>
    </row>
    <row r="2206" spans="1:24" ht="16.5" customHeight="1">
      <c r="A2206" s="330"/>
      <c r="B2206" s="330"/>
      <c r="C2206" s="330"/>
      <c r="D2206" s="330"/>
      <c r="E2206" s="330"/>
      <c r="F2206" s="330"/>
      <c r="G2206" s="330"/>
      <c r="H2206" s="219"/>
      <c r="I2206" s="338"/>
      <c r="J2206" s="338"/>
      <c r="K2206" s="338"/>
      <c r="L2206" s="338"/>
      <c r="M2206" s="332"/>
      <c r="N2206" s="332"/>
      <c r="O2206" s="332"/>
      <c r="P2206" s="330"/>
      <c r="Q2206" s="330"/>
      <c r="R2206" s="338"/>
      <c r="S2206" s="338"/>
      <c r="T2206" s="338"/>
      <c r="U2206" s="338"/>
      <c r="V2206" s="338"/>
      <c r="W2206" s="338"/>
      <c r="X2206" s="338"/>
    </row>
    <row r="2207" spans="1:24" ht="1.5" customHeight="1">
      <c r="A2207" s="330" t="s">
        <v>8</v>
      </c>
      <c r="B2207" s="330"/>
      <c r="C2207" s="330"/>
      <c r="D2207" s="330"/>
      <c r="E2207" s="330"/>
      <c r="F2207" s="330"/>
      <c r="G2207" s="330"/>
      <c r="H2207" s="219"/>
      <c r="I2207" s="338">
        <v>2</v>
      </c>
      <c r="J2207" s="338"/>
      <c r="K2207" s="338"/>
      <c r="L2207" s="338"/>
      <c r="M2207" s="332" t="s">
        <v>45</v>
      </c>
      <c r="N2207" s="332"/>
      <c r="O2207" s="332"/>
      <c r="P2207" s="330"/>
      <c r="Q2207" s="330"/>
      <c r="R2207" s="338">
        <v>0.23260339999999999</v>
      </c>
      <c r="S2207" s="338"/>
      <c r="T2207" s="338"/>
      <c r="U2207" s="338"/>
      <c r="V2207" s="338">
        <v>0.46520689999999998</v>
      </c>
      <c r="W2207" s="338"/>
      <c r="X2207" s="338"/>
    </row>
    <row r="2208" spans="1:24" ht="16.5" customHeight="1">
      <c r="A2208" s="330"/>
      <c r="B2208" s="330"/>
      <c r="C2208" s="330"/>
      <c r="D2208" s="330"/>
      <c r="E2208" s="330"/>
      <c r="F2208" s="330"/>
      <c r="G2208" s="330"/>
      <c r="H2208" s="219"/>
      <c r="I2208" s="338"/>
      <c r="J2208" s="338"/>
      <c r="K2208" s="338"/>
      <c r="L2208" s="338"/>
      <c r="M2208" s="332"/>
      <c r="N2208" s="332"/>
      <c r="O2208" s="332"/>
      <c r="P2208" s="330"/>
      <c r="Q2208" s="330"/>
      <c r="R2208" s="338"/>
      <c r="S2208" s="338"/>
      <c r="T2208" s="338"/>
      <c r="U2208" s="338"/>
      <c r="V2208" s="338"/>
      <c r="W2208" s="338"/>
      <c r="X2208" s="338"/>
    </row>
    <row r="2209" spans="1:24" ht="7.5" customHeight="1"/>
    <row r="2210" spans="1:24" ht="16.5" customHeight="1">
      <c r="S2210" s="335" t="s">
        <v>641</v>
      </c>
      <c r="T2210" s="335"/>
      <c r="U2210" s="336">
        <v>21.604019999999998</v>
      </c>
      <c r="V2210" s="336"/>
      <c r="W2210" s="336"/>
    </row>
    <row r="2211" spans="1:24" ht="15.75" customHeight="1"/>
    <row r="2212" spans="1:24" ht="16.5" customHeight="1">
      <c r="B2212" s="339" t="s">
        <v>791</v>
      </c>
      <c r="C2212" s="339"/>
      <c r="D2212" s="339"/>
      <c r="E2212" s="339"/>
      <c r="F2212" s="339"/>
      <c r="G2212" s="339"/>
      <c r="H2212" s="339"/>
      <c r="I2212" s="339"/>
      <c r="J2212" s="339"/>
      <c r="K2212" s="339"/>
      <c r="L2212" s="339"/>
      <c r="M2212" s="339"/>
      <c r="N2212" s="339"/>
      <c r="O2212" s="339"/>
      <c r="P2212" s="339"/>
      <c r="Q2212" s="339"/>
      <c r="R2212" s="339"/>
      <c r="S2212" s="339"/>
      <c r="T2212" s="339"/>
      <c r="U2212" s="339"/>
      <c r="V2212" s="339"/>
      <c r="W2212" s="339"/>
      <c r="X2212" s="339"/>
    </row>
    <row r="2213" spans="1:24" ht="0.75" customHeight="1"/>
    <row r="2214" spans="1:24" ht="18" customHeight="1">
      <c r="A2214" s="340" t="s">
        <v>633</v>
      </c>
      <c r="B2214" s="340"/>
      <c r="C2214" s="340"/>
      <c r="D2214" s="340"/>
      <c r="E2214" s="340"/>
      <c r="F2214" s="340"/>
      <c r="G2214" s="340"/>
      <c r="H2214" s="218" t="s">
        <v>634</v>
      </c>
      <c r="I2214" s="341" t="s">
        <v>635</v>
      </c>
      <c r="J2214" s="341"/>
      <c r="K2214" s="341"/>
      <c r="L2214" s="341"/>
      <c r="M2214" s="341" t="s">
        <v>43</v>
      </c>
      <c r="N2214" s="341"/>
      <c r="O2214" s="341"/>
      <c r="P2214" s="340" t="s">
        <v>636</v>
      </c>
      <c r="Q2214" s="340"/>
      <c r="R2214" s="341" t="s">
        <v>637</v>
      </c>
      <c r="S2214" s="341"/>
      <c r="T2214" s="341"/>
      <c r="U2214" s="341"/>
      <c r="V2214" s="341" t="s">
        <v>638</v>
      </c>
      <c r="W2214" s="341"/>
      <c r="X2214" s="341"/>
    </row>
    <row r="2215" spans="1:24" ht="1.5" customHeight="1">
      <c r="A2215" s="330" t="s">
        <v>11</v>
      </c>
      <c r="B2215" s="330"/>
      <c r="C2215" s="330"/>
      <c r="D2215" s="330"/>
      <c r="E2215" s="330"/>
      <c r="F2215" s="330"/>
      <c r="G2215" s="330"/>
      <c r="H2215" s="219"/>
      <c r="I2215" s="338">
        <v>700</v>
      </c>
      <c r="J2215" s="338"/>
      <c r="K2215" s="338"/>
      <c r="L2215" s="338"/>
      <c r="M2215" s="332" t="s">
        <v>640</v>
      </c>
      <c r="N2215" s="332"/>
      <c r="O2215" s="332"/>
      <c r="P2215" s="330"/>
      <c r="Q2215" s="330"/>
      <c r="R2215" s="338">
        <v>3.52856E-2</v>
      </c>
      <c r="S2215" s="338"/>
      <c r="T2215" s="338"/>
      <c r="U2215" s="338"/>
      <c r="V2215" s="338">
        <v>24.699919999999999</v>
      </c>
      <c r="W2215" s="338"/>
      <c r="X2215" s="338"/>
    </row>
    <row r="2216" spans="1:24" ht="16.5" customHeight="1">
      <c r="A2216" s="330"/>
      <c r="B2216" s="330"/>
      <c r="C2216" s="330"/>
      <c r="D2216" s="330"/>
      <c r="E2216" s="330"/>
      <c r="F2216" s="330"/>
      <c r="G2216" s="330"/>
      <c r="H2216" s="219"/>
      <c r="I2216" s="338"/>
      <c r="J2216" s="338"/>
      <c r="K2216" s="338"/>
      <c r="L2216" s="338"/>
      <c r="M2216" s="332"/>
      <c r="N2216" s="332"/>
      <c r="O2216" s="332"/>
      <c r="P2216" s="330"/>
      <c r="Q2216" s="330"/>
      <c r="R2216" s="338"/>
      <c r="S2216" s="338"/>
      <c r="T2216" s="338"/>
      <c r="U2216" s="338"/>
      <c r="V2216" s="338"/>
      <c r="W2216" s="338"/>
      <c r="X2216" s="338"/>
    </row>
    <row r="2217" spans="1:24" ht="1.5" customHeight="1">
      <c r="A2217" s="330" t="s">
        <v>7</v>
      </c>
      <c r="B2217" s="330"/>
      <c r="C2217" s="330"/>
      <c r="D2217" s="330"/>
      <c r="E2217" s="330"/>
      <c r="F2217" s="330"/>
      <c r="G2217" s="330"/>
      <c r="H2217" s="219"/>
      <c r="I2217" s="338">
        <v>2</v>
      </c>
      <c r="J2217" s="338"/>
      <c r="K2217" s="338"/>
      <c r="L2217" s="338"/>
      <c r="M2217" s="332" t="s">
        <v>45</v>
      </c>
      <c r="N2217" s="332"/>
      <c r="O2217" s="332"/>
      <c r="P2217" s="330"/>
      <c r="Q2217" s="330"/>
      <c r="R2217" s="338">
        <v>1.21</v>
      </c>
      <c r="S2217" s="338"/>
      <c r="T2217" s="338"/>
      <c r="U2217" s="338"/>
      <c r="V2217" s="338">
        <v>2.42</v>
      </c>
      <c r="W2217" s="338"/>
      <c r="X2217" s="338"/>
    </row>
    <row r="2218" spans="1:24" ht="16.5" customHeight="1">
      <c r="A2218" s="330"/>
      <c r="B2218" s="330"/>
      <c r="C2218" s="330"/>
      <c r="D2218" s="330"/>
      <c r="E2218" s="330"/>
      <c r="F2218" s="330"/>
      <c r="G2218" s="330"/>
      <c r="H2218" s="219"/>
      <c r="I2218" s="338"/>
      <c r="J2218" s="338"/>
      <c r="K2218" s="338"/>
      <c r="L2218" s="338"/>
      <c r="M2218" s="332"/>
      <c r="N2218" s="332"/>
      <c r="O2218" s="332"/>
      <c r="P2218" s="330"/>
      <c r="Q2218" s="330"/>
      <c r="R2218" s="338"/>
      <c r="S2218" s="338"/>
      <c r="T2218" s="338"/>
      <c r="U2218" s="338"/>
      <c r="V2218" s="338"/>
      <c r="W2218" s="338"/>
      <c r="X2218" s="338"/>
    </row>
    <row r="2219" spans="1:24" ht="1.5" customHeight="1">
      <c r="A2219" s="330" t="s">
        <v>8</v>
      </c>
      <c r="B2219" s="330"/>
      <c r="C2219" s="330"/>
      <c r="D2219" s="330"/>
      <c r="E2219" s="330"/>
      <c r="F2219" s="330"/>
      <c r="G2219" s="330"/>
      <c r="H2219" s="219"/>
      <c r="I2219" s="338">
        <v>2</v>
      </c>
      <c r="J2219" s="338"/>
      <c r="K2219" s="338"/>
      <c r="L2219" s="338"/>
      <c r="M2219" s="332" t="s">
        <v>45</v>
      </c>
      <c r="N2219" s="332"/>
      <c r="O2219" s="332"/>
      <c r="P2219" s="330"/>
      <c r="Q2219" s="330"/>
      <c r="R2219" s="338">
        <v>0.23260339999999999</v>
      </c>
      <c r="S2219" s="338"/>
      <c r="T2219" s="338"/>
      <c r="U2219" s="338"/>
      <c r="V2219" s="338">
        <v>0.46520689999999998</v>
      </c>
      <c r="W2219" s="338"/>
      <c r="X2219" s="338"/>
    </row>
    <row r="2220" spans="1:24" ht="16.5" customHeight="1">
      <c r="A2220" s="330"/>
      <c r="B2220" s="330"/>
      <c r="C2220" s="330"/>
      <c r="D2220" s="330"/>
      <c r="E2220" s="330"/>
      <c r="F2220" s="330"/>
      <c r="G2220" s="330"/>
      <c r="H2220" s="219"/>
      <c r="I2220" s="338"/>
      <c r="J2220" s="338"/>
      <c r="K2220" s="338"/>
      <c r="L2220" s="338"/>
      <c r="M2220" s="332"/>
      <c r="N2220" s="332"/>
      <c r="O2220" s="332"/>
      <c r="P2220" s="330"/>
      <c r="Q2220" s="330"/>
      <c r="R2220" s="338"/>
      <c r="S2220" s="338"/>
      <c r="T2220" s="338"/>
      <c r="U2220" s="338"/>
      <c r="V2220" s="338"/>
      <c r="W2220" s="338"/>
      <c r="X2220" s="338"/>
    </row>
    <row r="2221" spans="1:24" ht="8.25" customHeight="1"/>
    <row r="2222" spans="1:24" ht="16.5" customHeight="1">
      <c r="S2222" s="335" t="s">
        <v>641</v>
      </c>
      <c r="T2222" s="335"/>
      <c r="U2222" s="336">
        <v>27.58512</v>
      </c>
      <c r="V2222" s="336"/>
      <c r="W2222" s="336"/>
    </row>
    <row r="2223" spans="1:24" ht="15" customHeight="1"/>
    <row r="2224" spans="1:24" ht="16.5" customHeight="1">
      <c r="B2224" s="339" t="s">
        <v>792</v>
      </c>
      <c r="C2224" s="339"/>
      <c r="D2224" s="339"/>
      <c r="E2224" s="339"/>
      <c r="F2224" s="339"/>
      <c r="G2224" s="339"/>
      <c r="H2224" s="339"/>
      <c r="I2224" s="339"/>
      <c r="J2224" s="339"/>
      <c r="K2224" s="339"/>
      <c r="L2224" s="339"/>
      <c r="M2224" s="339"/>
      <c r="N2224" s="339"/>
      <c r="O2224" s="339"/>
      <c r="P2224" s="339"/>
      <c r="Q2224" s="339"/>
      <c r="R2224" s="339"/>
      <c r="S2224" s="339"/>
      <c r="T2224" s="339"/>
      <c r="U2224" s="339"/>
      <c r="V2224" s="339"/>
      <c r="W2224" s="339"/>
      <c r="X2224" s="339"/>
    </row>
    <row r="2225" spans="1:24" ht="1.5" customHeight="1"/>
    <row r="2226" spans="1:24" ht="18" customHeight="1">
      <c r="A2226" s="340" t="s">
        <v>633</v>
      </c>
      <c r="B2226" s="340"/>
      <c r="C2226" s="340"/>
      <c r="D2226" s="340"/>
      <c r="E2226" s="340"/>
      <c r="F2226" s="340"/>
      <c r="G2226" s="340"/>
      <c r="H2226" s="218" t="s">
        <v>634</v>
      </c>
      <c r="I2226" s="341" t="s">
        <v>635</v>
      </c>
      <c r="J2226" s="341"/>
      <c r="K2226" s="341"/>
      <c r="L2226" s="341"/>
      <c r="M2226" s="341" t="s">
        <v>43</v>
      </c>
      <c r="N2226" s="341"/>
      <c r="O2226" s="341"/>
      <c r="P2226" s="340" t="s">
        <v>636</v>
      </c>
      <c r="Q2226" s="340"/>
      <c r="R2226" s="341" t="s">
        <v>637</v>
      </c>
      <c r="S2226" s="341"/>
      <c r="T2226" s="341"/>
      <c r="U2226" s="341"/>
      <c r="V2226" s="341" t="s">
        <v>638</v>
      </c>
      <c r="W2226" s="341"/>
      <c r="X2226" s="341"/>
    </row>
    <row r="2227" spans="1:24" ht="1.5" customHeight="1">
      <c r="A2227" s="330" t="s">
        <v>86</v>
      </c>
      <c r="B2227" s="330"/>
      <c r="C2227" s="330"/>
      <c r="D2227" s="330"/>
      <c r="E2227" s="330"/>
      <c r="F2227" s="330"/>
      <c r="G2227" s="330"/>
      <c r="H2227" s="219"/>
      <c r="I2227" s="338">
        <v>2</v>
      </c>
      <c r="J2227" s="338"/>
      <c r="K2227" s="338"/>
      <c r="L2227" s="338"/>
      <c r="M2227" s="332" t="s">
        <v>45</v>
      </c>
      <c r="N2227" s="332"/>
      <c r="O2227" s="332"/>
      <c r="P2227" s="330"/>
      <c r="Q2227" s="330"/>
      <c r="R2227" s="338">
        <v>5</v>
      </c>
      <c r="S2227" s="338"/>
      <c r="T2227" s="338"/>
      <c r="U2227" s="338"/>
      <c r="V2227" s="338">
        <v>10</v>
      </c>
      <c r="W2227" s="338"/>
      <c r="X2227" s="338"/>
    </row>
    <row r="2228" spans="1:24" ht="16.5" customHeight="1">
      <c r="A2228" s="330"/>
      <c r="B2228" s="330"/>
      <c r="C2228" s="330"/>
      <c r="D2228" s="330"/>
      <c r="E2228" s="330"/>
      <c r="F2228" s="330"/>
      <c r="G2228" s="330"/>
      <c r="H2228" s="219"/>
      <c r="I2228" s="338"/>
      <c r="J2228" s="338"/>
      <c r="K2228" s="338"/>
      <c r="L2228" s="338"/>
      <c r="M2228" s="332"/>
      <c r="N2228" s="332"/>
      <c r="O2228" s="332"/>
      <c r="P2228" s="330"/>
      <c r="Q2228" s="330"/>
      <c r="R2228" s="338"/>
      <c r="S2228" s="338"/>
      <c r="T2228" s="338"/>
      <c r="U2228" s="338"/>
      <c r="V2228" s="338"/>
      <c r="W2228" s="338"/>
      <c r="X2228" s="338"/>
    </row>
    <row r="2229" spans="1:24" ht="1.5" customHeight="1">
      <c r="A2229" s="330" t="s">
        <v>7</v>
      </c>
      <c r="B2229" s="330"/>
      <c r="C2229" s="330"/>
      <c r="D2229" s="330"/>
      <c r="E2229" s="330"/>
      <c r="F2229" s="330"/>
      <c r="G2229" s="330"/>
      <c r="H2229" s="219"/>
      <c r="I2229" s="338">
        <v>2</v>
      </c>
      <c r="J2229" s="338"/>
      <c r="K2229" s="338"/>
      <c r="L2229" s="338"/>
      <c r="M2229" s="332" t="s">
        <v>45</v>
      </c>
      <c r="N2229" s="332"/>
      <c r="O2229" s="332"/>
      <c r="P2229" s="330"/>
      <c r="Q2229" s="330"/>
      <c r="R2229" s="338">
        <v>1.21</v>
      </c>
      <c r="S2229" s="338"/>
      <c r="T2229" s="338"/>
      <c r="U2229" s="338"/>
      <c r="V2229" s="338">
        <v>2.42</v>
      </c>
      <c r="W2229" s="338"/>
      <c r="X2229" s="338"/>
    </row>
    <row r="2230" spans="1:24" ht="16.5" customHeight="1">
      <c r="A2230" s="330"/>
      <c r="B2230" s="330"/>
      <c r="C2230" s="330"/>
      <c r="D2230" s="330"/>
      <c r="E2230" s="330"/>
      <c r="F2230" s="330"/>
      <c r="G2230" s="330"/>
      <c r="H2230" s="219"/>
      <c r="I2230" s="338"/>
      <c r="J2230" s="338"/>
      <c r="K2230" s="338"/>
      <c r="L2230" s="338"/>
      <c r="M2230" s="332"/>
      <c r="N2230" s="332"/>
      <c r="O2230" s="332"/>
      <c r="P2230" s="330"/>
      <c r="Q2230" s="330"/>
      <c r="R2230" s="338"/>
      <c r="S2230" s="338"/>
      <c r="T2230" s="338"/>
      <c r="U2230" s="338"/>
      <c r="V2230" s="338"/>
      <c r="W2230" s="338"/>
      <c r="X2230" s="338"/>
    </row>
    <row r="2231" spans="1:24" ht="1.5" customHeight="1">
      <c r="A2231" s="330" t="s">
        <v>8</v>
      </c>
      <c r="B2231" s="330"/>
      <c r="C2231" s="330"/>
      <c r="D2231" s="330"/>
      <c r="E2231" s="330"/>
      <c r="F2231" s="330"/>
      <c r="G2231" s="330"/>
      <c r="H2231" s="219"/>
      <c r="I2231" s="338">
        <v>2</v>
      </c>
      <c r="J2231" s="338"/>
      <c r="K2231" s="338"/>
      <c r="L2231" s="338"/>
      <c r="M2231" s="332" t="s">
        <v>45</v>
      </c>
      <c r="N2231" s="332"/>
      <c r="O2231" s="332"/>
      <c r="P2231" s="330"/>
      <c r="Q2231" s="330"/>
      <c r="R2231" s="338">
        <v>0.23260339999999999</v>
      </c>
      <c r="S2231" s="338"/>
      <c r="T2231" s="338"/>
      <c r="U2231" s="338"/>
      <c r="V2231" s="338">
        <v>0.46520689999999998</v>
      </c>
      <c r="W2231" s="338"/>
      <c r="X2231" s="338"/>
    </row>
    <row r="2232" spans="1:24" ht="16.5" customHeight="1">
      <c r="A2232" s="330"/>
      <c r="B2232" s="330"/>
      <c r="C2232" s="330"/>
      <c r="D2232" s="330"/>
      <c r="E2232" s="330"/>
      <c r="F2232" s="330"/>
      <c r="G2232" s="330"/>
      <c r="H2232" s="219"/>
      <c r="I2232" s="338"/>
      <c r="J2232" s="338"/>
      <c r="K2232" s="338"/>
      <c r="L2232" s="338"/>
      <c r="M2232" s="332"/>
      <c r="N2232" s="332"/>
      <c r="O2232" s="332"/>
      <c r="P2232" s="330"/>
      <c r="Q2232" s="330"/>
      <c r="R2232" s="338"/>
      <c r="S2232" s="338"/>
      <c r="T2232" s="338"/>
      <c r="U2232" s="338"/>
      <c r="V2232" s="338"/>
      <c r="W2232" s="338"/>
      <c r="X2232" s="338"/>
    </row>
    <row r="2233" spans="1:24" ht="7.5" customHeight="1"/>
    <row r="2234" spans="1:24" ht="16.5" customHeight="1">
      <c r="S2234" s="335" t="s">
        <v>641</v>
      </c>
      <c r="T2234" s="335"/>
      <c r="U2234" s="336">
        <v>12.885210000000001</v>
      </c>
      <c r="V2234" s="336"/>
      <c r="W2234" s="336"/>
    </row>
    <row r="2235" spans="1:24" ht="15" customHeight="1"/>
    <row r="2236" spans="1:24" ht="17.25" customHeight="1">
      <c r="B2236" s="339" t="s">
        <v>139</v>
      </c>
      <c r="C2236" s="339"/>
      <c r="D2236" s="339"/>
      <c r="E2236" s="339"/>
      <c r="F2236" s="339"/>
      <c r="G2236" s="339"/>
      <c r="H2236" s="339"/>
      <c r="I2236" s="339"/>
      <c r="J2236" s="339"/>
      <c r="K2236" s="339"/>
      <c r="L2236" s="339"/>
      <c r="M2236" s="339"/>
      <c r="N2236" s="339"/>
      <c r="O2236" s="339"/>
      <c r="P2236" s="339"/>
      <c r="Q2236" s="339"/>
      <c r="R2236" s="339"/>
      <c r="S2236" s="339"/>
      <c r="T2236" s="339"/>
      <c r="U2236" s="339"/>
      <c r="V2236" s="339"/>
      <c r="W2236" s="339"/>
      <c r="X2236" s="339"/>
    </row>
    <row r="2237" spans="1:24" ht="0.75" customHeight="1"/>
    <row r="2238" spans="1:24" ht="18" customHeight="1">
      <c r="A2238" s="340" t="s">
        <v>633</v>
      </c>
      <c r="B2238" s="340"/>
      <c r="C2238" s="340"/>
      <c r="D2238" s="340"/>
      <c r="E2238" s="340"/>
      <c r="F2238" s="340"/>
      <c r="G2238" s="340"/>
      <c r="H2238" s="218" t="s">
        <v>634</v>
      </c>
      <c r="I2238" s="341" t="s">
        <v>635</v>
      </c>
      <c r="J2238" s="341"/>
      <c r="K2238" s="341"/>
      <c r="L2238" s="341"/>
      <c r="M2238" s="341" t="s">
        <v>43</v>
      </c>
      <c r="N2238" s="341"/>
      <c r="O2238" s="341"/>
      <c r="P2238" s="340" t="s">
        <v>636</v>
      </c>
      <c r="Q2238" s="340"/>
      <c r="R2238" s="341" t="s">
        <v>637</v>
      </c>
      <c r="S2238" s="341"/>
      <c r="T2238" s="341"/>
      <c r="U2238" s="341"/>
      <c r="V2238" s="341" t="s">
        <v>638</v>
      </c>
      <c r="W2238" s="341"/>
      <c r="X2238" s="341"/>
    </row>
    <row r="2239" spans="1:24" ht="1.5" customHeight="1">
      <c r="A2239" s="330" t="s">
        <v>85</v>
      </c>
      <c r="B2239" s="330"/>
      <c r="C2239" s="330"/>
      <c r="D2239" s="330"/>
      <c r="E2239" s="330"/>
      <c r="F2239" s="330"/>
      <c r="G2239" s="330"/>
      <c r="H2239" s="219"/>
      <c r="I2239" s="338">
        <v>2</v>
      </c>
      <c r="J2239" s="338"/>
      <c r="K2239" s="338"/>
      <c r="L2239" s="338"/>
      <c r="M2239" s="332" t="s">
        <v>45</v>
      </c>
      <c r="N2239" s="332"/>
      <c r="O2239" s="332"/>
      <c r="P2239" s="330"/>
      <c r="Q2239" s="330"/>
      <c r="R2239" s="338">
        <v>10.68557</v>
      </c>
      <c r="S2239" s="338"/>
      <c r="T2239" s="338"/>
      <c r="U2239" s="338"/>
      <c r="V2239" s="338">
        <v>21.37114</v>
      </c>
      <c r="W2239" s="338"/>
      <c r="X2239" s="338"/>
    </row>
    <row r="2240" spans="1:24" ht="16.5" customHeight="1">
      <c r="A2240" s="330"/>
      <c r="B2240" s="330"/>
      <c r="C2240" s="330"/>
      <c r="D2240" s="330"/>
      <c r="E2240" s="330"/>
      <c r="F2240" s="330"/>
      <c r="G2240" s="330"/>
      <c r="H2240" s="219"/>
      <c r="I2240" s="338"/>
      <c r="J2240" s="338"/>
      <c r="K2240" s="338"/>
      <c r="L2240" s="338"/>
      <c r="M2240" s="332"/>
      <c r="N2240" s="332"/>
      <c r="O2240" s="332"/>
      <c r="P2240" s="330"/>
      <c r="Q2240" s="330"/>
      <c r="R2240" s="338"/>
      <c r="S2240" s="338"/>
      <c r="T2240" s="338"/>
      <c r="U2240" s="338"/>
      <c r="V2240" s="338"/>
      <c r="W2240" s="338"/>
      <c r="X2240" s="338"/>
    </row>
    <row r="2241" spans="1:24" ht="1.5" customHeight="1">
      <c r="A2241" s="330" t="s">
        <v>140</v>
      </c>
      <c r="B2241" s="330"/>
      <c r="C2241" s="330"/>
      <c r="D2241" s="330"/>
      <c r="E2241" s="330"/>
      <c r="F2241" s="330"/>
      <c r="G2241" s="330"/>
      <c r="H2241" s="219"/>
      <c r="I2241" s="338">
        <v>1</v>
      </c>
      <c r="J2241" s="338"/>
      <c r="K2241" s="338"/>
      <c r="L2241" s="338"/>
      <c r="M2241" s="332" t="s">
        <v>45</v>
      </c>
      <c r="N2241" s="332"/>
      <c r="O2241" s="332"/>
      <c r="P2241" s="330"/>
      <c r="Q2241" s="330"/>
      <c r="R2241" s="338">
        <v>0</v>
      </c>
      <c r="S2241" s="338"/>
      <c r="T2241" s="338"/>
      <c r="U2241" s="338"/>
      <c r="V2241" s="338">
        <v>0</v>
      </c>
      <c r="W2241" s="338"/>
      <c r="X2241" s="338"/>
    </row>
    <row r="2242" spans="1:24" ht="16.5" customHeight="1">
      <c r="A2242" s="330"/>
      <c r="B2242" s="330"/>
      <c r="C2242" s="330"/>
      <c r="D2242" s="330"/>
      <c r="E2242" s="330"/>
      <c r="F2242" s="330"/>
      <c r="G2242" s="330"/>
      <c r="H2242" s="219"/>
      <c r="I2242" s="338"/>
      <c r="J2242" s="338"/>
      <c r="K2242" s="338"/>
      <c r="L2242" s="338"/>
      <c r="M2242" s="332"/>
      <c r="N2242" s="332"/>
      <c r="O2242" s="332"/>
      <c r="P2242" s="330"/>
      <c r="Q2242" s="330"/>
      <c r="R2242" s="338"/>
      <c r="S2242" s="338"/>
      <c r="T2242" s="338"/>
      <c r="U2242" s="338"/>
      <c r="V2242" s="338"/>
      <c r="W2242" s="338"/>
      <c r="X2242" s="338"/>
    </row>
    <row r="2243" spans="1:24" ht="1.5" customHeight="1">
      <c r="A2243" s="330" t="s">
        <v>138</v>
      </c>
      <c r="B2243" s="330"/>
      <c r="C2243" s="330"/>
      <c r="D2243" s="330"/>
      <c r="E2243" s="330"/>
      <c r="F2243" s="330"/>
      <c r="G2243" s="330"/>
      <c r="H2243" s="219"/>
      <c r="I2243" s="338">
        <v>4</v>
      </c>
      <c r="J2243" s="338"/>
      <c r="K2243" s="338"/>
      <c r="L2243" s="338"/>
      <c r="M2243" s="332" t="s">
        <v>45</v>
      </c>
      <c r="N2243" s="332"/>
      <c r="O2243" s="332"/>
      <c r="P2243" s="330"/>
      <c r="Q2243" s="330"/>
      <c r="R2243" s="338">
        <v>4.7199999999999999E-2</v>
      </c>
      <c r="S2243" s="338"/>
      <c r="T2243" s="338"/>
      <c r="U2243" s="338"/>
      <c r="V2243" s="338">
        <v>0.1888</v>
      </c>
      <c r="W2243" s="338"/>
      <c r="X2243" s="338"/>
    </row>
    <row r="2244" spans="1:24" ht="16.5" customHeight="1">
      <c r="A2244" s="330"/>
      <c r="B2244" s="330"/>
      <c r="C2244" s="330"/>
      <c r="D2244" s="330"/>
      <c r="E2244" s="330"/>
      <c r="F2244" s="330"/>
      <c r="G2244" s="330"/>
      <c r="H2244" s="219"/>
      <c r="I2244" s="338"/>
      <c r="J2244" s="338"/>
      <c r="K2244" s="338"/>
      <c r="L2244" s="338"/>
      <c r="M2244" s="332"/>
      <c r="N2244" s="332"/>
      <c r="O2244" s="332"/>
      <c r="P2244" s="330"/>
      <c r="Q2244" s="330"/>
      <c r="R2244" s="338"/>
      <c r="S2244" s="338"/>
      <c r="T2244" s="338"/>
      <c r="U2244" s="338"/>
      <c r="V2244" s="338"/>
      <c r="W2244" s="338"/>
      <c r="X2244" s="338"/>
    </row>
    <row r="2245" spans="1:24" ht="1.5" customHeight="1">
      <c r="A2245" s="330" t="s">
        <v>141</v>
      </c>
      <c r="B2245" s="330"/>
      <c r="C2245" s="330"/>
      <c r="D2245" s="330"/>
      <c r="E2245" s="330"/>
      <c r="F2245" s="330"/>
      <c r="G2245" s="330"/>
      <c r="H2245" s="219"/>
      <c r="I2245" s="338">
        <v>120</v>
      </c>
      <c r="J2245" s="338"/>
      <c r="K2245" s="338"/>
      <c r="L2245" s="338"/>
      <c r="M2245" s="332" t="s">
        <v>639</v>
      </c>
      <c r="N2245" s="332"/>
      <c r="O2245" s="332"/>
      <c r="P2245" s="330"/>
      <c r="Q2245" s="330"/>
      <c r="R2245" s="338">
        <v>0.1661783</v>
      </c>
      <c r="S2245" s="338"/>
      <c r="T2245" s="338"/>
      <c r="U2245" s="338"/>
      <c r="V2245" s="338">
        <v>19.941400000000002</v>
      </c>
      <c r="W2245" s="338"/>
      <c r="X2245" s="338"/>
    </row>
    <row r="2246" spans="1:24" ht="16.5" customHeight="1">
      <c r="A2246" s="330"/>
      <c r="B2246" s="330"/>
      <c r="C2246" s="330"/>
      <c r="D2246" s="330"/>
      <c r="E2246" s="330"/>
      <c r="F2246" s="330"/>
      <c r="G2246" s="330"/>
      <c r="H2246" s="219"/>
      <c r="I2246" s="338"/>
      <c r="J2246" s="338"/>
      <c r="K2246" s="338"/>
      <c r="L2246" s="338"/>
      <c r="M2246" s="332"/>
      <c r="N2246" s="332"/>
      <c r="O2246" s="332"/>
      <c r="P2246" s="330"/>
      <c r="Q2246" s="330"/>
      <c r="R2246" s="338"/>
      <c r="S2246" s="338"/>
      <c r="T2246" s="338"/>
      <c r="U2246" s="338"/>
      <c r="V2246" s="338"/>
      <c r="W2246" s="338"/>
      <c r="X2246" s="338"/>
    </row>
    <row r="2247" spans="1:24" ht="1.5" customHeight="1">
      <c r="A2247" s="330" t="s">
        <v>47</v>
      </c>
      <c r="B2247" s="330"/>
      <c r="C2247" s="330"/>
      <c r="D2247" s="330"/>
      <c r="E2247" s="330"/>
      <c r="F2247" s="330"/>
      <c r="G2247" s="330"/>
      <c r="H2247" s="219"/>
      <c r="I2247" s="338">
        <v>300</v>
      </c>
      <c r="J2247" s="338"/>
      <c r="K2247" s="338"/>
      <c r="L2247" s="338"/>
      <c r="M2247" s="332" t="s">
        <v>640</v>
      </c>
      <c r="N2247" s="332"/>
      <c r="O2247" s="332"/>
      <c r="P2247" s="330"/>
      <c r="Q2247" s="330"/>
      <c r="R2247" s="338">
        <v>3.5242370000000002E-2</v>
      </c>
      <c r="S2247" s="338"/>
      <c r="T2247" s="338"/>
      <c r="U2247" s="338"/>
      <c r="V2247" s="338">
        <v>10.572710000000001</v>
      </c>
      <c r="W2247" s="338"/>
      <c r="X2247" s="338"/>
    </row>
    <row r="2248" spans="1:24" ht="16.5" customHeight="1">
      <c r="A2248" s="330"/>
      <c r="B2248" s="330"/>
      <c r="C2248" s="330"/>
      <c r="D2248" s="330"/>
      <c r="E2248" s="330"/>
      <c r="F2248" s="330"/>
      <c r="G2248" s="330"/>
      <c r="H2248" s="219"/>
      <c r="I2248" s="338"/>
      <c r="J2248" s="338"/>
      <c r="K2248" s="338"/>
      <c r="L2248" s="338"/>
      <c r="M2248" s="332"/>
      <c r="N2248" s="332"/>
      <c r="O2248" s="332"/>
      <c r="P2248" s="330"/>
      <c r="Q2248" s="330"/>
      <c r="R2248" s="338"/>
      <c r="S2248" s="338"/>
      <c r="T2248" s="338"/>
      <c r="U2248" s="338"/>
      <c r="V2248" s="338"/>
      <c r="W2248" s="338"/>
      <c r="X2248" s="338"/>
    </row>
    <row r="2249" spans="1:24" ht="1.5" customHeight="1">
      <c r="A2249" s="330" t="s">
        <v>7</v>
      </c>
      <c r="B2249" s="330"/>
      <c r="C2249" s="330"/>
      <c r="D2249" s="330"/>
      <c r="E2249" s="330"/>
      <c r="F2249" s="330"/>
      <c r="G2249" s="330"/>
      <c r="H2249" s="219"/>
      <c r="I2249" s="338">
        <v>2</v>
      </c>
      <c r="J2249" s="338"/>
      <c r="K2249" s="338"/>
      <c r="L2249" s="338"/>
      <c r="M2249" s="332" t="s">
        <v>45</v>
      </c>
      <c r="N2249" s="332"/>
      <c r="O2249" s="332"/>
      <c r="P2249" s="330"/>
      <c r="Q2249" s="330"/>
      <c r="R2249" s="338">
        <v>1.21</v>
      </c>
      <c r="S2249" s="338"/>
      <c r="T2249" s="338"/>
      <c r="U2249" s="338"/>
      <c r="V2249" s="338">
        <v>2.42</v>
      </c>
      <c r="W2249" s="338"/>
      <c r="X2249" s="338"/>
    </row>
    <row r="2250" spans="1:24" ht="16.5" customHeight="1">
      <c r="A2250" s="330"/>
      <c r="B2250" s="330"/>
      <c r="C2250" s="330"/>
      <c r="D2250" s="330"/>
      <c r="E2250" s="330"/>
      <c r="F2250" s="330"/>
      <c r="G2250" s="330"/>
      <c r="H2250" s="219"/>
      <c r="I2250" s="338"/>
      <c r="J2250" s="338"/>
      <c r="K2250" s="338"/>
      <c r="L2250" s="338"/>
      <c r="M2250" s="332"/>
      <c r="N2250" s="332"/>
      <c r="O2250" s="332"/>
      <c r="P2250" s="330"/>
      <c r="Q2250" s="330"/>
      <c r="R2250" s="338"/>
      <c r="S2250" s="338"/>
      <c r="T2250" s="338"/>
      <c r="U2250" s="338"/>
      <c r="V2250" s="338"/>
      <c r="W2250" s="338"/>
      <c r="X2250" s="338"/>
    </row>
    <row r="2251" spans="1:24" ht="1.5" customHeight="1">
      <c r="A2251" s="330" t="s">
        <v>96</v>
      </c>
      <c r="B2251" s="330"/>
      <c r="C2251" s="330"/>
      <c r="D2251" s="330"/>
      <c r="E2251" s="330"/>
      <c r="F2251" s="330"/>
      <c r="G2251" s="330"/>
      <c r="H2251" s="219"/>
      <c r="I2251" s="338">
        <v>3</v>
      </c>
      <c r="J2251" s="338"/>
      <c r="K2251" s="338"/>
      <c r="L2251" s="338"/>
      <c r="M2251" s="332" t="s">
        <v>45</v>
      </c>
      <c r="N2251" s="332"/>
      <c r="O2251" s="332"/>
      <c r="P2251" s="330"/>
      <c r="Q2251" s="330"/>
      <c r="R2251" s="338">
        <v>0.28999999999999998</v>
      </c>
      <c r="S2251" s="338"/>
      <c r="T2251" s="338"/>
      <c r="U2251" s="338"/>
      <c r="V2251" s="338">
        <v>0.87</v>
      </c>
      <c r="W2251" s="338"/>
      <c r="X2251" s="338"/>
    </row>
    <row r="2252" spans="1:24" ht="16.5" customHeight="1">
      <c r="A2252" s="330"/>
      <c r="B2252" s="330"/>
      <c r="C2252" s="330"/>
      <c r="D2252" s="330"/>
      <c r="E2252" s="330"/>
      <c r="F2252" s="330"/>
      <c r="G2252" s="330"/>
      <c r="H2252" s="219"/>
      <c r="I2252" s="338"/>
      <c r="J2252" s="338"/>
      <c r="K2252" s="338"/>
      <c r="L2252" s="338"/>
      <c r="M2252" s="332"/>
      <c r="N2252" s="332"/>
      <c r="O2252" s="332"/>
      <c r="P2252" s="330"/>
      <c r="Q2252" s="330"/>
      <c r="R2252" s="338"/>
      <c r="S2252" s="338"/>
      <c r="T2252" s="338"/>
      <c r="U2252" s="338"/>
      <c r="V2252" s="338"/>
      <c r="W2252" s="338"/>
      <c r="X2252" s="338"/>
    </row>
    <row r="2253" spans="1:24" ht="1.5" customHeight="1">
      <c r="A2253" s="330" t="s">
        <v>8</v>
      </c>
      <c r="B2253" s="330"/>
      <c r="C2253" s="330"/>
      <c r="D2253" s="330"/>
      <c r="E2253" s="330"/>
      <c r="F2253" s="330"/>
      <c r="G2253" s="330"/>
      <c r="H2253" s="219"/>
      <c r="I2253" s="338">
        <v>2</v>
      </c>
      <c r="J2253" s="338"/>
      <c r="K2253" s="338"/>
      <c r="L2253" s="338"/>
      <c r="M2253" s="332" t="s">
        <v>45</v>
      </c>
      <c r="N2253" s="332"/>
      <c r="O2253" s="332"/>
      <c r="P2253" s="330"/>
      <c r="Q2253" s="330"/>
      <c r="R2253" s="338">
        <v>0.23260339999999999</v>
      </c>
      <c r="S2253" s="338"/>
      <c r="T2253" s="338"/>
      <c r="U2253" s="338"/>
      <c r="V2253" s="338">
        <v>0.46520689999999998</v>
      </c>
      <c r="W2253" s="338"/>
      <c r="X2253" s="338"/>
    </row>
    <row r="2254" spans="1:24" ht="16.5" customHeight="1">
      <c r="A2254" s="330"/>
      <c r="B2254" s="330"/>
      <c r="C2254" s="330"/>
      <c r="D2254" s="330"/>
      <c r="E2254" s="330"/>
      <c r="F2254" s="330"/>
      <c r="G2254" s="330"/>
      <c r="H2254" s="219"/>
      <c r="I2254" s="338"/>
      <c r="J2254" s="338"/>
      <c r="K2254" s="338"/>
      <c r="L2254" s="338"/>
      <c r="M2254" s="332"/>
      <c r="N2254" s="332"/>
      <c r="O2254" s="332"/>
      <c r="P2254" s="330"/>
      <c r="Q2254" s="330"/>
      <c r="R2254" s="338"/>
      <c r="S2254" s="338"/>
      <c r="T2254" s="338"/>
      <c r="U2254" s="338"/>
      <c r="V2254" s="338"/>
      <c r="W2254" s="338"/>
      <c r="X2254" s="338"/>
    </row>
    <row r="2255" spans="1:24" ht="7.5" customHeight="1"/>
    <row r="2256" spans="1:24" ht="16.5" customHeight="1">
      <c r="S2256" s="335" t="s">
        <v>641</v>
      </c>
      <c r="T2256" s="335"/>
      <c r="U2256" s="336">
        <v>55.829270000000001</v>
      </c>
      <c r="V2256" s="336"/>
      <c r="W2256" s="336"/>
    </row>
    <row r="2257" spans="1:24" ht="15.75" customHeight="1"/>
    <row r="2258" spans="1:24" ht="16.5" customHeight="1">
      <c r="B2258" s="339" t="s">
        <v>142</v>
      </c>
      <c r="C2258" s="339"/>
      <c r="D2258" s="339"/>
      <c r="E2258" s="339"/>
      <c r="F2258" s="339"/>
      <c r="G2258" s="339"/>
      <c r="H2258" s="339"/>
      <c r="I2258" s="339"/>
      <c r="J2258" s="339"/>
      <c r="K2258" s="339"/>
      <c r="L2258" s="339"/>
      <c r="M2258" s="339"/>
      <c r="N2258" s="339"/>
      <c r="O2258" s="339"/>
      <c r="P2258" s="339"/>
      <c r="Q2258" s="339"/>
      <c r="R2258" s="339"/>
      <c r="S2258" s="339"/>
      <c r="T2258" s="339"/>
      <c r="U2258" s="339"/>
      <c r="V2258" s="339"/>
      <c r="W2258" s="339"/>
      <c r="X2258" s="339"/>
    </row>
    <row r="2259" spans="1:24" ht="0.75" customHeight="1"/>
    <row r="2260" spans="1:24" ht="18" customHeight="1">
      <c r="A2260" s="340" t="s">
        <v>633</v>
      </c>
      <c r="B2260" s="340"/>
      <c r="C2260" s="340"/>
      <c r="D2260" s="340"/>
      <c r="E2260" s="340"/>
      <c r="F2260" s="340"/>
      <c r="G2260" s="340"/>
      <c r="H2260" s="218" t="s">
        <v>634</v>
      </c>
      <c r="I2260" s="341" t="s">
        <v>635</v>
      </c>
      <c r="J2260" s="341"/>
      <c r="K2260" s="341"/>
      <c r="L2260" s="341"/>
      <c r="M2260" s="341" t="s">
        <v>43</v>
      </c>
      <c r="N2260" s="341"/>
      <c r="O2260" s="341"/>
      <c r="P2260" s="340" t="s">
        <v>636</v>
      </c>
      <c r="Q2260" s="340"/>
      <c r="R2260" s="341" t="s">
        <v>637</v>
      </c>
      <c r="S2260" s="341"/>
      <c r="T2260" s="341"/>
      <c r="U2260" s="341"/>
      <c r="V2260" s="341" t="s">
        <v>638</v>
      </c>
      <c r="W2260" s="341"/>
      <c r="X2260" s="341"/>
    </row>
    <row r="2261" spans="1:24" ht="1.5" customHeight="1">
      <c r="A2261" s="330" t="s">
        <v>143</v>
      </c>
      <c r="B2261" s="330"/>
      <c r="C2261" s="330"/>
      <c r="D2261" s="330"/>
      <c r="E2261" s="330"/>
      <c r="F2261" s="330"/>
      <c r="G2261" s="330"/>
      <c r="H2261" s="219"/>
      <c r="I2261" s="338">
        <v>4</v>
      </c>
      <c r="J2261" s="338"/>
      <c r="K2261" s="338"/>
      <c r="L2261" s="338"/>
      <c r="M2261" s="332" t="s">
        <v>45</v>
      </c>
      <c r="N2261" s="332"/>
      <c r="O2261" s="332"/>
      <c r="P2261" s="330"/>
      <c r="Q2261" s="330"/>
      <c r="R2261" s="338">
        <v>10.9</v>
      </c>
      <c r="S2261" s="338"/>
      <c r="T2261" s="338"/>
      <c r="U2261" s="338"/>
      <c r="V2261" s="338">
        <v>43.6</v>
      </c>
      <c r="W2261" s="338"/>
      <c r="X2261" s="338"/>
    </row>
    <row r="2262" spans="1:24" ht="16.5" customHeight="1">
      <c r="A2262" s="330"/>
      <c r="B2262" s="330"/>
      <c r="C2262" s="330"/>
      <c r="D2262" s="330"/>
      <c r="E2262" s="330"/>
      <c r="F2262" s="330"/>
      <c r="G2262" s="330"/>
      <c r="H2262" s="219"/>
      <c r="I2262" s="338"/>
      <c r="J2262" s="338"/>
      <c r="K2262" s="338"/>
      <c r="L2262" s="338"/>
      <c r="M2262" s="332"/>
      <c r="N2262" s="332"/>
      <c r="O2262" s="332"/>
      <c r="P2262" s="330"/>
      <c r="Q2262" s="330"/>
      <c r="R2262" s="338"/>
      <c r="S2262" s="338"/>
      <c r="T2262" s="338"/>
      <c r="U2262" s="338"/>
      <c r="V2262" s="338"/>
      <c r="W2262" s="338"/>
      <c r="X2262" s="338"/>
    </row>
    <row r="2263" spans="1:24" ht="1.5" customHeight="1">
      <c r="A2263" s="330" t="s">
        <v>137</v>
      </c>
      <c r="B2263" s="330"/>
      <c r="C2263" s="330"/>
      <c r="D2263" s="330"/>
      <c r="E2263" s="330"/>
      <c r="F2263" s="330"/>
      <c r="G2263" s="330"/>
      <c r="H2263" s="219"/>
      <c r="I2263" s="338">
        <v>1</v>
      </c>
      <c r="J2263" s="338"/>
      <c r="K2263" s="338"/>
      <c r="L2263" s="338"/>
      <c r="M2263" s="332" t="s">
        <v>45</v>
      </c>
      <c r="N2263" s="332"/>
      <c r="O2263" s="332"/>
      <c r="P2263" s="330"/>
      <c r="Q2263" s="330"/>
      <c r="R2263" s="338">
        <v>2.0099999999999998</v>
      </c>
      <c r="S2263" s="338"/>
      <c r="T2263" s="338"/>
      <c r="U2263" s="338"/>
      <c r="V2263" s="338">
        <v>2.0099999999999998</v>
      </c>
      <c r="W2263" s="338"/>
      <c r="X2263" s="338"/>
    </row>
    <row r="2264" spans="1:24" ht="16.5" customHeight="1">
      <c r="A2264" s="330"/>
      <c r="B2264" s="330"/>
      <c r="C2264" s="330"/>
      <c r="D2264" s="330"/>
      <c r="E2264" s="330"/>
      <c r="F2264" s="330"/>
      <c r="G2264" s="330"/>
      <c r="H2264" s="219"/>
      <c r="I2264" s="338"/>
      <c r="J2264" s="338"/>
      <c r="K2264" s="338"/>
      <c r="L2264" s="338"/>
      <c r="M2264" s="332"/>
      <c r="N2264" s="332"/>
      <c r="O2264" s="332"/>
      <c r="P2264" s="330"/>
      <c r="Q2264" s="330"/>
      <c r="R2264" s="338"/>
      <c r="S2264" s="338"/>
      <c r="T2264" s="338"/>
      <c r="U2264" s="338"/>
      <c r="V2264" s="338"/>
      <c r="W2264" s="338"/>
      <c r="X2264" s="338"/>
    </row>
    <row r="2265" spans="1:24" ht="7.5" customHeight="1"/>
    <row r="2266" spans="1:24" ht="16.5" customHeight="1">
      <c r="S2266" s="335" t="s">
        <v>641</v>
      </c>
      <c r="T2266" s="335"/>
      <c r="U2266" s="336">
        <v>45.61</v>
      </c>
      <c r="V2266" s="336"/>
      <c r="W2266" s="336"/>
    </row>
    <row r="2267" spans="1:24" ht="15.75" customHeight="1"/>
    <row r="2268" spans="1:24" ht="16.5" customHeight="1">
      <c r="B2268" s="339" t="s">
        <v>793</v>
      </c>
      <c r="C2268" s="339"/>
      <c r="D2268" s="339"/>
      <c r="E2268" s="339"/>
      <c r="F2268" s="339"/>
      <c r="G2268" s="339"/>
      <c r="H2268" s="339"/>
      <c r="I2268" s="339"/>
      <c r="J2268" s="339"/>
      <c r="K2268" s="339"/>
      <c r="L2268" s="339"/>
      <c r="M2268" s="339"/>
      <c r="N2268" s="339"/>
      <c r="O2268" s="339"/>
      <c r="P2268" s="339"/>
      <c r="Q2268" s="339"/>
      <c r="R2268" s="339"/>
      <c r="S2268" s="339"/>
      <c r="T2268" s="339"/>
      <c r="U2268" s="339"/>
      <c r="V2268" s="339"/>
      <c r="W2268" s="339"/>
      <c r="X2268" s="339"/>
    </row>
    <row r="2269" spans="1:24" ht="0.75" customHeight="1"/>
    <row r="2270" spans="1:24" ht="18" customHeight="1">
      <c r="A2270" s="340" t="s">
        <v>633</v>
      </c>
      <c r="B2270" s="340"/>
      <c r="C2270" s="340"/>
      <c r="D2270" s="340"/>
      <c r="E2270" s="340"/>
      <c r="F2270" s="340"/>
      <c r="G2270" s="340"/>
      <c r="H2270" s="218" t="s">
        <v>634</v>
      </c>
      <c r="I2270" s="341" t="s">
        <v>635</v>
      </c>
      <c r="J2270" s="341"/>
      <c r="K2270" s="341"/>
      <c r="L2270" s="341"/>
      <c r="M2270" s="341" t="s">
        <v>43</v>
      </c>
      <c r="N2270" s="341"/>
      <c r="O2270" s="341"/>
      <c r="P2270" s="340" t="s">
        <v>636</v>
      </c>
      <c r="Q2270" s="340"/>
      <c r="R2270" s="341" t="s">
        <v>637</v>
      </c>
      <c r="S2270" s="341"/>
      <c r="T2270" s="341"/>
      <c r="U2270" s="341"/>
      <c r="V2270" s="341" t="s">
        <v>638</v>
      </c>
      <c r="W2270" s="341"/>
      <c r="X2270" s="341"/>
    </row>
    <row r="2271" spans="1:24" ht="1.5" customHeight="1">
      <c r="A2271" s="330" t="s">
        <v>89</v>
      </c>
      <c r="B2271" s="330"/>
      <c r="C2271" s="330"/>
      <c r="D2271" s="330"/>
      <c r="E2271" s="330"/>
      <c r="F2271" s="330"/>
      <c r="G2271" s="330"/>
      <c r="H2271" s="219"/>
      <c r="I2271" s="338">
        <v>4</v>
      </c>
      <c r="J2271" s="338"/>
      <c r="K2271" s="338"/>
      <c r="L2271" s="338"/>
      <c r="M2271" s="332" t="s">
        <v>45</v>
      </c>
      <c r="N2271" s="332"/>
      <c r="O2271" s="332"/>
      <c r="P2271" s="330"/>
      <c r="Q2271" s="330"/>
      <c r="R2271" s="338">
        <v>10</v>
      </c>
      <c r="S2271" s="338"/>
      <c r="T2271" s="338"/>
      <c r="U2271" s="338"/>
      <c r="V2271" s="338">
        <v>40</v>
      </c>
      <c r="W2271" s="338"/>
      <c r="X2271" s="338"/>
    </row>
    <row r="2272" spans="1:24" ht="16.5" customHeight="1">
      <c r="A2272" s="330"/>
      <c r="B2272" s="330"/>
      <c r="C2272" s="330"/>
      <c r="D2272" s="330"/>
      <c r="E2272" s="330"/>
      <c r="F2272" s="330"/>
      <c r="G2272" s="330"/>
      <c r="H2272" s="219"/>
      <c r="I2272" s="338"/>
      <c r="J2272" s="338"/>
      <c r="K2272" s="338"/>
      <c r="L2272" s="338"/>
      <c r="M2272" s="332"/>
      <c r="N2272" s="332"/>
      <c r="O2272" s="332"/>
      <c r="P2272" s="330"/>
      <c r="Q2272" s="330"/>
      <c r="R2272" s="338"/>
      <c r="S2272" s="338"/>
      <c r="T2272" s="338"/>
      <c r="U2272" s="338"/>
      <c r="V2272" s="338"/>
      <c r="W2272" s="338"/>
      <c r="X2272" s="338"/>
    </row>
    <row r="2273" spans="1:24" ht="1.5" customHeight="1">
      <c r="A2273" s="330" t="s">
        <v>135</v>
      </c>
      <c r="B2273" s="330"/>
      <c r="C2273" s="330"/>
      <c r="D2273" s="330"/>
      <c r="E2273" s="330"/>
      <c r="F2273" s="330"/>
      <c r="G2273" s="330"/>
      <c r="H2273" s="219"/>
      <c r="I2273" s="338">
        <v>4</v>
      </c>
      <c r="J2273" s="338"/>
      <c r="K2273" s="338"/>
      <c r="L2273" s="338"/>
      <c r="M2273" s="332" t="s">
        <v>45</v>
      </c>
      <c r="N2273" s="332"/>
      <c r="O2273" s="332"/>
      <c r="P2273" s="330"/>
      <c r="Q2273" s="330"/>
      <c r="R2273" s="338">
        <v>0</v>
      </c>
      <c r="S2273" s="338"/>
      <c r="T2273" s="338"/>
      <c r="U2273" s="338"/>
      <c r="V2273" s="338">
        <v>0</v>
      </c>
      <c r="W2273" s="338"/>
      <c r="X2273" s="338"/>
    </row>
    <row r="2274" spans="1:24" ht="16.5" customHeight="1">
      <c r="A2274" s="330"/>
      <c r="B2274" s="330"/>
      <c r="C2274" s="330"/>
      <c r="D2274" s="330"/>
      <c r="E2274" s="330"/>
      <c r="F2274" s="330"/>
      <c r="G2274" s="330"/>
      <c r="H2274" s="219"/>
      <c r="I2274" s="338"/>
      <c r="J2274" s="338"/>
      <c r="K2274" s="338"/>
      <c r="L2274" s="338"/>
      <c r="M2274" s="332"/>
      <c r="N2274" s="332"/>
      <c r="O2274" s="332"/>
      <c r="P2274" s="330"/>
      <c r="Q2274" s="330"/>
      <c r="R2274" s="338"/>
      <c r="S2274" s="338"/>
      <c r="T2274" s="338"/>
      <c r="U2274" s="338"/>
      <c r="V2274" s="338"/>
      <c r="W2274" s="338"/>
      <c r="X2274" s="338"/>
    </row>
    <row r="2275" spans="1:24" ht="7.5" customHeight="1"/>
    <row r="2276" spans="1:24" ht="16.5" customHeight="1">
      <c r="S2276" s="335" t="s">
        <v>641</v>
      </c>
      <c r="T2276" s="335"/>
      <c r="U2276" s="336">
        <v>40</v>
      </c>
      <c r="V2276" s="336"/>
      <c r="W2276" s="336"/>
    </row>
    <row r="2277" spans="1:24" ht="15.75" customHeight="1"/>
    <row r="2278" spans="1:24" ht="16.5" customHeight="1">
      <c r="B2278" s="339" t="s">
        <v>144</v>
      </c>
      <c r="C2278" s="339"/>
      <c r="D2278" s="339"/>
      <c r="E2278" s="339"/>
      <c r="F2278" s="339"/>
      <c r="G2278" s="339"/>
      <c r="H2278" s="339"/>
      <c r="I2278" s="339"/>
      <c r="J2278" s="339"/>
      <c r="K2278" s="339"/>
      <c r="L2278" s="339"/>
      <c r="M2278" s="339"/>
      <c r="N2278" s="339"/>
      <c r="O2278" s="339"/>
      <c r="P2278" s="339"/>
      <c r="Q2278" s="339"/>
      <c r="R2278" s="339"/>
      <c r="S2278" s="339"/>
      <c r="T2278" s="339"/>
      <c r="U2278" s="339"/>
      <c r="V2278" s="339"/>
      <c r="W2278" s="339"/>
      <c r="X2278" s="339"/>
    </row>
    <row r="2279" spans="1:24" ht="0.75" customHeight="1"/>
    <row r="2280" spans="1:24" ht="18" customHeight="1">
      <c r="A2280" s="340" t="s">
        <v>633</v>
      </c>
      <c r="B2280" s="340"/>
      <c r="C2280" s="340"/>
      <c r="D2280" s="340"/>
      <c r="E2280" s="340"/>
      <c r="F2280" s="340"/>
      <c r="G2280" s="340"/>
      <c r="H2280" s="218" t="s">
        <v>634</v>
      </c>
      <c r="I2280" s="341" t="s">
        <v>635</v>
      </c>
      <c r="J2280" s="341"/>
      <c r="K2280" s="341"/>
      <c r="L2280" s="341"/>
      <c r="M2280" s="341" t="s">
        <v>43</v>
      </c>
      <c r="N2280" s="341"/>
      <c r="O2280" s="341"/>
      <c r="P2280" s="340" t="s">
        <v>636</v>
      </c>
      <c r="Q2280" s="340"/>
      <c r="R2280" s="341" t="s">
        <v>637</v>
      </c>
      <c r="S2280" s="341"/>
      <c r="T2280" s="341"/>
      <c r="U2280" s="341"/>
      <c r="V2280" s="341" t="s">
        <v>638</v>
      </c>
      <c r="W2280" s="341"/>
      <c r="X2280" s="341"/>
    </row>
    <row r="2281" spans="1:24" ht="1.5" customHeight="1">
      <c r="A2281" s="330" t="s">
        <v>85</v>
      </c>
      <c r="B2281" s="330"/>
      <c r="C2281" s="330"/>
      <c r="D2281" s="330"/>
      <c r="E2281" s="330"/>
      <c r="F2281" s="330"/>
      <c r="G2281" s="330"/>
      <c r="H2281" s="219"/>
      <c r="I2281" s="338">
        <v>4</v>
      </c>
      <c r="J2281" s="338"/>
      <c r="K2281" s="338"/>
      <c r="L2281" s="338"/>
      <c r="M2281" s="332" t="s">
        <v>45</v>
      </c>
      <c r="N2281" s="332"/>
      <c r="O2281" s="332"/>
      <c r="P2281" s="330"/>
      <c r="Q2281" s="330"/>
      <c r="R2281" s="338">
        <v>10.68557</v>
      </c>
      <c r="S2281" s="338"/>
      <c r="T2281" s="338"/>
      <c r="U2281" s="338"/>
      <c r="V2281" s="338">
        <v>42.742289999999997</v>
      </c>
      <c r="W2281" s="338"/>
      <c r="X2281" s="338"/>
    </row>
    <row r="2282" spans="1:24" ht="16.5" customHeight="1">
      <c r="A2282" s="330"/>
      <c r="B2282" s="330"/>
      <c r="C2282" s="330"/>
      <c r="D2282" s="330"/>
      <c r="E2282" s="330"/>
      <c r="F2282" s="330"/>
      <c r="G2282" s="330"/>
      <c r="H2282" s="219"/>
      <c r="I2282" s="338"/>
      <c r="J2282" s="338"/>
      <c r="K2282" s="338"/>
      <c r="L2282" s="338"/>
      <c r="M2282" s="332"/>
      <c r="N2282" s="332"/>
      <c r="O2282" s="332"/>
      <c r="P2282" s="330"/>
      <c r="Q2282" s="330"/>
      <c r="R2282" s="338"/>
      <c r="S2282" s="338"/>
      <c r="T2282" s="338"/>
      <c r="U2282" s="338"/>
      <c r="V2282" s="338"/>
      <c r="W2282" s="338"/>
      <c r="X2282" s="338"/>
    </row>
    <row r="2283" spans="1:24" ht="1.5" customHeight="1">
      <c r="A2283" s="330" t="s">
        <v>137</v>
      </c>
      <c r="B2283" s="330"/>
      <c r="C2283" s="330"/>
      <c r="D2283" s="330"/>
      <c r="E2283" s="330"/>
      <c r="F2283" s="330"/>
      <c r="G2283" s="330"/>
      <c r="H2283" s="219"/>
      <c r="I2283" s="338">
        <v>1</v>
      </c>
      <c r="J2283" s="338"/>
      <c r="K2283" s="338"/>
      <c r="L2283" s="338"/>
      <c r="M2283" s="332" t="s">
        <v>45</v>
      </c>
      <c r="N2283" s="332"/>
      <c r="O2283" s="332"/>
      <c r="P2283" s="330"/>
      <c r="Q2283" s="330"/>
      <c r="R2283" s="338">
        <v>2.0099999999999998</v>
      </c>
      <c r="S2283" s="338"/>
      <c r="T2283" s="338"/>
      <c r="U2283" s="338"/>
      <c r="V2283" s="338">
        <v>2.0099999999999998</v>
      </c>
      <c r="W2283" s="338"/>
      <c r="X2283" s="338"/>
    </row>
    <row r="2284" spans="1:24" ht="16.5" customHeight="1">
      <c r="A2284" s="330"/>
      <c r="B2284" s="330"/>
      <c r="C2284" s="330"/>
      <c r="D2284" s="330"/>
      <c r="E2284" s="330"/>
      <c r="F2284" s="330"/>
      <c r="G2284" s="330"/>
      <c r="H2284" s="219"/>
      <c r="I2284" s="338"/>
      <c r="J2284" s="338"/>
      <c r="K2284" s="338"/>
      <c r="L2284" s="338"/>
      <c r="M2284" s="332"/>
      <c r="N2284" s="332"/>
      <c r="O2284" s="332"/>
      <c r="P2284" s="330"/>
      <c r="Q2284" s="330"/>
      <c r="R2284" s="338"/>
      <c r="S2284" s="338"/>
      <c r="T2284" s="338"/>
      <c r="U2284" s="338"/>
      <c r="V2284" s="338"/>
      <c r="W2284" s="338"/>
      <c r="X2284" s="338"/>
    </row>
    <row r="2285" spans="1:24" ht="1.5" customHeight="1">
      <c r="A2285" s="330" t="s">
        <v>138</v>
      </c>
      <c r="B2285" s="330"/>
      <c r="C2285" s="330"/>
      <c r="D2285" s="330"/>
      <c r="E2285" s="330"/>
      <c r="F2285" s="330"/>
      <c r="G2285" s="330"/>
      <c r="H2285" s="219"/>
      <c r="I2285" s="338">
        <v>8</v>
      </c>
      <c r="J2285" s="338"/>
      <c r="K2285" s="338"/>
      <c r="L2285" s="338"/>
      <c r="M2285" s="332" t="s">
        <v>45</v>
      </c>
      <c r="N2285" s="332"/>
      <c r="O2285" s="332"/>
      <c r="P2285" s="330"/>
      <c r="Q2285" s="330"/>
      <c r="R2285" s="338">
        <v>4.7199999999999999E-2</v>
      </c>
      <c r="S2285" s="338"/>
      <c r="T2285" s="338"/>
      <c r="U2285" s="338"/>
      <c r="V2285" s="338">
        <v>0.37759999999999999</v>
      </c>
      <c r="W2285" s="338"/>
      <c r="X2285" s="338"/>
    </row>
    <row r="2286" spans="1:24" ht="16.5" customHeight="1">
      <c r="A2286" s="330"/>
      <c r="B2286" s="330"/>
      <c r="C2286" s="330"/>
      <c r="D2286" s="330"/>
      <c r="E2286" s="330"/>
      <c r="F2286" s="330"/>
      <c r="G2286" s="330"/>
      <c r="H2286" s="219"/>
      <c r="I2286" s="338"/>
      <c r="J2286" s="338"/>
      <c r="K2286" s="338"/>
      <c r="L2286" s="338"/>
      <c r="M2286" s="332"/>
      <c r="N2286" s="332"/>
      <c r="O2286" s="332"/>
      <c r="P2286" s="330"/>
      <c r="Q2286" s="330"/>
      <c r="R2286" s="338"/>
      <c r="S2286" s="338"/>
      <c r="T2286" s="338"/>
      <c r="U2286" s="338"/>
      <c r="V2286" s="338"/>
      <c r="W2286" s="338"/>
      <c r="X2286" s="338"/>
    </row>
    <row r="2287" spans="1:24" ht="8.25" customHeight="1"/>
    <row r="2288" spans="1:24" ht="16.5" customHeight="1">
      <c r="S2288" s="335" t="s">
        <v>641</v>
      </c>
      <c r="T2288" s="335"/>
      <c r="U2288" s="336">
        <v>45.129890000000003</v>
      </c>
      <c r="V2288" s="336"/>
      <c r="W2288" s="336"/>
    </row>
    <row r="2289" spans="1:24" ht="15" customHeight="1"/>
    <row r="2290" spans="1:24" ht="16.5" customHeight="1">
      <c r="B2290" s="339" t="s">
        <v>794</v>
      </c>
      <c r="C2290" s="339"/>
      <c r="D2290" s="339"/>
      <c r="E2290" s="339"/>
      <c r="F2290" s="339"/>
      <c r="G2290" s="339"/>
      <c r="H2290" s="339"/>
      <c r="I2290" s="339"/>
      <c r="J2290" s="339"/>
      <c r="K2290" s="339"/>
      <c r="L2290" s="339"/>
      <c r="M2290" s="339"/>
      <c r="N2290" s="339"/>
      <c r="O2290" s="339"/>
      <c r="P2290" s="339"/>
      <c r="Q2290" s="339"/>
      <c r="R2290" s="339"/>
      <c r="S2290" s="339"/>
      <c r="T2290" s="339"/>
      <c r="U2290" s="339"/>
      <c r="V2290" s="339"/>
      <c r="W2290" s="339"/>
      <c r="X2290" s="339"/>
    </row>
    <row r="2291" spans="1:24" ht="1.5" customHeight="1"/>
    <row r="2292" spans="1:24" ht="18" customHeight="1">
      <c r="A2292" s="340" t="s">
        <v>633</v>
      </c>
      <c r="B2292" s="340"/>
      <c r="C2292" s="340"/>
      <c r="D2292" s="340"/>
      <c r="E2292" s="340"/>
      <c r="F2292" s="340"/>
      <c r="G2292" s="340"/>
      <c r="H2292" s="218" t="s">
        <v>634</v>
      </c>
      <c r="I2292" s="341" t="s">
        <v>635</v>
      </c>
      <c r="J2292" s="341"/>
      <c r="K2292" s="341"/>
      <c r="L2292" s="341"/>
      <c r="M2292" s="341" t="s">
        <v>43</v>
      </c>
      <c r="N2292" s="341"/>
      <c r="O2292" s="341"/>
      <c r="P2292" s="340" t="s">
        <v>636</v>
      </c>
      <c r="Q2292" s="340"/>
      <c r="R2292" s="341" t="s">
        <v>637</v>
      </c>
      <c r="S2292" s="341"/>
      <c r="T2292" s="341"/>
      <c r="U2292" s="341"/>
      <c r="V2292" s="341" t="s">
        <v>638</v>
      </c>
      <c r="W2292" s="341"/>
      <c r="X2292" s="341"/>
    </row>
    <row r="2293" spans="1:24" ht="1.5" customHeight="1">
      <c r="A2293" s="330" t="s">
        <v>89</v>
      </c>
      <c r="B2293" s="330"/>
      <c r="C2293" s="330"/>
      <c r="D2293" s="330"/>
      <c r="E2293" s="330"/>
      <c r="F2293" s="330"/>
      <c r="G2293" s="330"/>
      <c r="H2293" s="219"/>
      <c r="I2293" s="338">
        <v>6</v>
      </c>
      <c r="J2293" s="338"/>
      <c r="K2293" s="338"/>
      <c r="L2293" s="338"/>
      <c r="M2293" s="332" t="s">
        <v>45</v>
      </c>
      <c r="N2293" s="332"/>
      <c r="O2293" s="332"/>
      <c r="P2293" s="330"/>
      <c r="Q2293" s="330"/>
      <c r="R2293" s="338">
        <v>10</v>
      </c>
      <c r="S2293" s="338"/>
      <c r="T2293" s="338"/>
      <c r="U2293" s="338"/>
      <c r="V2293" s="338">
        <v>60</v>
      </c>
      <c r="W2293" s="338"/>
      <c r="X2293" s="338"/>
    </row>
    <row r="2294" spans="1:24" ht="16.5" customHeight="1">
      <c r="A2294" s="330"/>
      <c r="B2294" s="330"/>
      <c r="C2294" s="330"/>
      <c r="D2294" s="330"/>
      <c r="E2294" s="330"/>
      <c r="F2294" s="330"/>
      <c r="G2294" s="330"/>
      <c r="H2294" s="219"/>
      <c r="I2294" s="338"/>
      <c r="J2294" s="338"/>
      <c r="K2294" s="338"/>
      <c r="L2294" s="338"/>
      <c r="M2294" s="332"/>
      <c r="N2294" s="332"/>
      <c r="O2294" s="332"/>
      <c r="P2294" s="330"/>
      <c r="Q2294" s="330"/>
      <c r="R2294" s="338"/>
      <c r="S2294" s="338"/>
      <c r="T2294" s="338"/>
      <c r="U2294" s="338"/>
      <c r="V2294" s="338"/>
      <c r="W2294" s="338"/>
      <c r="X2294" s="338"/>
    </row>
    <row r="2295" spans="1:24" ht="1.5" customHeight="1">
      <c r="A2295" s="330" t="s">
        <v>135</v>
      </c>
      <c r="B2295" s="330"/>
      <c r="C2295" s="330"/>
      <c r="D2295" s="330"/>
      <c r="E2295" s="330"/>
      <c r="F2295" s="330"/>
      <c r="G2295" s="330"/>
      <c r="H2295" s="219"/>
      <c r="I2295" s="338">
        <v>6</v>
      </c>
      <c r="J2295" s="338"/>
      <c r="K2295" s="338"/>
      <c r="L2295" s="338"/>
      <c r="M2295" s="332" t="s">
        <v>45</v>
      </c>
      <c r="N2295" s="332"/>
      <c r="O2295" s="332"/>
      <c r="P2295" s="330"/>
      <c r="Q2295" s="330"/>
      <c r="R2295" s="338">
        <v>0</v>
      </c>
      <c r="S2295" s="338"/>
      <c r="T2295" s="338"/>
      <c r="U2295" s="338"/>
      <c r="V2295" s="338">
        <v>0</v>
      </c>
      <c r="W2295" s="338"/>
      <c r="X2295" s="338"/>
    </row>
    <row r="2296" spans="1:24" ht="16.5" customHeight="1">
      <c r="A2296" s="330"/>
      <c r="B2296" s="330"/>
      <c r="C2296" s="330"/>
      <c r="D2296" s="330"/>
      <c r="E2296" s="330"/>
      <c r="F2296" s="330"/>
      <c r="G2296" s="330"/>
      <c r="H2296" s="219"/>
      <c r="I2296" s="338"/>
      <c r="J2296" s="338"/>
      <c r="K2296" s="338"/>
      <c r="L2296" s="338"/>
      <c r="M2296" s="332"/>
      <c r="N2296" s="332"/>
      <c r="O2296" s="332"/>
      <c r="P2296" s="330"/>
      <c r="Q2296" s="330"/>
      <c r="R2296" s="338"/>
      <c r="S2296" s="338"/>
      <c r="T2296" s="338"/>
      <c r="U2296" s="338"/>
      <c r="V2296" s="338"/>
      <c r="W2296" s="338"/>
      <c r="X2296" s="338"/>
    </row>
    <row r="2297" spans="1:24" ht="7.5" customHeight="1"/>
    <row r="2298" spans="1:24" ht="16.5" customHeight="1">
      <c r="S2298" s="335" t="s">
        <v>641</v>
      </c>
      <c r="T2298" s="335"/>
      <c r="U2298" s="336">
        <v>60</v>
      </c>
      <c r="V2298" s="336"/>
      <c r="W2298" s="336"/>
    </row>
    <row r="2299" spans="1:24" ht="15" customHeight="1"/>
    <row r="2300" spans="1:24" ht="17.25" customHeight="1">
      <c r="B2300" s="339" t="s">
        <v>145</v>
      </c>
      <c r="C2300" s="339"/>
      <c r="D2300" s="339"/>
      <c r="E2300" s="339"/>
      <c r="F2300" s="339"/>
      <c r="G2300" s="339"/>
      <c r="H2300" s="339"/>
      <c r="I2300" s="339"/>
      <c r="J2300" s="339"/>
      <c r="K2300" s="339"/>
      <c r="L2300" s="339"/>
      <c r="M2300" s="339"/>
      <c r="N2300" s="339"/>
      <c r="O2300" s="339"/>
      <c r="P2300" s="339"/>
      <c r="Q2300" s="339"/>
      <c r="R2300" s="339"/>
      <c r="S2300" s="339"/>
      <c r="T2300" s="339"/>
      <c r="U2300" s="339"/>
      <c r="V2300" s="339"/>
      <c r="W2300" s="339"/>
      <c r="X2300" s="339"/>
    </row>
    <row r="2301" spans="1:24" ht="0.75" customHeight="1"/>
    <row r="2302" spans="1:24" ht="18" customHeight="1">
      <c r="A2302" s="340" t="s">
        <v>633</v>
      </c>
      <c r="B2302" s="340"/>
      <c r="C2302" s="340"/>
      <c r="D2302" s="340"/>
      <c r="E2302" s="340"/>
      <c r="F2302" s="340"/>
      <c r="G2302" s="340"/>
      <c r="H2302" s="218" t="s">
        <v>634</v>
      </c>
      <c r="I2302" s="341" t="s">
        <v>635</v>
      </c>
      <c r="J2302" s="341"/>
      <c r="K2302" s="341"/>
      <c r="L2302" s="341"/>
      <c r="M2302" s="341" t="s">
        <v>43</v>
      </c>
      <c r="N2302" s="341"/>
      <c r="O2302" s="341"/>
      <c r="P2302" s="340" t="s">
        <v>636</v>
      </c>
      <c r="Q2302" s="340"/>
      <c r="R2302" s="341" t="s">
        <v>637</v>
      </c>
      <c r="S2302" s="341"/>
      <c r="T2302" s="341"/>
      <c r="U2302" s="341"/>
      <c r="V2302" s="341" t="s">
        <v>638</v>
      </c>
      <c r="W2302" s="341"/>
      <c r="X2302" s="341"/>
    </row>
    <row r="2303" spans="1:24" ht="1.5" customHeight="1">
      <c r="A2303" s="330" t="s">
        <v>85</v>
      </c>
      <c r="B2303" s="330"/>
      <c r="C2303" s="330"/>
      <c r="D2303" s="330"/>
      <c r="E2303" s="330"/>
      <c r="F2303" s="330"/>
      <c r="G2303" s="330"/>
      <c r="H2303" s="219"/>
      <c r="I2303" s="338">
        <v>6</v>
      </c>
      <c r="J2303" s="338"/>
      <c r="K2303" s="338"/>
      <c r="L2303" s="338"/>
      <c r="M2303" s="332" t="s">
        <v>45</v>
      </c>
      <c r="N2303" s="332"/>
      <c r="O2303" s="332"/>
      <c r="P2303" s="330"/>
      <c r="Q2303" s="330"/>
      <c r="R2303" s="338">
        <v>10.68557</v>
      </c>
      <c r="S2303" s="338"/>
      <c r="T2303" s="338"/>
      <c r="U2303" s="338"/>
      <c r="V2303" s="338">
        <v>64.113429999999994</v>
      </c>
      <c r="W2303" s="338"/>
      <c r="X2303" s="338"/>
    </row>
    <row r="2304" spans="1:24" ht="16.5" customHeight="1">
      <c r="A2304" s="330"/>
      <c r="B2304" s="330"/>
      <c r="C2304" s="330"/>
      <c r="D2304" s="330"/>
      <c r="E2304" s="330"/>
      <c r="F2304" s="330"/>
      <c r="G2304" s="330"/>
      <c r="H2304" s="219"/>
      <c r="I2304" s="338"/>
      <c r="J2304" s="338"/>
      <c r="K2304" s="338"/>
      <c r="L2304" s="338"/>
      <c r="M2304" s="332"/>
      <c r="N2304" s="332"/>
      <c r="O2304" s="332"/>
      <c r="P2304" s="330"/>
      <c r="Q2304" s="330"/>
      <c r="R2304" s="338"/>
      <c r="S2304" s="338"/>
      <c r="T2304" s="338"/>
      <c r="U2304" s="338"/>
      <c r="V2304" s="338"/>
      <c r="W2304" s="338"/>
      <c r="X2304" s="338"/>
    </row>
    <row r="2305" spans="1:24" ht="1.5" customHeight="1">
      <c r="A2305" s="330" t="s">
        <v>137</v>
      </c>
      <c r="B2305" s="330"/>
      <c r="C2305" s="330"/>
      <c r="D2305" s="330"/>
      <c r="E2305" s="330"/>
      <c r="F2305" s="330"/>
      <c r="G2305" s="330"/>
      <c r="H2305" s="219"/>
      <c r="I2305" s="338">
        <v>1</v>
      </c>
      <c r="J2305" s="338"/>
      <c r="K2305" s="338"/>
      <c r="L2305" s="338"/>
      <c r="M2305" s="332" t="s">
        <v>45</v>
      </c>
      <c r="N2305" s="332"/>
      <c r="O2305" s="332"/>
      <c r="P2305" s="330"/>
      <c r="Q2305" s="330"/>
      <c r="R2305" s="338">
        <v>2.0099999999999998</v>
      </c>
      <c r="S2305" s="338"/>
      <c r="T2305" s="338"/>
      <c r="U2305" s="338"/>
      <c r="V2305" s="338">
        <v>2.0099999999999998</v>
      </c>
      <c r="W2305" s="338"/>
      <c r="X2305" s="338"/>
    </row>
    <row r="2306" spans="1:24" ht="16.5" customHeight="1">
      <c r="A2306" s="330"/>
      <c r="B2306" s="330"/>
      <c r="C2306" s="330"/>
      <c r="D2306" s="330"/>
      <c r="E2306" s="330"/>
      <c r="F2306" s="330"/>
      <c r="G2306" s="330"/>
      <c r="H2306" s="219"/>
      <c r="I2306" s="338"/>
      <c r="J2306" s="338"/>
      <c r="K2306" s="338"/>
      <c r="L2306" s="338"/>
      <c r="M2306" s="332"/>
      <c r="N2306" s="332"/>
      <c r="O2306" s="332"/>
      <c r="P2306" s="330"/>
      <c r="Q2306" s="330"/>
      <c r="R2306" s="338"/>
      <c r="S2306" s="338"/>
      <c r="T2306" s="338"/>
      <c r="U2306" s="338"/>
      <c r="V2306" s="338"/>
      <c r="W2306" s="338"/>
      <c r="X2306" s="338"/>
    </row>
    <row r="2307" spans="1:24" ht="1.5" customHeight="1">
      <c r="A2307" s="330" t="s">
        <v>140</v>
      </c>
      <c r="B2307" s="330"/>
      <c r="C2307" s="330"/>
      <c r="D2307" s="330"/>
      <c r="E2307" s="330"/>
      <c r="F2307" s="330"/>
      <c r="G2307" s="330"/>
      <c r="H2307" s="219"/>
      <c r="I2307" s="338">
        <v>1</v>
      </c>
      <c r="J2307" s="338"/>
      <c r="K2307" s="338"/>
      <c r="L2307" s="338"/>
      <c r="M2307" s="332" t="s">
        <v>45</v>
      </c>
      <c r="N2307" s="332"/>
      <c r="O2307" s="332"/>
      <c r="P2307" s="330"/>
      <c r="Q2307" s="330"/>
      <c r="R2307" s="338">
        <v>0</v>
      </c>
      <c r="S2307" s="338"/>
      <c r="T2307" s="338"/>
      <c r="U2307" s="338"/>
      <c r="V2307" s="338">
        <v>0</v>
      </c>
      <c r="W2307" s="338"/>
      <c r="X2307" s="338"/>
    </row>
    <row r="2308" spans="1:24" ht="16.5" customHeight="1">
      <c r="A2308" s="330"/>
      <c r="B2308" s="330"/>
      <c r="C2308" s="330"/>
      <c r="D2308" s="330"/>
      <c r="E2308" s="330"/>
      <c r="F2308" s="330"/>
      <c r="G2308" s="330"/>
      <c r="H2308" s="219"/>
      <c r="I2308" s="338"/>
      <c r="J2308" s="338"/>
      <c r="K2308" s="338"/>
      <c r="L2308" s="338"/>
      <c r="M2308" s="332"/>
      <c r="N2308" s="332"/>
      <c r="O2308" s="332"/>
      <c r="P2308" s="330"/>
      <c r="Q2308" s="330"/>
      <c r="R2308" s="338"/>
      <c r="S2308" s="338"/>
      <c r="T2308" s="338"/>
      <c r="U2308" s="338"/>
      <c r="V2308" s="338"/>
      <c r="W2308" s="338"/>
      <c r="X2308" s="338"/>
    </row>
    <row r="2309" spans="1:24" ht="1.5" customHeight="1">
      <c r="A2309" s="330" t="s">
        <v>138</v>
      </c>
      <c r="B2309" s="330"/>
      <c r="C2309" s="330"/>
      <c r="D2309" s="330"/>
      <c r="E2309" s="330"/>
      <c r="F2309" s="330"/>
      <c r="G2309" s="330"/>
      <c r="H2309" s="219"/>
      <c r="I2309" s="338">
        <v>12</v>
      </c>
      <c r="J2309" s="338"/>
      <c r="K2309" s="338"/>
      <c r="L2309" s="338"/>
      <c r="M2309" s="332" t="s">
        <v>45</v>
      </c>
      <c r="N2309" s="332"/>
      <c r="O2309" s="332"/>
      <c r="P2309" s="330"/>
      <c r="Q2309" s="330"/>
      <c r="R2309" s="338">
        <v>4.7199999999999999E-2</v>
      </c>
      <c r="S2309" s="338"/>
      <c r="T2309" s="338"/>
      <c r="U2309" s="338"/>
      <c r="V2309" s="338">
        <v>0.56640000000000001</v>
      </c>
      <c r="W2309" s="338"/>
      <c r="X2309" s="338"/>
    </row>
    <row r="2310" spans="1:24" ht="16.5" customHeight="1">
      <c r="A2310" s="330"/>
      <c r="B2310" s="330"/>
      <c r="C2310" s="330"/>
      <c r="D2310" s="330"/>
      <c r="E2310" s="330"/>
      <c r="F2310" s="330"/>
      <c r="G2310" s="330"/>
      <c r="H2310" s="219"/>
      <c r="I2310" s="338"/>
      <c r="J2310" s="338"/>
      <c r="K2310" s="338"/>
      <c r="L2310" s="338"/>
      <c r="M2310" s="332"/>
      <c r="N2310" s="332"/>
      <c r="O2310" s="332"/>
      <c r="P2310" s="330"/>
      <c r="Q2310" s="330"/>
      <c r="R2310" s="338"/>
      <c r="S2310" s="338"/>
      <c r="T2310" s="338"/>
      <c r="U2310" s="338"/>
      <c r="V2310" s="338"/>
      <c r="W2310" s="338"/>
      <c r="X2310" s="338"/>
    </row>
    <row r="2311" spans="1:24" ht="7.5" customHeight="1"/>
    <row r="2312" spans="1:24" ht="16.5" customHeight="1">
      <c r="S2312" s="335" t="s">
        <v>641</v>
      </c>
      <c r="T2312" s="335"/>
      <c r="U2312" s="336">
        <v>66.689830000000001</v>
      </c>
      <c r="V2312" s="336"/>
      <c r="W2312" s="336"/>
    </row>
    <row r="2313" spans="1:24" ht="15.75" customHeight="1"/>
    <row r="2314" spans="1:24" ht="16.5" customHeight="1">
      <c r="B2314" s="339" t="s">
        <v>146</v>
      </c>
      <c r="C2314" s="339"/>
      <c r="D2314" s="339"/>
      <c r="E2314" s="339"/>
      <c r="F2314" s="339"/>
      <c r="G2314" s="339"/>
      <c r="H2314" s="339"/>
      <c r="I2314" s="339"/>
      <c r="J2314" s="339"/>
      <c r="K2314" s="339"/>
      <c r="L2314" s="339"/>
      <c r="M2314" s="339"/>
      <c r="N2314" s="339"/>
      <c r="O2314" s="339"/>
      <c r="P2314" s="339"/>
      <c r="Q2314" s="339"/>
      <c r="R2314" s="339"/>
      <c r="S2314" s="339"/>
      <c r="T2314" s="339"/>
      <c r="U2314" s="339"/>
      <c r="V2314" s="339"/>
      <c r="W2314" s="339"/>
      <c r="X2314" s="339"/>
    </row>
    <row r="2315" spans="1:24" ht="0.75" customHeight="1"/>
    <row r="2316" spans="1:24" ht="18" customHeight="1">
      <c r="A2316" s="340" t="s">
        <v>633</v>
      </c>
      <c r="B2316" s="340"/>
      <c r="C2316" s="340"/>
      <c r="D2316" s="340"/>
      <c r="E2316" s="340"/>
      <c r="F2316" s="340"/>
      <c r="G2316" s="340"/>
      <c r="H2316" s="218" t="s">
        <v>634</v>
      </c>
      <c r="I2316" s="341" t="s">
        <v>635</v>
      </c>
      <c r="J2316" s="341"/>
      <c r="K2316" s="341"/>
      <c r="L2316" s="341"/>
      <c r="M2316" s="341" t="s">
        <v>43</v>
      </c>
      <c r="N2316" s="341"/>
      <c r="O2316" s="341"/>
      <c r="P2316" s="340" t="s">
        <v>636</v>
      </c>
      <c r="Q2316" s="340"/>
      <c r="R2316" s="341" t="s">
        <v>637</v>
      </c>
      <c r="S2316" s="341"/>
      <c r="T2316" s="341"/>
      <c r="U2316" s="341"/>
      <c r="V2316" s="341" t="s">
        <v>638</v>
      </c>
      <c r="W2316" s="341"/>
      <c r="X2316" s="341"/>
    </row>
    <row r="2317" spans="1:24" ht="1.5" customHeight="1">
      <c r="A2317" s="330" t="s">
        <v>90</v>
      </c>
      <c r="B2317" s="330"/>
      <c r="C2317" s="330"/>
      <c r="D2317" s="330"/>
      <c r="E2317" s="330"/>
      <c r="F2317" s="330"/>
      <c r="G2317" s="330"/>
      <c r="H2317" s="219"/>
      <c r="I2317" s="338">
        <v>1</v>
      </c>
      <c r="J2317" s="338"/>
      <c r="K2317" s="338"/>
      <c r="L2317" s="338"/>
      <c r="M2317" s="332" t="s">
        <v>45</v>
      </c>
      <c r="N2317" s="332"/>
      <c r="O2317" s="332"/>
      <c r="P2317" s="330"/>
      <c r="Q2317" s="330"/>
      <c r="R2317" s="338">
        <v>17.85294</v>
      </c>
      <c r="S2317" s="338"/>
      <c r="T2317" s="338"/>
      <c r="U2317" s="338"/>
      <c r="V2317" s="338">
        <v>17.85294</v>
      </c>
      <c r="W2317" s="338"/>
      <c r="X2317" s="338"/>
    </row>
    <row r="2318" spans="1:24" ht="16.5" customHeight="1">
      <c r="A2318" s="330"/>
      <c r="B2318" s="330"/>
      <c r="C2318" s="330"/>
      <c r="D2318" s="330"/>
      <c r="E2318" s="330"/>
      <c r="F2318" s="330"/>
      <c r="G2318" s="330"/>
      <c r="H2318" s="219"/>
      <c r="I2318" s="338"/>
      <c r="J2318" s="338"/>
      <c r="K2318" s="338"/>
      <c r="L2318" s="338"/>
      <c r="M2318" s="332"/>
      <c r="N2318" s="332"/>
      <c r="O2318" s="332"/>
      <c r="P2318" s="330"/>
      <c r="Q2318" s="330"/>
      <c r="R2318" s="338"/>
      <c r="S2318" s="338"/>
      <c r="T2318" s="338"/>
      <c r="U2318" s="338"/>
      <c r="V2318" s="338"/>
      <c r="W2318" s="338"/>
      <c r="X2318" s="338"/>
    </row>
    <row r="2319" spans="1:24" ht="1.5" customHeight="1">
      <c r="A2319" s="330" t="s">
        <v>44</v>
      </c>
      <c r="B2319" s="330"/>
      <c r="C2319" s="330"/>
      <c r="D2319" s="330"/>
      <c r="E2319" s="330"/>
      <c r="F2319" s="330"/>
      <c r="G2319" s="330"/>
      <c r="H2319" s="219"/>
      <c r="I2319" s="338">
        <v>1</v>
      </c>
      <c r="J2319" s="338"/>
      <c r="K2319" s="338"/>
      <c r="L2319" s="338"/>
      <c r="M2319" s="332" t="s">
        <v>45</v>
      </c>
      <c r="N2319" s="332"/>
      <c r="O2319" s="332"/>
      <c r="P2319" s="330"/>
      <c r="Q2319" s="330"/>
      <c r="R2319" s="338">
        <v>6.2363629999999999</v>
      </c>
      <c r="S2319" s="338"/>
      <c r="T2319" s="338"/>
      <c r="U2319" s="338"/>
      <c r="V2319" s="338">
        <v>6.2363629999999999</v>
      </c>
      <c r="W2319" s="338"/>
      <c r="X2319" s="338"/>
    </row>
    <row r="2320" spans="1:24" ht="16.5" customHeight="1">
      <c r="A2320" s="330"/>
      <c r="B2320" s="330"/>
      <c r="C2320" s="330"/>
      <c r="D2320" s="330"/>
      <c r="E2320" s="330"/>
      <c r="F2320" s="330"/>
      <c r="G2320" s="330"/>
      <c r="H2320" s="219"/>
      <c r="I2320" s="338"/>
      <c r="J2320" s="338"/>
      <c r="K2320" s="338"/>
      <c r="L2320" s="338"/>
      <c r="M2320" s="332"/>
      <c r="N2320" s="332"/>
      <c r="O2320" s="332"/>
      <c r="P2320" s="330"/>
      <c r="Q2320" s="330"/>
      <c r="R2320" s="338"/>
      <c r="S2320" s="338"/>
      <c r="T2320" s="338"/>
      <c r="U2320" s="338"/>
      <c r="V2320" s="338"/>
      <c r="W2320" s="338"/>
      <c r="X2320" s="338"/>
    </row>
    <row r="2321" spans="1:24" ht="1.5" customHeight="1">
      <c r="A2321" s="330" t="s">
        <v>47</v>
      </c>
      <c r="B2321" s="330"/>
      <c r="C2321" s="330"/>
      <c r="D2321" s="330"/>
      <c r="E2321" s="330"/>
      <c r="F2321" s="330"/>
      <c r="G2321" s="330"/>
      <c r="H2321" s="219"/>
      <c r="I2321" s="338">
        <v>250</v>
      </c>
      <c r="J2321" s="338"/>
      <c r="K2321" s="338"/>
      <c r="L2321" s="338"/>
      <c r="M2321" s="332" t="s">
        <v>640</v>
      </c>
      <c r="N2321" s="332"/>
      <c r="O2321" s="332"/>
      <c r="P2321" s="330"/>
      <c r="Q2321" s="330"/>
      <c r="R2321" s="338">
        <v>3.5242370000000002E-2</v>
      </c>
      <c r="S2321" s="338"/>
      <c r="T2321" s="338"/>
      <c r="U2321" s="338"/>
      <c r="V2321" s="338">
        <v>8.810594</v>
      </c>
      <c r="W2321" s="338"/>
      <c r="X2321" s="338"/>
    </row>
    <row r="2322" spans="1:24" ht="16.5" customHeight="1">
      <c r="A2322" s="330"/>
      <c r="B2322" s="330"/>
      <c r="C2322" s="330"/>
      <c r="D2322" s="330"/>
      <c r="E2322" s="330"/>
      <c r="F2322" s="330"/>
      <c r="G2322" s="330"/>
      <c r="H2322" s="219"/>
      <c r="I2322" s="338"/>
      <c r="J2322" s="338"/>
      <c r="K2322" s="338"/>
      <c r="L2322" s="338"/>
      <c r="M2322" s="332"/>
      <c r="N2322" s="332"/>
      <c r="O2322" s="332"/>
      <c r="P2322" s="330"/>
      <c r="Q2322" s="330"/>
      <c r="R2322" s="338"/>
      <c r="S2322" s="338"/>
      <c r="T2322" s="338"/>
      <c r="U2322" s="338"/>
      <c r="V2322" s="338"/>
      <c r="W2322" s="338"/>
      <c r="X2322" s="338"/>
    </row>
    <row r="2323" spans="1:24" ht="1.5" customHeight="1">
      <c r="A2323" s="330" t="s">
        <v>7</v>
      </c>
      <c r="B2323" s="330"/>
      <c r="C2323" s="330"/>
      <c r="D2323" s="330"/>
      <c r="E2323" s="330"/>
      <c r="F2323" s="330"/>
      <c r="G2323" s="330"/>
      <c r="H2323" s="219"/>
      <c r="I2323" s="338">
        <v>1</v>
      </c>
      <c r="J2323" s="338"/>
      <c r="K2323" s="338"/>
      <c r="L2323" s="338"/>
      <c r="M2323" s="332" t="s">
        <v>45</v>
      </c>
      <c r="N2323" s="332"/>
      <c r="O2323" s="332"/>
      <c r="P2323" s="330"/>
      <c r="Q2323" s="330"/>
      <c r="R2323" s="338">
        <v>1.21</v>
      </c>
      <c r="S2323" s="338"/>
      <c r="T2323" s="338"/>
      <c r="U2323" s="338"/>
      <c r="V2323" s="338">
        <v>1.21</v>
      </c>
      <c r="W2323" s="338"/>
      <c r="X2323" s="338"/>
    </row>
    <row r="2324" spans="1:24" ht="16.5" customHeight="1">
      <c r="A2324" s="330"/>
      <c r="B2324" s="330"/>
      <c r="C2324" s="330"/>
      <c r="D2324" s="330"/>
      <c r="E2324" s="330"/>
      <c r="F2324" s="330"/>
      <c r="G2324" s="330"/>
      <c r="H2324" s="219"/>
      <c r="I2324" s="338"/>
      <c r="J2324" s="338"/>
      <c r="K2324" s="338"/>
      <c r="L2324" s="338"/>
      <c r="M2324" s="332"/>
      <c r="N2324" s="332"/>
      <c r="O2324" s="332"/>
      <c r="P2324" s="330"/>
      <c r="Q2324" s="330"/>
      <c r="R2324" s="338"/>
      <c r="S2324" s="338"/>
      <c r="T2324" s="338"/>
      <c r="U2324" s="338"/>
      <c r="V2324" s="338"/>
      <c r="W2324" s="338"/>
      <c r="X2324" s="338"/>
    </row>
    <row r="2325" spans="1:24" ht="1.5" customHeight="1">
      <c r="A2325" s="330" t="s">
        <v>128</v>
      </c>
      <c r="B2325" s="330"/>
      <c r="C2325" s="330"/>
      <c r="D2325" s="330"/>
      <c r="E2325" s="330"/>
      <c r="F2325" s="330"/>
      <c r="G2325" s="330"/>
      <c r="H2325" s="219"/>
      <c r="I2325" s="338">
        <v>10</v>
      </c>
      <c r="J2325" s="338"/>
      <c r="K2325" s="338"/>
      <c r="L2325" s="338"/>
      <c r="M2325" s="332" t="s">
        <v>639</v>
      </c>
      <c r="N2325" s="332"/>
      <c r="O2325" s="332"/>
      <c r="P2325" s="330"/>
      <c r="Q2325" s="330"/>
      <c r="R2325" s="338">
        <v>0.03</v>
      </c>
      <c r="S2325" s="338"/>
      <c r="T2325" s="338"/>
      <c r="U2325" s="338"/>
      <c r="V2325" s="338">
        <v>0.3</v>
      </c>
      <c r="W2325" s="338"/>
      <c r="X2325" s="338"/>
    </row>
    <row r="2326" spans="1:24" ht="16.5" customHeight="1">
      <c r="A2326" s="330"/>
      <c r="B2326" s="330"/>
      <c r="C2326" s="330"/>
      <c r="D2326" s="330"/>
      <c r="E2326" s="330"/>
      <c r="F2326" s="330"/>
      <c r="G2326" s="330"/>
      <c r="H2326" s="219"/>
      <c r="I2326" s="338"/>
      <c r="J2326" s="338"/>
      <c r="K2326" s="338"/>
      <c r="L2326" s="338"/>
      <c r="M2326" s="332"/>
      <c r="N2326" s="332"/>
      <c r="O2326" s="332"/>
      <c r="P2326" s="330"/>
      <c r="Q2326" s="330"/>
      <c r="R2326" s="338"/>
      <c r="S2326" s="338"/>
      <c r="T2326" s="338"/>
      <c r="U2326" s="338"/>
      <c r="V2326" s="338"/>
      <c r="W2326" s="338"/>
      <c r="X2326" s="338"/>
    </row>
    <row r="2327" spans="1:24" ht="1.5" customHeight="1">
      <c r="A2327" s="330" t="s">
        <v>8</v>
      </c>
      <c r="B2327" s="330"/>
      <c r="C2327" s="330"/>
      <c r="D2327" s="330"/>
      <c r="E2327" s="330"/>
      <c r="F2327" s="330"/>
      <c r="G2327" s="330"/>
      <c r="H2327" s="219"/>
      <c r="I2327" s="338">
        <v>1</v>
      </c>
      <c r="J2327" s="338"/>
      <c r="K2327" s="338"/>
      <c r="L2327" s="338"/>
      <c r="M2327" s="332" t="s">
        <v>45</v>
      </c>
      <c r="N2327" s="332"/>
      <c r="O2327" s="332"/>
      <c r="P2327" s="330"/>
      <c r="Q2327" s="330"/>
      <c r="R2327" s="338">
        <v>0.23260339999999999</v>
      </c>
      <c r="S2327" s="338"/>
      <c r="T2327" s="338"/>
      <c r="U2327" s="338"/>
      <c r="V2327" s="338">
        <v>0.23260339999999999</v>
      </c>
      <c r="W2327" s="338"/>
      <c r="X2327" s="338"/>
    </row>
    <row r="2328" spans="1:24" ht="16.5" customHeight="1">
      <c r="A2328" s="330"/>
      <c r="B2328" s="330"/>
      <c r="C2328" s="330"/>
      <c r="D2328" s="330"/>
      <c r="E2328" s="330"/>
      <c r="F2328" s="330"/>
      <c r="G2328" s="330"/>
      <c r="H2328" s="219"/>
      <c r="I2328" s="338"/>
      <c r="J2328" s="338"/>
      <c r="K2328" s="338"/>
      <c r="L2328" s="338"/>
      <c r="M2328" s="332"/>
      <c r="N2328" s="332"/>
      <c r="O2328" s="332"/>
      <c r="P2328" s="330"/>
      <c r="Q2328" s="330"/>
      <c r="R2328" s="338"/>
      <c r="S2328" s="338"/>
      <c r="T2328" s="338"/>
      <c r="U2328" s="338"/>
      <c r="V2328" s="338"/>
      <c r="W2328" s="338"/>
      <c r="X2328" s="338"/>
    </row>
    <row r="2329" spans="1:24" ht="7.5" customHeight="1"/>
    <row r="2330" spans="1:24" ht="16.5" customHeight="1">
      <c r="S2330" s="335" t="s">
        <v>641</v>
      </c>
      <c r="T2330" s="335"/>
      <c r="U2330" s="336">
        <v>34.642499999999998</v>
      </c>
      <c r="V2330" s="336"/>
      <c r="W2330" s="336"/>
    </row>
    <row r="2331" spans="1:24" ht="15.75" customHeight="1"/>
    <row r="2332" spans="1:24" ht="16.5" customHeight="1">
      <c r="B2332" s="339" t="s">
        <v>147</v>
      </c>
      <c r="C2332" s="339"/>
      <c r="D2332" s="339"/>
      <c r="E2332" s="339"/>
      <c r="F2332" s="339"/>
      <c r="G2332" s="339"/>
      <c r="H2332" s="339"/>
      <c r="I2332" s="339"/>
      <c r="J2332" s="339"/>
      <c r="K2332" s="339"/>
      <c r="L2332" s="339"/>
      <c r="M2332" s="339"/>
      <c r="N2332" s="339"/>
      <c r="O2332" s="339"/>
      <c r="P2332" s="339"/>
      <c r="Q2332" s="339"/>
      <c r="R2332" s="339"/>
      <c r="S2332" s="339"/>
      <c r="T2332" s="339"/>
      <c r="U2332" s="339"/>
      <c r="V2332" s="339"/>
      <c r="W2332" s="339"/>
      <c r="X2332" s="339"/>
    </row>
    <row r="2333" spans="1:24" ht="0.75" customHeight="1"/>
    <row r="2334" spans="1:24" ht="18" customHeight="1">
      <c r="A2334" s="340" t="s">
        <v>633</v>
      </c>
      <c r="B2334" s="340"/>
      <c r="C2334" s="340"/>
      <c r="D2334" s="340"/>
      <c r="E2334" s="340"/>
      <c r="F2334" s="340"/>
      <c r="G2334" s="340"/>
      <c r="H2334" s="218" t="s">
        <v>634</v>
      </c>
      <c r="I2334" s="341" t="s">
        <v>635</v>
      </c>
      <c r="J2334" s="341"/>
      <c r="K2334" s="341"/>
      <c r="L2334" s="341"/>
      <c r="M2334" s="341" t="s">
        <v>43</v>
      </c>
      <c r="N2334" s="341"/>
      <c r="O2334" s="341"/>
      <c r="P2334" s="340" t="s">
        <v>636</v>
      </c>
      <c r="Q2334" s="340"/>
      <c r="R2334" s="341" t="s">
        <v>637</v>
      </c>
      <c r="S2334" s="341"/>
      <c r="T2334" s="341"/>
      <c r="U2334" s="341"/>
      <c r="V2334" s="341" t="s">
        <v>638</v>
      </c>
      <c r="W2334" s="341"/>
      <c r="X2334" s="341"/>
    </row>
    <row r="2335" spans="1:24" ht="1.5" customHeight="1">
      <c r="A2335" s="330" t="s">
        <v>90</v>
      </c>
      <c r="B2335" s="330"/>
      <c r="C2335" s="330"/>
      <c r="D2335" s="330"/>
      <c r="E2335" s="330"/>
      <c r="F2335" s="330"/>
      <c r="G2335" s="330"/>
      <c r="H2335" s="219"/>
      <c r="I2335" s="338">
        <v>1</v>
      </c>
      <c r="J2335" s="338"/>
      <c r="K2335" s="338"/>
      <c r="L2335" s="338"/>
      <c r="M2335" s="332" t="s">
        <v>45</v>
      </c>
      <c r="N2335" s="332"/>
      <c r="O2335" s="332"/>
      <c r="P2335" s="330"/>
      <c r="Q2335" s="330"/>
      <c r="R2335" s="338">
        <v>17.85294</v>
      </c>
      <c r="S2335" s="338"/>
      <c r="T2335" s="338"/>
      <c r="U2335" s="338"/>
      <c r="V2335" s="338">
        <v>17.85294</v>
      </c>
      <c r="W2335" s="338"/>
      <c r="X2335" s="338"/>
    </row>
    <row r="2336" spans="1:24" ht="16.5" customHeight="1">
      <c r="A2336" s="330"/>
      <c r="B2336" s="330"/>
      <c r="C2336" s="330"/>
      <c r="D2336" s="330"/>
      <c r="E2336" s="330"/>
      <c r="F2336" s="330"/>
      <c r="G2336" s="330"/>
      <c r="H2336" s="219"/>
      <c r="I2336" s="338"/>
      <c r="J2336" s="338"/>
      <c r="K2336" s="338"/>
      <c r="L2336" s="338"/>
      <c r="M2336" s="332"/>
      <c r="N2336" s="332"/>
      <c r="O2336" s="332"/>
      <c r="P2336" s="330"/>
      <c r="Q2336" s="330"/>
      <c r="R2336" s="338"/>
      <c r="S2336" s="338"/>
      <c r="T2336" s="338"/>
      <c r="U2336" s="338"/>
      <c r="V2336" s="338"/>
      <c r="W2336" s="338"/>
      <c r="X2336" s="338"/>
    </row>
    <row r="2337" spans="1:24" ht="1.5" customHeight="1">
      <c r="A2337" s="330" t="s">
        <v>84</v>
      </c>
      <c r="B2337" s="330"/>
      <c r="C2337" s="330"/>
      <c r="D2337" s="330"/>
      <c r="E2337" s="330"/>
      <c r="F2337" s="330"/>
      <c r="G2337" s="330"/>
      <c r="H2337" s="219"/>
      <c r="I2337" s="338">
        <v>1</v>
      </c>
      <c r="J2337" s="338"/>
      <c r="K2337" s="338"/>
      <c r="L2337" s="338"/>
      <c r="M2337" s="332" t="s">
        <v>45</v>
      </c>
      <c r="N2337" s="332"/>
      <c r="O2337" s="332"/>
      <c r="P2337" s="330"/>
      <c r="Q2337" s="330"/>
      <c r="R2337" s="338">
        <v>6.375</v>
      </c>
      <c r="S2337" s="338"/>
      <c r="T2337" s="338"/>
      <c r="U2337" s="338"/>
      <c r="V2337" s="338">
        <v>6.375</v>
      </c>
      <c r="W2337" s="338"/>
      <c r="X2337" s="338"/>
    </row>
    <row r="2338" spans="1:24" ht="16.5" customHeight="1">
      <c r="A2338" s="330"/>
      <c r="B2338" s="330"/>
      <c r="C2338" s="330"/>
      <c r="D2338" s="330"/>
      <c r="E2338" s="330"/>
      <c r="F2338" s="330"/>
      <c r="G2338" s="330"/>
      <c r="H2338" s="219"/>
      <c r="I2338" s="338"/>
      <c r="J2338" s="338"/>
      <c r="K2338" s="338"/>
      <c r="L2338" s="338"/>
      <c r="M2338" s="332"/>
      <c r="N2338" s="332"/>
      <c r="O2338" s="332"/>
      <c r="P2338" s="330"/>
      <c r="Q2338" s="330"/>
      <c r="R2338" s="338"/>
      <c r="S2338" s="338"/>
      <c r="T2338" s="338"/>
      <c r="U2338" s="338"/>
      <c r="V2338" s="338"/>
      <c r="W2338" s="338"/>
      <c r="X2338" s="338"/>
    </row>
    <row r="2339" spans="1:24" ht="1.5" customHeight="1">
      <c r="A2339" s="330" t="s">
        <v>7</v>
      </c>
      <c r="B2339" s="330"/>
      <c r="C2339" s="330"/>
      <c r="D2339" s="330"/>
      <c r="E2339" s="330"/>
      <c r="F2339" s="330"/>
      <c r="G2339" s="330"/>
      <c r="H2339" s="219"/>
      <c r="I2339" s="338">
        <v>1</v>
      </c>
      <c r="J2339" s="338"/>
      <c r="K2339" s="338"/>
      <c r="L2339" s="338"/>
      <c r="M2339" s="332" t="s">
        <v>45</v>
      </c>
      <c r="N2339" s="332"/>
      <c r="O2339" s="332"/>
      <c r="P2339" s="330"/>
      <c r="Q2339" s="330"/>
      <c r="R2339" s="338">
        <v>1.21</v>
      </c>
      <c r="S2339" s="338"/>
      <c r="T2339" s="338"/>
      <c r="U2339" s="338"/>
      <c r="V2339" s="338">
        <v>1.21</v>
      </c>
      <c r="W2339" s="338"/>
      <c r="X2339" s="338"/>
    </row>
    <row r="2340" spans="1:24" ht="16.5" customHeight="1">
      <c r="A2340" s="330"/>
      <c r="B2340" s="330"/>
      <c r="C2340" s="330"/>
      <c r="D2340" s="330"/>
      <c r="E2340" s="330"/>
      <c r="F2340" s="330"/>
      <c r="G2340" s="330"/>
      <c r="H2340" s="219"/>
      <c r="I2340" s="338"/>
      <c r="J2340" s="338"/>
      <c r="K2340" s="338"/>
      <c r="L2340" s="338"/>
      <c r="M2340" s="332"/>
      <c r="N2340" s="332"/>
      <c r="O2340" s="332"/>
      <c r="P2340" s="330"/>
      <c r="Q2340" s="330"/>
      <c r="R2340" s="338"/>
      <c r="S2340" s="338"/>
      <c r="T2340" s="338"/>
      <c r="U2340" s="338"/>
      <c r="V2340" s="338"/>
      <c r="W2340" s="338"/>
      <c r="X2340" s="338"/>
    </row>
    <row r="2341" spans="1:24" ht="1.5" customHeight="1">
      <c r="A2341" s="330" t="s">
        <v>128</v>
      </c>
      <c r="B2341" s="330"/>
      <c r="C2341" s="330"/>
      <c r="D2341" s="330"/>
      <c r="E2341" s="330"/>
      <c r="F2341" s="330"/>
      <c r="G2341" s="330"/>
      <c r="H2341" s="219"/>
      <c r="I2341" s="338">
        <v>10</v>
      </c>
      <c r="J2341" s="338"/>
      <c r="K2341" s="338"/>
      <c r="L2341" s="338"/>
      <c r="M2341" s="332" t="s">
        <v>639</v>
      </c>
      <c r="N2341" s="332"/>
      <c r="O2341" s="332"/>
      <c r="P2341" s="330"/>
      <c r="Q2341" s="330"/>
      <c r="R2341" s="338">
        <v>0.03</v>
      </c>
      <c r="S2341" s="338"/>
      <c r="T2341" s="338"/>
      <c r="U2341" s="338"/>
      <c r="V2341" s="338">
        <v>0.3</v>
      </c>
      <c r="W2341" s="338"/>
      <c r="X2341" s="338"/>
    </row>
    <row r="2342" spans="1:24" ht="16.5" customHeight="1">
      <c r="A2342" s="330"/>
      <c r="B2342" s="330"/>
      <c r="C2342" s="330"/>
      <c r="D2342" s="330"/>
      <c r="E2342" s="330"/>
      <c r="F2342" s="330"/>
      <c r="G2342" s="330"/>
      <c r="H2342" s="219"/>
      <c r="I2342" s="338"/>
      <c r="J2342" s="338"/>
      <c r="K2342" s="338"/>
      <c r="L2342" s="338"/>
      <c r="M2342" s="332"/>
      <c r="N2342" s="332"/>
      <c r="O2342" s="332"/>
      <c r="P2342" s="330"/>
      <c r="Q2342" s="330"/>
      <c r="R2342" s="338"/>
      <c r="S2342" s="338"/>
      <c r="T2342" s="338"/>
      <c r="U2342" s="338"/>
      <c r="V2342" s="338"/>
      <c r="W2342" s="338"/>
      <c r="X2342" s="338"/>
    </row>
    <row r="2343" spans="1:24" ht="1.5" customHeight="1">
      <c r="A2343" s="330" t="s">
        <v>8</v>
      </c>
      <c r="B2343" s="330"/>
      <c r="C2343" s="330"/>
      <c r="D2343" s="330"/>
      <c r="E2343" s="330"/>
      <c r="F2343" s="330"/>
      <c r="G2343" s="330"/>
      <c r="H2343" s="219"/>
      <c r="I2343" s="338">
        <v>1</v>
      </c>
      <c r="J2343" s="338"/>
      <c r="K2343" s="338"/>
      <c r="L2343" s="338"/>
      <c r="M2343" s="332" t="s">
        <v>45</v>
      </c>
      <c r="N2343" s="332"/>
      <c r="O2343" s="332"/>
      <c r="P2343" s="330"/>
      <c r="Q2343" s="330"/>
      <c r="R2343" s="338">
        <v>0.23260339999999999</v>
      </c>
      <c r="S2343" s="338"/>
      <c r="T2343" s="338"/>
      <c r="U2343" s="338"/>
      <c r="V2343" s="338">
        <v>0.23260339999999999</v>
      </c>
      <c r="W2343" s="338"/>
      <c r="X2343" s="338"/>
    </row>
    <row r="2344" spans="1:24" ht="16.5" customHeight="1">
      <c r="A2344" s="330"/>
      <c r="B2344" s="330"/>
      <c r="C2344" s="330"/>
      <c r="D2344" s="330"/>
      <c r="E2344" s="330"/>
      <c r="F2344" s="330"/>
      <c r="G2344" s="330"/>
      <c r="H2344" s="219"/>
      <c r="I2344" s="338"/>
      <c r="J2344" s="338"/>
      <c r="K2344" s="338"/>
      <c r="L2344" s="338"/>
      <c r="M2344" s="332"/>
      <c r="N2344" s="332"/>
      <c r="O2344" s="332"/>
      <c r="P2344" s="330"/>
      <c r="Q2344" s="330"/>
      <c r="R2344" s="338"/>
      <c r="S2344" s="338"/>
      <c r="T2344" s="338"/>
      <c r="U2344" s="338"/>
      <c r="V2344" s="338"/>
      <c r="W2344" s="338"/>
      <c r="X2344" s="338"/>
    </row>
    <row r="2345" spans="1:24" ht="7.5" customHeight="1"/>
    <row r="2346" spans="1:24" ht="16.5" customHeight="1">
      <c r="S2346" s="335" t="s">
        <v>641</v>
      </c>
      <c r="T2346" s="335"/>
      <c r="U2346" s="336">
        <v>25.97054</v>
      </c>
      <c r="V2346" s="336"/>
      <c r="W2346" s="336"/>
    </row>
    <row r="2347" spans="1:24" ht="15.75" customHeight="1"/>
    <row r="2348" spans="1:24" ht="16.5" customHeight="1">
      <c r="B2348" s="339" t="s">
        <v>148</v>
      </c>
      <c r="C2348" s="339"/>
      <c r="D2348" s="339"/>
      <c r="E2348" s="339"/>
      <c r="F2348" s="339"/>
      <c r="G2348" s="339"/>
      <c r="H2348" s="339"/>
      <c r="I2348" s="339"/>
      <c r="J2348" s="339"/>
      <c r="K2348" s="339"/>
      <c r="L2348" s="339"/>
      <c r="M2348" s="339"/>
      <c r="N2348" s="339"/>
      <c r="O2348" s="339"/>
      <c r="P2348" s="339"/>
      <c r="Q2348" s="339"/>
      <c r="R2348" s="339"/>
      <c r="S2348" s="339"/>
      <c r="T2348" s="339"/>
      <c r="U2348" s="339"/>
      <c r="V2348" s="339"/>
      <c r="W2348" s="339"/>
      <c r="X2348" s="339"/>
    </row>
    <row r="2349" spans="1:24" ht="0.75" customHeight="1"/>
    <row r="2350" spans="1:24" ht="18" customHeight="1">
      <c r="A2350" s="340" t="s">
        <v>633</v>
      </c>
      <c r="B2350" s="340"/>
      <c r="C2350" s="340"/>
      <c r="D2350" s="340"/>
      <c r="E2350" s="340"/>
      <c r="F2350" s="340"/>
      <c r="G2350" s="340"/>
      <c r="H2350" s="218" t="s">
        <v>634</v>
      </c>
      <c r="I2350" s="341" t="s">
        <v>635</v>
      </c>
      <c r="J2350" s="341"/>
      <c r="K2350" s="341"/>
      <c r="L2350" s="341"/>
      <c r="M2350" s="341" t="s">
        <v>43</v>
      </c>
      <c r="N2350" s="341"/>
      <c r="O2350" s="341"/>
      <c r="P2350" s="340" t="s">
        <v>636</v>
      </c>
      <c r="Q2350" s="340"/>
      <c r="R2350" s="341" t="s">
        <v>637</v>
      </c>
      <c r="S2350" s="341"/>
      <c r="T2350" s="341"/>
      <c r="U2350" s="341"/>
      <c r="V2350" s="341" t="s">
        <v>638</v>
      </c>
      <c r="W2350" s="341"/>
      <c r="X2350" s="341"/>
    </row>
    <row r="2351" spans="1:24" ht="1.5" customHeight="1">
      <c r="A2351" s="330" t="s">
        <v>90</v>
      </c>
      <c r="B2351" s="330"/>
      <c r="C2351" s="330"/>
      <c r="D2351" s="330"/>
      <c r="E2351" s="330"/>
      <c r="F2351" s="330"/>
      <c r="G2351" s="330"/>
      <c r="H2351" s="219"/>
      <c r="I2351" s="338">
        <v>1</v>
      </c>
      <c r="J2351" s="338"/>
      <c r="K2351" s="338"/>
      <c r="L2351" s="338"/>
      <c r="M2351" s="332" t="s">
        <v>45</v>
      </c>
      <c r="N2351" s="332"/>
      <c r="O2351" s="332"/>
      <c r="P2351" s="330"/>
      <c r="Q2351" s="330"/>
      <c r="R2351" s="338">
        <v>17.85294</v>
      </c>
      <c r="S2351" s="338"/>
      <c r="T2351" s="338"/>
      <c r="U2351" s="338"/>
      <c r="V2351" s="338">
        <v>17.85294</v>
      </c>
      <c r="W2351" s="338"/>
      <c r="X2351" s="338"/>
    </row>
    <row r="2352" spans="1:24" ht="16.5" customHeight="1">
      <c r="A2352" s="330"/>
      <c r="B2352" s="330"/>
      <c r="C2352" s="330"/>
      <c r="D2352" s="330"/>
      <c r="E2352" s="330"/>
      <c r="F2352" s="330"/>
      <c r="G2352" s="330"/>
      <c r="H2352" s="219"/>
      <c r="I2352" s="338"/>
      <c r="J2352" s="338"/>
      <c r="K2352" s="338"/>
      <c r="L2352" s="338"/>
      <c r="M2352" s="332"/>
      <c r="N2352" s="332"/>
      <c r="O2352" s="332"/>
      <c r="P2352" s="330"/>
      <c r="Q2352" s="330"/>
      <c r="R2352" s="338"/>
      <c r="S2352" s="338"/>
      <c r="T2352" s="338"/>
      <c r="U2352" s="338"/>
      <c r="V2352" s="338"/>
      <c r="W2352" s="338"/>
      <c r="X2352" s="338"/>
    </row>
    <row r="2353" spans="1:24" ht="1.5" customHeight="1">
      <c r="A2353" s="330" t="s">
        <v>11</v>
      </c>
      <c r="B2353" s="330"/>
      <c r="C2353" s="330"/>
      <c r="D2353" s="330"/>
      <c r="E2353" s="330"/>
      <c r="F2353" s="330"/>
      <c r="G2353" s="330"/>
      <c r="H2353" s="219"/>
      <c r="I2353" s="338">
        <v>350</v>
      </c>
      <c r="J2353" s="338"/>
      <c r="K2353" s="338"/>
      <c r="L2353" s="338"/>
      <c r="M2353" s="332" t="s">
        <v>640</v>
      </c>
      <c r="N2353" s="332"/>
      <c r="O2353" s="332"/>
      <c r="P2353" s="330"/>
      <c r="Q2353" s="330"/>
      <c r="R2353" s="338">
        <v>3.52856E-2</v>
      </c>
      <c r="S2353" s="338"/>
      <c r="T2353" s="338"/>
      <c r="U2353" s="338"/>
      <c r="V2353" s="338">
        <v>12.349959999999999</v>
      </c>
      <c r="W2353" s="338"/>
      <c r="X2353" s="338"/>
    </row>
    <row r="2354" spans="1:24" ht="16.5" customHeight="1">
      <c r="A2354" s="330"/>
      <c r="B2354" s="330"/>
      <c r="C2354" s="330"/>
      <c r="D2354" s="330"/>
      <c r="E2354" s="330"/>
      <c r="F2354" s="330"/>
      <c r="G2354" s="330"/>
      <c r="H2354" s="219"/>
      <c r="I2354" s="338"/>
      <c r="J2354" s="338"/>
      <c r="K2354" s="338"/>
      <c r="L2354" s="338"/>
      <c r="M2354" s="332"/>
      <c r="N2354" s="332"/>
      <c r="O2354" s="332"/>
      <c r="P2354" s="330"/>
      <c r="Q2354" s="330"/>
      <c r="R2354" s="338"/>
      <c r="S2354" s="338"/>
      <c r="T2354" s="338"/>
      <c r="U2354" s="338"/>
      <c r="V2354" s="338"/>
      <c r="W2354" s="338"/>
      <c r="X2354" s="338"/>
    </row>
    <row r="2355" spans="1:24" ht="1.5" customHeight="1">
      <c r="A2355" s="330" t="s">
        <v>7</v>
      </c>
      <c r="B2355" s="330"/>
      <c r="C2355" s="330"/>
      <c r="D2355" s="330"/>
      <c r="E2355" s="330"/>
      <c r="F2355" s="330"/>
      <c r="G2355" s="330"/>
      <c r="H2355" s="219"/>
      <c r="I2355" s="338">
        <v>1</v>
      </c>
      <c r="J2355" s="338"/>
      <c r="K2355" s="338"/>
      <c r="L2355" s="338"/>
      <c r="M2355" s="332" t="s">
        <v>45</v>
      </c>
      <c r="N2355" s="332"/>
      <c r="O2355" s="332"/>
      <c r="P2355" s="330"/>
      <c r="Q2355" s="330"/>
      <c r="R2355" s="338">
        <v>1.21</v>
      </c>
      <c r="S2355" s="338"/>
      <c r="T2355" s="338"/>
      <c r="U2355" s="338"/>
      <c r="V2355" s="338">
        <v>1.21</v>
      </c>
      <c r="W2355" s="338"/>
      <c r="X2355" s="338"/>
    </row>
    <row r="2356" spans="1:24" ht="16.5" customHeight="1">
      <c r="A2356" s="330"/>
      <c r="B2356" s="330"/>
      <c r="C2356" s="330"/>
      <c r="D2356" s="330"/>
      <c r="E2356" s="330"/>
      <c r="F2356" s="330"/>
      <c r="G2356" s="330"/>
      <c r="H2356" s="219"/>
      <c r="I2356" s="338"/>
      <c r="J2356" s="338"/>
      <c r="K2356" s="338"/>
      <c r="L2356" s="338"/>
      <c r="M2356" s="332"/>
      <c r="N2356" s="332"/>
      <c r="O2356" s="332"/>
      <c r="P2356" s="330"/>
      <c r="Q2356" s="330"/>
      <c r="R2356" s="338"/>
      <c r="S2356" s="338"/>
      <c r="T2356" s="338"/>
      <c r="U2356" s="338"/>
      <c r="V2356" s="338"/>
      <c r="W2356" s="338"/>
      <c r="X2356" s="338"/>
    </row>
    <row r="2357" spans="1:24" ht="1.5" customHeight="1">
      <c r="A2357" s="330" t="s">
        <v>8</v>
      </c>
      <c r="B2357" s="330"/>
      <c r="C2357" s="330"/>
      <c r="D2357" s="330"/>
      <c r="E2357" s="330"/>
      <c r="F2357" s="330"/>
      <c r="G2357" s="330"/>
      <c r="H2357" s="219"/>
      <c r="I2357" s="338">
        <v>1</v>
      </c>
      <c r="J2357" s="338"/>
      <c r="K2357" s="338"/>
      <c r="L2357" s="338"/>
      <c r="M2357" s="332" t="s">
        <v>45</v>
      </c>
      <c r="N2357" s="332"/>
      <c r="O2357" s="332"/>
      <c r="P2357" s="330"/>
      <c r="Q2357" s="330"/>
      <c r="R2357" s="338">
        <v>0.23260339999999999</v>
      </c>
      <c r="S2357" s="338"/>
      <c r="T2357" s="338"/>
      <c r="U2357" s="338"/>
      <c r="V2357" s="338">
        <v>0.23260339999999999</v>
      </c>
      <c r="W2357" s="338"/>
      <c r="X2357" s="338"/>
    </row>
    <row r="2358" spans="1:24" ht="16.5" customHeight="1">
      <c r="A2358" s="330"/>
      <c r="B2358" s="330"/>
      <c r="C2358" s="330"/>
      <c r="D2358" s="330"/>
      <c r="E2358" s="330"/>
      <c r="F2358" s="330"/>
      <c r="G2358" s="330"/>
      <c r="H2358" s="219"/>
      <c r="I2358" s="338"/>
      <c r="J2358" s="338"/>
      <c r="K2358" s="338"/>
      <c r="L2358" s="338"/>
      <c r="M2358" s="332"/>
      <c r="N2358" s="332"/>
      <c r="O2358" s="332"/>
      <c r="P2358" s="330"/>
      <c r="Q2358" s="330"/>
      <c r="R2358" s="338"/>
      <c r="S2358" s="338"/>
      <c r="T2358" s="338"/>
      <c r="U2358" s="338"/>
      <c r="V2358" s="338"/>
      <c r="W2358" s="338"/>
      <c r="X2358" s="338"/>
    </row>
    <row r="2359" spans="1:24" ht="8.25" customHeight="1"/>
    <row r="2360" spans="1:24" ht="16.5" customHeight="1">
      <c r="S2360" s="335" t="s">
        <v>641</v>
      </c>
      <c r="T2360" s="335"/>
      <c r="U2360" s="336">
        <v>31.645499999999998</v>
      </c>
      <c r="V2360" s="336"/>
      <c r="W2360" s="336"/>
    </row>
    <row r="2361" spans="1:24" ht="15" customHeight="1"/>
    <row r="2362" spans="1:24" ht="16.5" customHeight="1">
      <c r="B2362" s="339" t="s">
        <v>149</v>
      </c>
      <c r="C2362" s="339"/>
      <c r="D2362" s="339"/>
      <c r="E2362" s="339"/>
      <c r="F2362" s="339"/>
      <c r="G2362" s="339"/>
      <c r="H2362" s="339"/>
      <c r="I2362" s="339"/>
      <c r="J2362" s="339"/>
      <c r="K2362" s="339"/>
      <c r="L2362" s="339"/>
      <c r="M2362" s="339"/>
      <c r="N2362" s="339"/>
      <c r="O2362" s="339"/>
      <c r="P2362" s="339"/>
      <c r="Q2362" s="339"/>
      <c r="R2362" s="339"/>
      <c r="S2362" s="339"/>
      <c r="T2362" s="339"/>
      <c r="U2362" s="339"/>
      <c r="V2362" s="339"/>
      <c r="W2362" s="339"/>
      <c r="X2362" s="339"/>
    </row>
    <row r="2363" spans="1:24" ht="1.5" customHeight="1"/>
    <row r="2364" spans="1:24" ht="18" customHeight="1">
      <c r="A2364" s="340" t="s">
        <v>633</v>
      </c>
      <c r="B2364" s="340"/>
      <c r="C2364" s="340"/>
      <c r="D2364" s="340"/>
      <c r="E2364" s="340"/>
      <c r="F2364" s="340"/>
      <c r="G2364" s="340"/>
      <c r="H2364" s="218" t="s">
        <v>634</v>
      </c>
      <c r="I2364" s="341" t="s">
        <v>635</v>
      </c>
      <c r="J2364" s="341"/>
      <c r="K2364" s="341"/>
      <c r="L2364" s="341"/>
      <c r="M2364" s="341" t="s">
        <v>43</v>
      </c>
      <c r="N2364" s="341"/>
      <c r="O2364" s="341"/>
      <c r="P2364" s="340" t="s">
        <v>636</v>
      </c>
      <c r="Q2364" s="340"/>
      <c r="R2364" s="341" t="s">
        <v>637</v>
      </c>
      <c r="S2364" s="341"/>
      <c r="T2364" s="341"/>
      <c r="U2364" s="341"/>
      <c r="V2364" s="341" t="s">
        <v>638</v>
      </c>
      <c r="W2364" s="341"/>
      <c r="X2364" s="341"/>
    </row>
    <row r="2365" spans="1:24" ht="1.5" customHeight="1">
      <c r="A2365" s="330" t="s">
        <v>90</v>
      </c>
      <c r="B2365" s="330"/>
      <c r="C2365" s="330"/>
      <c r="D2365" s="330"/>
      <c r="E2365" s="330"/>
      <c r="F2365" s="330"/>
      <c r="G2365" s="330"/>
      <c r="H2365" s="219"/>
      <c r="I2365" s="338">
        <v>1</v>
      </c>
      <c r="J2365" s="338"/>
      <c r="K2365" s="338"/>
      <c r="L2365" s="338"/>
      <c r="M2365" s="332" t="s">
        <v>45</v>
      </c>
      <c r="N2365" s="332"/>
      <c r="O2365" s="332"/>
      <c r="P2365" s="330"/>
      <c r="Q2365" s="330"/>
      <c r="R2365" s="338">
        <v>17.85294</v>
      </c>
      <c r="S2365" s="338"/>
      <c r="T2365" s="338"/>
      <c r="U2365" s="338"/>
      <c r="V2365" s="338">
        <v>17.85294</v>
      </c>
      <c r="W2365" s="338"/>
      <c r="X2365" s="338"/>
    </row>
    <row r="2366" spans="1:24" ht="16.5" customHeight="1">
      <c r="A2366" s="330"/>
      <c r="B2366" s="330"/>
      <c r="C2366" s="330"/>
      <c r="D2366" s="330"/>
      <c r="E2366" s="330"/>
      <c r="F2366" s="330"/>
      <c r="G2366" s="330"/>
      <c r="H2366" s="219"/>
      <c r="I2366" s="338"/>
      <c r="J2366" s="338"/>
      <c r="K2366" s="338"/>
      <c r="L2366" s="338"/>
      <c r="M2366" s="332"/>
      <c r="N2366" s="332"/>
      <c r="O2366" s="332"/>
      <c r="P2366" s="330"/>
      <c r="Q2366" s="330"/>
      <c r="R2366" s="338"/>
      <c r="S2366" s="338"/>
      <c r="T2366" s="338"/>
      <c r="U2366" s="338"/>
      <c r="V2366" s="338"/>
      <c r="W2366" s="338"/>
      <c r="X2366" s="338"/>
    </row>
    <row r="2367" spans="1:24" ht="1.5" customHeight="1">
      <c r="A2367" s="330" t="s">
        <v>86</v>
      </c>
      <c r="B2367" s="330"/>
      <c r="C2367" s="330"/>
      <c r="D2367" s="330"/>
      <c r="E2367" s="330"/>
      <c r="F2367" s="330"/>
      <c r="G2367" s="330"/>
      <c r="H2367" s="219"/>
      <c r="I2367" s="338">
        <v>1</v>
      </c>
      <c r="J2367" s="338"/>
      <c r="K2367" s="338"/>
      <c r="L2367" s="338"/>
      <c r="M2367" s="332" t="s">
        <v>45</v>
      </c>
      <c r="N2367" s="332"/>
      <c r="O2367" s="332"/>
      <c r="P2367" s="330"/>
      <c r="Q2367" s="330"/>
      <c r="R2367" s="338">
        <v>5</v>
      </c>
      <c r="S2367" s="338"/>
      <c r="T2367" s="338"/>
      <c r="U2367" s="338"/>
      <c r="V2367" s="338">
        <v>5</v>
      </c>
      <c r="W2367" s="338"/>
      <c r="X2367" s="338"/>
    </row>
    <row r="2368" spans="1:24" ht="16.5" customHeight="1">
      <c r="A2368" s="330"/>
      <c r="B2368" s="330"/>
      <c r="C2368" s="330"/>
      <c r="D2368" s="330"/>
      <c r="E2368" s="330"/>
      <c r="F2368" s="330"/>
      <c r="G2368" s="330"/>
      <c r="H2368" s="219"/>
      <c r="I2368" s="338"/>
      <c r="J2368" s="338"/>
      <c r="K2368" s="338"/>
      <c r="L2368" s="338"/>
      <c r="M2368" s="332"/>
      <c r="N2368" s="332"/>
      <c r="O2368" s="332"/>
      <c r="P2368" s="330"/>
      <c r="Q2368" s="330"/>
      <c r="R2368" s="338"/>
      <c r="S2368" s="338"/>
      <c r="T2368" s="338"/>
      <c r="U2368" s="338"/>
      <c r="V2368" s="338"/>
      <c r="W2368" s="338"/>
      <c r="X2368" s="338"/>
    </row>
    <row r="2369" spans="1:24" ht="1.5" customHeight="1">
      <c r="A2369" s="330" t="s">
        <v>7</v>
      </c>
      <c r="B2369" s="330"/>
      <c r="C2369" s="330"/>
      <c r="D2369" s="330"/>
      <c r="E2369" s="330"/>
      <c r="F2369" s="330"/>
      <c r="G2369" s="330"/>
      <c r="H2369" s="219"/>
      <c r="I2369" s="338">
        <v>1</v>
      </c>
      <c r="J2369" s="338"/>
      <c r="K2369" s="338"/>
      <c r="L2369" s="338"/>
      <c r="M2369" s="332" t="s">
        <v>45</v>
      </c>
      <c r="N2369" s="332"/>
      <c r="O2369" s="332"/>
      <c r="P2369" s="330"/>
      <c r="Q2369" s="330"/>
      <c r="R2369" s="338">
        <v>1.21</v>
      </c>
      <c r="S2369" s="338"/>
      <c r="T2369" s="338"/>
      <c r="U2369" s="338"/>
      <c r="V2369" s="338">
        <v>1.21</v>
      </c>
      <c r="W2369" s="338"/>
      <c r="X2369" s="338"/>
    </row>
    <row r="2370" spans="1:24" ht="16.5" customHeight="1">
      <c r="A2370" s="330"/>
      <c r="B2370" s="330"/>
      <c r="C2370" s="330"/>
      <c r="D2370" s="330"/>
      <c r="E2370" s="330"/>
      <c r="F2370" s="330"/>
      <c r="G2370" s="330"/>
      <c r="H2370" s="219"/>
      <c r="I2370" s="338"/>
      <c r="J2370" s="338"/>
      <c r="K2370" s="338"/>
      <c r="L2370" s="338"/>
      <c r="M2370" s="332"/>
      <c r="N2370" s="332"/>
      <c r="O2370" s="332"/>
      <c r="P2370" s="330"/>
      <c r="Q2370" s="330"/>
      <c r="R2370" s="338"/>
      <c r="S2370" s="338"/>
      <c r="T2370" s="338"/>
      <c r="U2370" s="338"/>
      <c r="V2370" s="338"/>
      <c r="W2370" s="338"/>
      <c r="X2370" s="338"/>
    </row>
    <row r="2371" spans="1:24" ht="1.5" customHeight="1">
      <c r="A2371" s="330" t="s">
        <v>8</v>
      </c>
      <c r="B2371" s="330"/>
      <c r="C2371" s="330"/>
      <c r="D2371" s="330"/>
      <c r="E2371" s="330"/>
      <c r="F2371" s="330"/>
      <c r="G2371" s="330"/>
      <c r="H2371" s="219"/>
      <c r="I2371" s="338">
        <v>1</v>
      </c>
      <c r="J2371" s="338"/>
      <c r="K2371" s="338"/>
      <c r="L2371" s="338"/>
      <c r="M2371" s="332" t="s">
        <v>45</v>
      </c>
      <c r="N2371" s="332"/>
      <c r="O2371" s="332"/>
      <c r="P2371" s="330"/>
      <c r="Q2371" s="330"/>
      <c r="R2371" s="338">
        <v>0.23260339999999999</v>
      </c>
      <c r="S2371" s="338"/>
      <c r="T2371" s="338"/>
      <c r="U2371" s="338"/>
      <c r="V2371" s="338">
        <v>0.23260339999999999</v>
      </c>
      <c r="W2371" s="338"/>
      <c r="X2371" s="338"/>
    </row>
    <row r="2372" spans="1:24" ht="16.5" customHeight="1">
      <c r="A2372" s="330"/>
      <c r="B2372" s="330"/>
      <c r="C2372" s="330"/>
      <c r="D2372" s="330"/>
      <c r="E2372" s="330"/>
      <c r="F2372" s="330"/>
      <c r="G2372" s="330"/>
      <c r="H2372" s="219"/>
      <c r="I2372" s="338"/>
      <c r="J2372" s="338"/>
      <c r="K2372" s="338"/>
      <c r="L2372" s="338"/>
      <c r="M2372" s="332"/>
      <c r="N2372" s="332"/>
      <c r="O2372" s="332"/>
      <c r="P2372" s="330"/>
      <c r="Q2372" s="330"/>
      <c r="R2372" s="338"/>
      <c r="S2372" s="338"/>
      <c r="T2372" s="338"/>
      <c r="U2372" s="338"/>
      <c r="V2372" s="338"/>
      <c r="W2372" s="338"/>
      <c r="X2372" s="338"/>
    </row>
    <row r="2373" spans="1:24" ht="7.5" customHeight="1"/>
    <row r="2374" spans="1:24" ht="16.5" customHeight="1">
      <c r="S2374" s="335" t="s">
        <v>641</v>
      </c>
      <c r="T2374" s="335"/>
      <c r="U2374" s="336">
        <v>24.295549999999999</v>
      </c>
      <c r="V2374" s="336"/>
      <c r="W2374" s="336"/>
    </row>
    <row r="2375" spans="1:24" ht="15" customHeight="1"/>
    <row r="2376" spans="1:24" ht="17.25" customHeight="1">
      <c r="B2376" s="339" t="s">
        <v>150</v>
      </c>
      <c r="C2376" s="339"/>
      <c r="D2376" s="339"/>
      <c r="E2376" s="339"/>
      <c r="F2376" s="339"/>
      <c r="G2376" s="339"/>
      <c r="H2376" s="339"/>
      <c r="I2376" s="339"/>
      <c r="J2376" s="339"/>
      <c r="K2376" s="339"/>
      <c r="L2376" s="339"/>
      <c r="M2376" s="339"/>
      <c r="N2376" s="339"/>
      <c r="O2376" s="339"/>
      <c r="P2376" s="339"/>
      <c r="Q2376" s="339"/>
      <c r="R2376" s="339"/>
      <c r="S2376" s="339"/>
      <c r="T2376" s="339"/>
      <c r="U2376" s="339"/>
      <c r="V2376" s="339"/>
      <c r="W2376" s="339"/>
      <c r="X2376" s="339"/>
    </row>
    <row r="2377" spans="1:24" ht="0.75" customHeight="1"/>
    <row r="2378" spans="1:24" ht="18" customHeight="1">
      <c r="A2378" s="340" t="s">
        <v>633</v>
      </c>
      <c r="B2378" s="340"/>
      <c r="C2378" s="340"/>
      <c r="D2378" s="340"/>
      <c r="E2378" s="340"/>
      <c r="F2378" s="340"/>
      <c r="G2378" s="340"/>
      <c r="H2378" s="218" t="s">
        <v>634</v>
      </c>
      <c r="I2378" s="341" t="s">
        <v>635</v>
      </c>
      <c r="J2378" s="341"/>
      <c r="K2378" s="341"/>
      <c r="L2378" s="341"/>
      <c r="M2378" s="341" t="s">
        <v>43</v>
      </c>
      <c r="N2378" s="341"/>
      <c r="O2378" s="341"/>
      <c r="P2378" s="340" t="s">
        <v>636</v>
      </c>
      <c r="Q2378" s="340"/>
      <c r="R2378" s="341" t="s">
        <v>637</v>
      </c>
      <c r="S2378" s="341"/>
      <c r="T2378" s="341"/>
      <c r="U2378" s="341"/>
      <c r="V2378" s="341" t="s">
        <v>638</v>
      </c>
      <c r="W2378" s="341"/>
      <c r="X2378" s="341"/>
    </row>
    <row r="2379" spans="1:24" ht="1.5" customHeight="1">
      <c r="A2379" s="330" t="s">
        <v>90</v>
      </c>
      <c r="B2379" s="330"/>
      <c r="C2379" s="330"/>
      <c r="D2379" s="330"/>
      <c r="E2379" s="330"/>
      <c r="F2379" s="330"/>
      <c r="G2379" s="330"/>
      <c r="H2379" s="219"/>
      <c r="I2379" s="338">
        <v>1</v>
      </c>
      <c r="J2379" s="338"/>
      <c r="K2379" s="338"/>
      <c r="L2379" s="338"/>
      <c r="M2379" s="332" t="s">
        <v>45</v>
      </c>
      <c r="N2379" s="332"/>
      <c r="O2379" s="332"/>
      <c r="P2379" s="330"/>
      <c r="Q2379" s="330"/>
      <c r="R2379" s="338">
        <v>17.85294</v>
      </c>
      <c r="S2379" s="338"/>
      <c r="T2379" s="338"/>
      <c r="U2379" s="338"/>
      <c r="V2379" s="338">
        <v>17.85294</v>
      </c>
      <c r="W2379" s="338"/>
      <c r="X2379" s="338"/>
    </row>
    <row r="2380" spans="1:24" ht="16.5" customHeight="1">
      <c r="A2380" s="330"/>
      <c r="B2380" s="330"/>
      <c r="C2380" s="330"/>
      <c r="D2380" s="330"/>
      <c r="E2380" s="330"/>
      <c r="F2380" s="330"/>
      <c r="G2380" s="330"/>
      <c r="H2380" s="219"/>
      <c r="I2380" s="338"/>
      <c r="J2380" s="338"/>
      <c r="K2380" s="338"/>
      <c r="L2380" s="338"/>
      <c r="M2380" s="332"/>
      <c r="N2380" s="332"/>
      <c r="O2380" s="332"/>
      <c r="P2380" s="330"/>
      <c r="Q2380" s="330"/>
      <c r="R2380" s="338"/>
      <c r="S2380" s="338"/>
      <c r="T2380" s="338"/>
      <c r="U2380" s="338"/>
      <c r="V2380" s="338"/>
      <c r="W2380" s="338"/>
      <c r="X2380" s="338"/>
    </row>
    <row r="2381" spans="1:24" ht="1.5" customHeight="1">
      <c r="A2381" s="330" t="s">
        <v>64</v>
      </c>
      <c r="B2381" s="330"/>
      <c r="C2381" s="330"/>
      <c r="D2381" s="330"/>
      <c r="E2381" s="330"/>
      <c r="F2381" s="330"/>
      <c r="G2381" s="330"/>
      <c r="H2381" s="219"/>
      <c r="I2381" s="338">
        <v>1</v>
      </c>
      <c r="J2381" s="338"/>
      <c r="K2381" s="338"/>
      <c r="L2381" s="338"/>
      <c r="M2381" s="332" t="s">
        <v>45</v>
      </c>
      <c r="N2381" s="332"/>
      <c r="O2381" s="332"/>
      <c r="P2381" s="330"/>
      <c r="Q2381" s="330"/>
      <c r="R2381" s="338">
        <v>6.2659570000000002</v>
      </c>
      <c r="S2381" s="338"/>
      <c r="T2381" s="338"/>
      <c r="U2381" s="338"/>
      <c r="V2381" s="338">
        <v>6.2659570000000002</v>
      </c>
      <c r="W2381" s="338"/>
      <c r="X2381" s="338"/>
    </row>
    <row r="2382" spans="1:24" ht="16.5" customHeight="1">
      <c r="A2382" s="330"/>
      <c r="B2382" s="330"/>
      <c r="C2382" s="330"/>
      <c r="D2382" s="330"/>
      <c r="E2382" s="330"/>
      <c r="F2382" s="330"/>
      <c r="G2382" s="330"/>
      <c r="H2382" s="219"/>
      <c r="I2382" s="338"/>
      <c r="J2382" s="338"/>
      <c r="K2382" s="338"/>
      <c r="L2382" s="338"/>
      <c r="M2382" s="332"/>
      <c r="N2382" s="332"/>
      <c r="O2382" s="332"/>
      <c r="P2382" s="330"/>
      <c r="Q2382" s="330"/>
      <c r="R2382" s="338"/>
      <c r="S2382" s="338"/>
      <c r="T2382" s="338"/>
      <c r="U2382" s="338"/>
      <c r="V2382" s="338"/>
      <c r="W2382" s="338"/>
      <c r="X2382" s="338"/>
    </row>
    <row r="2383" spans="1:24" ht="1.5" customHeight="1">
      <c r="A2383" s="330" t="s">
        <v>7</v>
      </c>
      <c r="B2383" s="330"/>
      <c r="C2383" s="330"/>
      <c r="D2383" s="330"/>
      <c r="E2383" s="330"/>
      <c r="F2383" s="330"/>
      <c r="G2383" s="330"/>
      <c r="H2383" s="219"/>
      <c r="I2383" s="338">
        <v>1</v>
      </c>
      <c r="J2383" s="338"/>
      <c r="K2383" s="338"/>
      <c r="L2383" s="338"/>
      <c r="M2383" s="332" t="s">
        <v>45</v>
      </c>
      <c r="N2383" s="332"/>
      <c r="O2383" s="332"/>
      <c r="P2383" s="330"/>
      <c r="Q2383" s="330"/>
      <c r="R2383" s="338">
        <v>1.21</v>
      </c>
      <c r="S2383" s="338"/>
      <c r="T2383" s="338"/>
      <c r="U2383" s="338"/>
      <c r="V2383" s="338">
        <v>1.21</v>
      </c>
      <c r="W2383" s="338"/>
      <c r="X2383" s="338"/>
    </row>
    <row r="2384" spans="1:24" ht="16.5" customHeight="1">
      <c r="A2384" s="330"/>
      <c r="B2384" s="330"/>
      <c r="C2384" s="330"/>
      <c r="D2384" s="330"/>
      <c r="E2384" s="330"/>
      <c r="F2384" s="330"/>
      <c r="G2384" s="330"/>
      <c r="H2384" s="219"/>
      <c r="I2384" s="338"/>
      <c r="J2384" s="338"/>
      <c r="K2384" s="338"/>
      <c r="L2384" s="338"/>
      <c r="M2384" s="332"/>
      <c r="N2384" s="332"/>
      <c r="O2384" s="332"/>
      <c r="P2384" s="330"/>
      <c r="Q2384" s="330"/>
      <c r="R2384" s="338"/>
      <c r="S2384" s="338"/>
      <c r="T2384" s="338"/>
      <c r="U2384" s="338"/>
      <c r="V2384" s="338"/>
      <c r="W2384" s="338"/>
      <c r="X2384" s="338"/>
    </row>
    <row r="2385" spans="1:24" ht="1.5" customHeight="1">
      <c r="A2385" s="330" t="s">
        <v>10</v>
      </c>
      <c r="B2385" s="330"/>
      <c r="C2385" s="330"/>
      <c r="D2385" s="330"/>
      <c r="E2385" s="330"/>
      <c r="F2385" s="330"/>
      <c r="G2385" s="330"/>
      <c r="H2385" s="219"/>
      <c r="I2385" s="338">
        <v>30</v>
      </c>
      <c r="J2385" s="338"/>
      <c r="K2385" s="338"/>
      <c r="L2385" s="338"/>
      <c r="M2385" s="332" t="s">
        <v>639</v>
      </c>
      <c r="N2385" s="332"/>
      <c r="O2385" s="332"/>
      <c r="P2385" s="330"/>
      <c r="Q2385" s="330"/>
      <c r="R2385" s="338">
        <v>9.0999999999999998E-2</v>
      </c>
      <c r="S2385" s="338"/>
      <c r="T2385" s="338"/>
      <c r="U2385" s="338"/>
      <c r="V2385" s="338">
        <v>2.73</v>
      </c>
      <c r="W2385" s="338"/>
      <c r="X2385" s="338"/>
    </row>
    <row r="2386" spans="1:24" ht="16.5" customHeight="1">
      <c r="A2386" s="330"/>
      <c r="B2386" s="330"/>
      <c r="C2386" s="330"/>
      <c r="D2386" s="330"/>
      <c r="E2386" s="330"/>
      <c r="F2386" s="330"/>
      <c r="G2386" s="330"/>
      <c r="H2386" s="219"/>
      <c r="I2386" s="338"/>
      <c r="J2386" s="338"/>
      <c r="K2386" s="338"/>
      <c r="L2386" s="338"/>
      <c r="M2386" s="332"/>
      <c r="N2386" s="332"/>
      <c r="O2386" s="332"/>
      <c r="P2386" s="330"/>
      <c r="Q2386" s="330"/>
      <c r="R2386" s="338"/>
      <c r="S2386" s="338"/>
      <c r="T2386" s="338"/>
      <c r="U2386" s="338"/>
      <c r="V2386" s="338"/>
      <c r="W2386" s="338"/>
      <c r="X2386" s="338"/>
    </row>
    <row r="2387" spans="1:24" ht="1.5" customHeight="1">
      <c r="A2387" s="330" t="s">
        <v>8</v>
      </c>
      <c r="B2387" s="330"/>
      <c r="C2387" s="330"/>
      <c r="D2387" s="330"/>
      <c r="E2387" s="330"/>
      <c r="F2387" s="330"/>
      <c r="G2387" s="330"/>
      <c r="H2387" s="219"/>
      <c r="I2387" s="338">
        <v>1</v>
      </c>
      <c r="J2387" s="338"/>
      <c r="K2387" s="338"/>
      <c r="L2387" s="338"/>
      <c r="M2387" s="332" t="s">
        <v>45</v>
      </c>
      <c r="N2387" s="332"/>
      <c r="O2387" s="332"/>
      <c r="P2387" s="330"/>
      <c r="Q2387" s="330"/>
      <c r="R2387" s="338">
        <v>0.23260339999999999</v>
      </c>
      <c r="S2387" s="338"/>
      <c r="T2387" s="338"/>
      <c r="U2387" s="338"/>
      <c r="V2387" s="338">
        <v>0.23260339999999999</v>
      </c>
      <c r="W2387" s="338"/>
      <c r="X2387" s="338"/>
    </row>
    <row r="2388" spans="1:24" ht="16.5" customHeight="1">
      <c r="A2388" s="330"/>
      <c r="B2388" s="330"/>
      <c r="C2388" s="330"/>
      <c r="D2388" s="330"/>
      <c r="E2388" s="330"/>
      <c r="F2388" s="330"/>
      <c r="G2388" s="330"/>
      <c r="H2388" s="219"/>
      <c r="I2388" s="338"/>
      <c r="J2388" s="338"/>
      <c r="K2388" s="338"/>
      <c r="L2388" s="338"/>
      <c r="M2388" s="332"/>
      <c r="N2388" s="332"/>
      <c r="O2388" s="332"/>
      <c r="P2388" s="330"/>
      <c r="Q2388" s="330"/>
      <c r="R2388" s="338"/>
      <c r="S2388" s="338"/>
      <c r="T2388" s="338"/>
      <c r="U2388" s="338"/>
      <c r="V2388" s="338"/>
      <c r="W2388" s="338"/>
      <c r="X2388" s="338"/>
    </row>
    <row r="2389" spans="1:24" ht="7.5" customHeight="1"/>
    <row r="2390" spans="1:24" ht="16.5" customHeight="1">
      <c r="S2390" s="335" t="s">
        <v>641</v>
      </c>
      <c r="T2390" s="335"/>
      <c r="U2390" s="336">
        <v>28.291499999999999</v>
      </c>
      <c r="V2390" s="336"/>
      <c r="W2390" s="336"/>
    </row>
    <row r="2391" spans="1:24" ht="15.75" customHeight="1"/>
    <row r="2392" spans="1:24" ht="16.5" customHeight="1">
      <c r="B2392" s="339" t="s">
        <v>151</v>
      </c>
      <c r="C2392" s="339"/>
      <c r="D2392" s="339"/>
      <c r="E2392" s="339"/>
      <c r="F2392" s="339"/>
      <c r="G2392" s="339"/>
      <c r="H2392" s="339"/>
      <c r="I2392" s="339"/>
      <c r="J2392" s="339"/>
      <c r="K2392" s="339"/>
      <c r="L2392" s="339"/>
      <c r="M2392" s="339"/>
      <c r="N2392" s="339"/>
      <c r="O2392" s="339"/>
      <c r="P2392" s="339"/>
      <c r="Q2392" s="339"/>
      <c r="R2392" s="339"/>
      <c r="S2392" s="339"/>
      <c r="T2392" s="339"/>
      <c r="U2392" s="339"/>
      <c r="V2392" s="339"/>
      <c r="W2392" s="339"/>
      <c r="X2392" s="339"/>
    </row>
    <row r="2393" spans="1:24" ht="0.75" customHeight="1"/>
    <row r="2394" spans="1:24" ht="18" customHeight="1">
      <c r="A2394" s="340" t="s">
        <v>633</v>
      </c>
      <c r="B2394" s="340"/>
      <c r="C2394" s="340"/>
      <c r="D2394" s="340"/>
      <c r="E2394" s="340"/>
      <c r="F2394" s="340"/>
      <c r="G2394" s="340"/>
      <c r="H2394" s="218" t="s">
        <v>634</v>
      </c>
      <c r="I2394" s="341" t="s">
        <v>635</v>
      </c>
      <c r="J2394" s="341"/>
      <c r="K2394" s="341"/>
      <c r="L2394" s="341"/>
      <c r="M2394" s="341" t="s">
        <v>43</v>
      </c>
      <c r="N2394" s="341"/>
      <c r="O2394" s="341"/>
      <c r="P2394" s="340" t="s">
        <v>636</v>
      </c>
      <c r="Q2394" s="340"/>
      <c r="R2394" s="341" t="s">
        <v>637</v>
      </c>
      <c r="S2394" s="341"/>
      <c r="T2394" s="341"/>
      <c r="U2394" s="341"/>
      <c r="V2394" s="341" t="s">
        <v>638</v>
      </c>
      <c r="W2394" s="341"/>
      <c r="X2394" s="341"/>
    </row>
    <row r="2395" spans="1:24" ht="1.5" customHeight="1">
      <c r="A2395" s="330" t="s">
        <v>90</v>
      </c>
      <c r="B2395" s="330"/>
      <c r="C2395" s="330"/>
      <c r="D2395" s="330"/>
      <c r="E2395" s="330"/>
      <c r="F2395" s="330"/>
      <c r="G2395" s="330"/>
      <c r="H2395" s="219"/>
      <c r="I2395" s="338">
        <v>1</v>
      </c>
      <c r="J2395" s="338"/>
      <c r="K2395" s="338"/>
      <c r="L2395" s="338"/>
      <c r="M2395" s="332" t="s">
        <v>45</v>
      </c>
      <c r="N2395" s="332"/>
      <c r="O2395" s="332"/>
      <c r="P2395" s="330"/>
      <c r="Q2395" s="330"/>
      <c r="R2395" s="338">
        <v>17.85294</v>
      </c>
      <c r="S2395" s="338"/>
      <c r="T2395" s="338"/>
      <c r="U2395" s="338"/>
      <c r="V2395" s="338">
        <v>17.85294</v>
      </c>
      <c r="W2395" s="338"/>
      <c r="X2395" s="338"/>
    </row>
    <row r="2396" spans="1:24" ht="16.5" customHeight="1">
      <c r="A2396" s="330"/>
      <c r="B2396" s="330"/>
      <c r="C2396" s="330"/>
      <c r="D2396" s="330"/>
      <c r="E2396" s="330"/>
      <c r="F2396" s="330"/>
      <c r="G2396" s="330"/>
      <c r="H2396" s="219"/>
      <c r="I2396" s="338"/>
      <c r="J2396" s="338"/>
      <c r="K2396" s="338"/>
      <c r="L2396" s="338"/>
      <c r="M2396" s="332"/>
      <c r="N2396" s="332"/>
      <c r="O2396" s="332"/>
      <c r="P2396" s="330"/>
      <c r="Q2396" s="330"/>
      <c r="R2396" s="338"/>
      <c r="S2396" s="338"/>
      <c r="T2396" s="338"/>
      <c r="U2396" s="338"/>
      <c r="V2396" s="338"/>
      <c r="W2396" s="338"/>
      <c r="X2396" s="338"/>
    </row>
    <row r="2397" spans="1:24" ht="1.5" customHeight="1">
      <c r="A2397" s="330" t="s">
        <v>133</v>
      </c>
      <c r="B2397" s="330"/>
      <c r="C2397" s="330"/>
      <c r="D2397" s="330"/>
      <c r="E2397" s="330"/>
      <c r="F2397" s="330"/>
      <c r="G2397" s="330"/>
      <c r="H2397" s="219"/>
      <c r="I2397" s="338">
        <v>1</v>
      </c>
      <c r="J2397" s="338"/>
      <c r="K2397" s="338"/>
      <c r="L2397" s="338"/>
      <c r="M2397" s="332" t="s">
        <v>45</v>
      </c>
      <c r="N2397" s="332"/>
      <c r="O2397" s="332"/>
      <c r="P2397" s="330"/>
      <c r="Q2397" s="330"/>
      <c r="R2397" s="338">
        <v>7.5</v>
      </c>
      <c r="S2397" s="338"/>
      <c r="T2397" s="338"/>
      <c r="U2397" s="338"/>
      <c r="V2397" s="338">
        <v>7.5</v>
      </c>
      <c r="W2397" s="338"/>
      <c r="X2397" s="338"/>
    </row>
    <row r="2398" spans="1:24" ht="16.5" customHeight="1">
      <c r="A2398" s="330"/>
      <c r="B2398" s="330"/>
      <c r="C2398" s="330"/>
      <c r="D2398" s="330"/>
      <c r="E2398" s="330"/>
      <c r="F2398" s="330"/>
      <c r="G2398" s="330"/>
      <c r="H2398" s="219"/>
      <c r="I2398" s="338"/>
      <c r="J2398" s="338"/>
      <c r="K2398" s="338"/>
      <c r="L2398" s="338"/>
      <c r="M2398" s="332"/>
      <c r="N2398" s="332"/>
      <c r="O2398" s="332"/>
      <c r="P2398" s="330"/>
      <c r="Q2398" s="330"/>
      <c r="R2398" s="338"/>
      <c r="S2398" s="338"/>
      <c r="T2398" s="338"/>
      <c r="U2398" s="338"/>
      <c r="V2398" s="338"/>
      <c r="W2398" s="338"/>
      <c r="X2398" s="338"/>
    </row>
    <row r="2399" spans="1:24" ht="1.5" customHeight="1">
      <c r="A2399" s="330" t="s">
        <v>7</v>
      </c>
      <c r="B2399" s="330"/>
      <c r="C2399" s="330"/>
      <c r="D2399" s="330"/>
      <c r="E2399" s="330"/>
      <c r="F2399" s="330"/>
      <c r="G2399" s="330"/>
      <c r="H2399" s="219"/>
      <c r="I2399" s="338">
        <v>1</v>
      </c>
      <c r="J2399" s="338"/>
      <c r="K2399" s="338"/>
      <c r="L2399" s="338"/>
      <c r="M2399" s="332" t="s">
        <v>45</v>
      </c>
      <c r="N2399" s="332"/>
      <c r="O2399" s="332"/>
      <c r="P2399" s="330"/>
      <c r="Q2399" s="330"/>
      <c r="R2399" s="338">
        <v>1.21</v>
      </c>
      <c r="S2399" s="338"/>
      <c r="T2399" s="338"/>
      <c r="U2399" s="338"/>
      <c r="V2399" s="338">
        <v>1.21</v>
      </c>
      <c r="W2399" s="338"/>
      <c r="X2399" s="338"/>
    </row>
    <row r="2400" spans="1:24" ht="16.5" customHeight="1">
      <c r="A2400" s="330"/>
      <c r="B2400" s="330"/>
      <c r="C2400" s="330"/>
      <c r="D2400" s="330"/>
      <c r="E2400" s="330"/>
      <c r="F2400" s="330"/>
      <c r="G2400" s="330"/>
      <c r="H2400" s="219"/>
      <c r="I2400" s="338"/>
      <c r="J2400" s="338"/>
      <c r="K2400" s="338"/>
      <c r="L2400" s="338"/>
      <c r="M2400" s="332"/>
      <c r="N2400" s="332"/>
      <c r="O2400" s="332"/>
      <c r="P2400" s="330"/>
      <c r="Q2400" s="330"/>
      <c r="R2400" s="338"/>
      <c r="S2400" s="338"/>
      <c r="T2400" s="338"/>
      <c r="U2400" s="338"/>
      <c r="V2400" s="338"/>
      <c r="W2400" s="338"/>
      <c r="X2400" s="338"/>
    </row>
    <row r="2401" spans="1:24" ht="1.5" customHeight="1">
      <c r="A2401" s="330" t="s">
        <v>128</v>
      </c>
      <c r="B2401" s="330"/>
      <c r="C2401" s="330"/>
      <c r="D2401" s="330"/>
      <c r="E2401" s="330"/>
      <c r="F2401" s="330"/>
      <c r="G2401" s="330"/>
      <c r="H2401" s="219"/>
      <c r="I2401" s="338">
        <v>10</v>
      </c>
      <c r="J2401" s="338"/>
      <c r="K2401" s="338"/>
      <c r="L2401" s="338"/>
      <c r="M2401" s="332" t="s">
        <v>639</v>
      </c>
      <c r="N2401" s="332"/>
      <c r="O2401" s="332"/>
      <c r="P2401" s="330"/>
      <c r="Q2401" s="330"/>
      <c r="R2401" s="338">
        <v>0.03</v>
      </c>
      <c r="S2401" s="338"/>
      <c r="T2401" s="338"/>
      <c r="U2401" s="338"/>
      <c r="V2401" s="338">
        <v>0.3</v>
      </c>
      <c r="W2401" s="338"/>
      <c r="X2401" s="338"/>
    </row>
    <row r="2402" spans="1:24" ht="16.5" customHeight="1">
      <c r="A2402" s="330"/>
      <c r="B2402" s="330"/>
      <c r="C2402" s="330"/>
      <c r="D2402" s="330"/>
      <c r="E2402" s="330"/>
      <c r="F2402" s="330"/>
      <c r="G2402" s="330"/>
      <c r="H2402" s="219"/>
      <c r="I2402" s="338"/>
      <c r="J2402" s="338"/>
      <c r="K2402" s="338"/>
      <c r="L2402" s="338"/>
      <c r="M2402" s="332"/>
      <c r="N2402" s="332"/>
      <c r="O2402" s="332"/>
      <c r="P2402" s="330"/>
      <c r="Q2402" s="330"/>
      <c r="R2402" s="338"/>
      <c r="S2402" s="338"/>
      <c r="T2402" s="338"/>
      <c r="U2402" s="338"/>
      <c r="V2402" s="338"/>
      <c r="W2402" s="338"/>
      <c r="X2402" s="338"/>
    </row>
    <row r="2403" spans="1:24" ht="1.5" customHeight="1">
      <c r="A2403" s="330" t="s">
        <v>8</v>
      </c>
      <c r="B2403" s="330"/>
      <c r="C2403" s="330"/>
      <c r="D2403" s="330"/>
      <c r="E2403" s="330"/>
      <c r="F2403" s="330"/>
      <c r="G2403" s="330"/>
      <c r="H2403" s="219"/>
      <c r="I2403" s="338">
        <v>1</v>
      </c>
      <c r="J2403" s="338"/>
      <c r="K2403" s="338"/>
      <c r="L2403" s="338"/>
      <c r="M2403" s="332" t="s">
        <v>45</v>
      </c>
      <c r="N2403" s="332"/>
      <c r="O2403" s="332"/>
      <c r="P2403" s="330"/>
      <c r="Q2403" s="330"/>
      <c r="R2403" s="338">
        <v>0.23260339999999999</v>
      </c>
      <c r="S2403" s="338"/>
      <c r="T2403" s="338"/>
      <c r="U2403" s="338"/>
      <c r="V2403" s="338">
        <v>0.23260339999999999</v>
      </c>
      <c r="W2403" s="338"/>
      <c r="X2403" s="338"/>
    </row>
    <row r="2404" spans="1:24" ht="16.5" customHeight="1">
      <c r="A2404" s="330"/>
      <c r="B2404" s="330"/>
      <c r="C2404" s="330"/>
      <c r="D2404" s="330"/>
      <c r="E2404" s="330"/>
      <c r="F2404" s="330"/>
      <c r="G2404" s="330"/>
      <c r="H2404" s="219"/>
      <c r="I2404" s="338"/>
      <c r="J2404" s="338"/>
      <c r="K2404" s="338"/>
      <c r="L2404" s="338"/>
      <c r="M2404" s="332"/>
      <c r="N2404" s="332"/>
      <c r="O2404" s="332"/>
      <c r="P2404" s="330"/>
      <c r="Q2404" s="330"/>
      <c r="R2404" s="338"/>
      <c r="S2404" s="338"/>
      <c r="T2404" s="338"/>
      <c r="U2404" s="338"/>
      <c r="V2404" s="338"/>
      <c r="W2404" s="338"/>
      <c r="X2404" s="338"/>
    </row>
    <row r="2405" spans="1:24" ht="7.5" customHeight="1"/>
    <row r="2406" spans="1:24" ht="16.5" customHeight="1">
      <c r="S2406" s="335" t="s">
        <v>641</v>
      </c>
      <c r="T2406" s="335"/>
      <c r="U2406" s="336">
        <v>27.09554</v>
      </c>
      <c r="V2406" s="336"/>
      <c r="W2406" s="336"/>
    </row>
    <row r="2407" spans="1:24" ht="15.75" customHeight="1"/>
    <row r="2408" spans="1:24" ht="16.5" customHeight="1">
      <c r="B2408" s="339" t="s">
        <v>152</v>
      </c>
      <c r="C2408" s="339"/>
      <c r="D2408" s="339"/>
      <c r="E2408" s="339"/>
      <c r="F2408" s="339"/>
      <c r="G2408" s="339"/>
      <c r="H2408" s="339"/>
      <c r="I2408" s="339"/>
      <c r="J2408" s="339"/>
      <c r="K2408" s="339"/>
      <c r="L2408" s="339"/>
      <c r="M2408" s="339"/>
      <c r="N2408" s="339"/>
      <c r="O2408" s="339"/>
      <c r="P2408" s="339"/>
      <c r="Q2408" s="339"/>
      <c r="R2408" s="339"/>
      <c r="S2408" s="339"/>
      <c r="T2408" s="339"/>
      <c r="U2408" s="339"/>
      <c r="V2408" s="339"/>
      <c r="W2408" s="339"/>
      <c r="X2408" s="339"/>
    </row>
    <row r="2409" spans="1:24" ht="0.75" customHeight="1"/>
    <row r="2410" spans="1:24" ht="18" customHeight="1">
      <c r="A2410" s="340" t="s">
        <v>633</v>
      </c>
      <c r="B2410" s="340"/>
      <c r="C2410" s="340"/>
      <c r="D2410" s="340"/>
      <c r="E2410" s="340"/>
      <c r="F2410" s="340"/>
      <c r="G2410" s="340"/>
      <c r="H2410" s="218" t="s">
        <v>634</v>
      </c>
      <c r="I2410" s="341" t="s">
        <v>635</v>
      </c>
      <c r="J2410" s="341"/>
      <c r="K2410" s="341"/>
      <c r="L2410" s="341"/>
      <c r="M2410" s="341" t="s">
        <v>43</v>
      </c>
      <c r="N2410" s="341"/>
      <c r="O2410" s="341"/>
      <c r="P2410" s="340" t="s">
        <v>636</v>
      </c>
      <c r="Q2410" s="340"/>
      <c r="R2410" s="341" t="s">
        <v>637</v>
      </c>
      <c r="S2410" s="341"/>
      <c r="T2410" s="341"/>
      <c r="U2410" s="341"/>
      <c r="V2410" s="341" t="s">
        <v>638</v>
      </c>
      <c r="W2410" s="341"/>
      <c r="X2410" s="341"/>
    </row>
    <row r="2411" spans="1:24" ht="1.5" customHeight="1">
      <c r="A2411" s="330" t="s">
        <v>90</v>
      </c>
      <c r="B2411" s="330"/>
      <c r="C2411" s="330"/>
      <c r="D2411" s="330"/>
      <c r="E2411" s="330"/>
      <c r="F2411" s="330"/>
      <c r="G2411" s="330"/>
      <c r="H2411" s="219"/>
      <c r="I2411" s="338">
        <v>1</v>
      </c>
      <c r="J2411" s="338"/>
      <c r="K2411" s="338"/>
      <c r="L2411" s="338"/>
      <c r="M2411" s="332" t="s">
        <v>45</v>
      </c>
      <c r="N2411" s="332"/>
      <c r="O2411" s="332"/>
      <c r="P2411" s="330"/>
      <c r="Q2411" s="330"/>
      <c r="R2411" s="338">
        <v>17.85294</v>
      </c>
      <c r="S2411" s="338"/>
      <c r="T2411" s="338"/>
      <c r="U2411" s="338"/>
      <c r="V2411" s="338">
        <v>17.85294</v>
      </c>
      <c r="W2411" s="338"/>
      <c r="X2411" s="338"/>
    </row>
    <row r="2412" spans="1:24" ht="16.5" customHeight="1">
      <c r="A2412" s="330"/>
      <c r="B2412" s="330"/>
      <c r="C2412" s="330"/>
      <c r="D2412" s="330"/>
      <c r="E2412" s="330"/>
      <c r="F2412" s="330"/>
      <c r="G2412" s="330"/>
      <c r="H2412" s="219"/>
      <c r="I2412" s="338"/>
      <c r="J2412" s="338"/>
      <c r="K2412" s="338"/>
      <c r="L2412" s="338"/>
      <c r="M2412" s="332"/>
      <c r="N2412" s="332"/>
      <c r="O2412" s="332"/>
      <c r="P2412" s="330"/>
      <c r="Q2412" s="330"/>
      <c r="R2412" s="338"/>
      <c r="S2412" s="338"/>
      <c r="T2412" s="338"/>
      <c r="U2412" s="338"/>
      <c r="V2412" s="338"/>
      <c r="W2412" s="338"/>
      <c r="X2412" s="338"/>
    </row>
    <row r="2413" spans="1:24" ht="1.5" customHeight="1">
      <c r="A2413" s="330" t="s">
        <v>92</v>
      </c>
      <c r="B2413" s="330"/>
      <c r="C2413" s="330"/>
      <c r="D2413" s="330"/>
      <c r="E2413" s="330"/>
      <c r="F2413" s="330"/>
      <c r="G2413" s="330"/>
      <c r="H2413" s="219"/>
      <c r="I2413" s="338">
        <v>1</v>
      </c>
      <c r="J2413" s="338"/>
      <c r="K2413" s="338"/>
      <c r="L2413" s="338"/>
      <c r="M2413" s="332" t="s">
        <v>45</v>
      </c>
      <c r="N2413" s="332"/>
      <c r="O2413" s="332"/>
      <c r="P2413" s="330"/>
      <c r="Q2413" s="330"/>
      <c r="R2413" s="338">
        <v>5.0146100000000002</v>
      </c>
      <c r="S2413" s="338"/>
      <c r="T2413" s="338"/>
      <c r="U2413" s="338"/>
      <c r="V2413" s="338">
        <v>5.0146100000000002</v>
      </c>
      <c r="W2413" s="338"/>
      <c r="X2413" s="338"/>
    </row>
    <row r="2414" spans="1:24" ht="16.5" customHeight="1">
      <c r="A2414" s="330"/>
      <c r="B2414" s="330"/>
      <c r="C2414" s="330"/>
      <c r="D2414" s="330"/>
      <c r="E2414" s="330"/>
      <c r="F2414" s="330"/>
      <c r="G2414" s="330"/>
      <c r="H2414" s="219"/>
      <c r="I2414" s="338"/>
      <c r="J2414" s="338"/>
      <c r="K2414" s="338"/>
      <c r="L2414" s="338"/>
      <c r="M2414" s="332"/>
      <c r="N2414" s="332"/>
      <c r="O2414" s="332"/>
      <c r="P2414" s="330"/>
      <c r="Q2414" s="330"/>
      <c r="R2414" s="338"/>
      <c r="S2414" s="338"/>
      <c r="T2414" s="338"/>
      <c r="U2414" s="338"/>
      <c r="V2414" s="338"/>
      <c r="W2414" s="338"/>
      <c r="X2414" s="338"/>
    </row>
    <row r="2415" spans="1:24" ht="1.5" customHeight="1">
      <c r="A2415" s="330" t="s">
        <v>9</v>
      </c>
      <c r="B2415" s="330"/>
      <c r="C2415" s="330"/>
      <c r="D2415" s="330"/>
      <c r="E2415" s="330"/>
      <c r="F2415" s="330"/>
      <c r="G2415" s="330"/>
      <c r="H2415" s="219"/>
      <c r="I2415" s="338">
        <v>65</v>
      </c>
      <c r="J2415" s="338"/>
      <c r="K2415" s="338"/>
      <c r="L2415" s="338"/>
      <c r="M2415" s="332" t="s">
        <v>639</v>
      </c>
      <c r="N2415" s="332"/>
      <c r="O2415" s="332"/>
      <c r="P2415" s="330"/>
      <c r="Q2415" s="330"/>
      <c r="R2415" s="338">
        <v>9.1999999999999998E-2</v>
      </c>
      <c r="S2415" s="338"/>
      <c r="T2415" s="338"/>
      <c r="U2415" s="338"/>
      <c r="V2415" s="338">
        <v>5.98</v>
      </c>
      <c r="W2415" s="338"/>
      <c r="X2415" s="338"/>
    </row>
    <row r="2416" spans="1:24" ht="16.5" customHeight="1">
      <c r="A2416" s="330"/>
      <c r="B2416" s="330"/>
      <c r="C2416" s="330"/>
      <c r="D2416" s="330"/>
      <c r="E2416" s="330"/>
      <c r="F2416" s="330"/>
      <c r="G2416" s="330"/>
      <c r="H2416" s="219"/>
      <c r="I2416" s="338"/>
      <c r="J2416" s="338"/>
      <c r="K2416" s="338"/>
      <c r="L2416" s="338"/>
      <c r="M2416" s="332"/>
      <c r="N2416" s="332"/>
      <c r="O2416" s="332"/>
      <c r="P2416" s="330"/>
      <c r="Q2416" s="330"/>
      <c r="R2416" s="338"/>
      <c r="S2416" s="338"/>
      <c r="T2416" s="338"/>
      <c r="U2416" s="338"/>
      <c r="V2416" s="338"/>
      <c r="W2416" s="338"/>
      <c r="X2416" s="338"/>
    </row>
    <row r="2417" spans="1:24" ht="1.5" customHeight="1">
      <c r="A2417" s="330" t="s">
        <v>7</v>
      </c>
      <c r="B2417" s="330"/>
      <c r="C2417" s="330"/>
      <c r="D2417" s="330"/>
      <c r="E2417" s="330"/>
      <c r="F2417" s="330"/>
      <c r="G2417" s="330"/>
      <c r="H2417" s="219"/>
      <c r="I2417" s="338">
        <v>1</v>
      </c>
      <c r="J2417" s="338"/>
      <c r="K2417" s="338"/>
      <c r="L2417" s="338"/>
      <c r="M2417" s="332" t="s">
        <v>45</v>
      </c>
      <c r="N2417" s="332"/>
      <c r="O2417" s="332"/>
      <c r="P2417" s="330"/>
      <c r="Q2417" s="330"/>
      <c r="R2417" s="338">
        <v>1.21</v>
      </c>
      <c r="S2417" s="338"/>
      <c r="T2417" s="338"/>
      <c r="U2417" s="338"/>
      <c r="V2417" s="338">
        <v>1.21</v>
      </c>
      <c r="W2417" s="338"/>
      <c r="X2417" s="338"/>
    </row>
    <row r="2418" spans="1:24" ht="16.5" customHeight="1">
      <c r="A2418" s="330"/>
      <c r="B2418" s="330"/>
      <c r="C2418" s="330"/>
      <c r="D2418" s="330"/>
      <c r="E2418" s="330"/>
      <c r="F2418" s="330"/>
      <c r="G2418" s="330"/>
      <c r="H2418" s="219"/>
      <c r="I2418" s="338"/>
      <c r="J2418" s="338"/>
      <c r="K2418" s="338"/>
      <c r="L2418" s="338"/>
      <c r="M2418" s="332"/>
      <c r="N2418" s="332"/>
      <c r="O2418" s="332"/>
      <c r="P2418" s="330"/>
      <c r="Q2418" s="330"/>
      <c r="R2418" s="338"/>
      <c r="S2418" s="338"/>
      <c r="T2418" s="338"/>
      <c r="U2418" s="338"/>
      <c r="V2418" s="338"/>
      <c r="W2418" s="338"/>
      <c r="X2418" s="338"/>
    </row>
    <row r="2419" spans="1:24" ht="1.5" customHeight="1">
      <c r="A2419" s="330" t="s">
        <v>8</v>
      </c>
      <c r="B2419" s="330"/>
      <c r="C2419" s="330"/>
      <c r="D2419" s="330"/>
      <c r="E2419" s="330"/>
      <c r="F2419" s="330"/>
      <c r="G2419" s="330"/>
      <c r="H2419" s="219"/>
      <c r="I2419" s="338">
        <v>1</v>
      </c>
      <c r="J2419" s="338"/>
      <c r="K2419" s="338"/>
      <c r="L2419" s="338"/>
      <c r="M2419" s="332" t="s">
        <v>45</v>
      </c>
      <c r="N2419" s="332"/>
      <c r="O2419" s="332"/>
      <c r="P2419" s="330"/>
      <c r="Q2419" s="330"/>
      <c r="R2419" s="338">
        <v>0.23260339999999999</v>
      </c>
      <c r="S2419" s="338"/>
      <c r="T2419" s="338"/>
      <c r="U2419" s="338"/>
      <c r="V2419" s="338">
        <v>0.23260339999999999</v>
      </c>
      <c r="W2419" s="338"/>
      <c r="X2419" s="338"/>
    </row>
    <row r="2420" spans="1:24" ht="16.5" customHeight="1">
      <c r="A2420" s="330"/>
      <c r="B2420" s="330"/>
      <c r="C2420" s="330"/>
      <c r="D2420" s="330"/>
      <c r="E2420" s="330"/>
      <c r="F2420" s="330"/>
      <c r="G2420" s="330"/>
      <c r="H2420" s="219"/>
      <c r="I2420" s="338"/>
      <c r="J2420" s="338"/>
      <c r="K2420" s="338"/>
      <c r="L2420" s="338"/>
      <c r="M2420" s="332"/>
      <c r="N2420" s="332"/>
      <c r="O2420" s="332"/>
      <c r="P2420" s="330"/>
      <c r="Q2420" s="330"/>
      <c r="R2420" s="338"/>
      <c r="S2420" s="338"/>
      <c r="T2420" s="338"/>
      <c r="U2420" s="338"/>
      <c r="V2420" s="338"/>
      <c r="W2420" s="338"/>
      <c r="X2420" s="338"/>
    </row>
    <row r="2421" spans="1:24" ht="7.5" customHeight="1"/>
    <row r="2422" spans="1:24" ht="16.5" customHeight="1">
      <c r="S2422" s="335" t="s">
        <v>641</v>
      </c>
      <c r="T2422" s="335"/>
      <c r="U2422" s="336">
        <v>30.29016</v>
      </c>
      <c r="V2422" s="336"/>
      <c r="W2422" s="336"/>
    </row>
    <row r="2423" spans="1:24" ht="15.75" customHeight="1"/>
    <row r="2424" spans="1:24" ht="16.5" customHeight="1">
      <c r="B2424" s="339" t="s">
        <v>153</v>
      </c>
      <c r="C2424" s="339"/>
      <c r="D2424" s="339"/>
      <c r="E2424" s="339"/>
      <c r="F2424" s="339"/>
      <c r="G2424" s="339"/>
      <c r="H2424" s="339"/>
      <c r="I2424" s="339"/>
      <c r="J2424" s="339"/>
      <c r="K2424" s="339"/>
      <c r="L2424" s="339"/>
      <c r="M2424" s="339"/>
      <c r="N2424" s="339"/>
      <c r="O2424" s="339"/>
      <c r="P2424" s="339"/>
      <c r="Q2424" s="339"/>
      <c r="R2424" s="339"/>
      <c r="S2424" s="339"/>
      <c r="T2424" s="339"/>
      <c r="U2424" s="339"/>
      <c r="V2424" s="339"/>
      <c r="W2424" s="339"/>
      <c r="X2424" s="339"/>
    </row>
    <row r="2425" spans="1:24" ht="0.75" customHeight="1"/>
    <row r="2426" spans="1:24" ht="18" customHeight="1">
      <c r="A2426" s="340" t="s">
        <v>633</v>
      </c>
      <c r="B2426" s="340"/>
      <c r="C2426" s="340"/>
      <c r="D2426" s="340"/>
      <c r="E2426" s="340"/>
      <c r="F2426" s="340"/>
      <c r="G2426" s="340"/>
      <c r="H2426" s="218" t="s">
        <v>634</v>
      </c>
      <c r="I2426" s="341" t="s">
        <v>635</v>
      </c>
      <c r="J2426" s="341"/>
      <c r="K2426" s="341"/>
      <c r="L2426" s="341"/>
      <c r="M2426" s="341" t="s">
        <v>43</v>
      </c>
      <c r="N2426" s="341"/>
      <c r="O2426" s="341"/>
      <c r="P2426" s="340" t="s">
        <v>636</v>
      </c>
      <c r="Q2426" s="340"/>
      <c r="R2426" s="341" t="s">
        <v>637</v>
      </c>
      <c r="S2426" s="341"/>
      <c r="T2426" s="341"/>
      <c r="U2426" s="341"/>
      <c r="V2426" s="341" t="s">
        <v>638</v>
      </c>
      <c r="W2426" s="341"/>
      <c r="X2426" s="341"/>
    </row>
    <row r="2427" spans="1:24" ht="1.5" customHeight="1">
      <c r="A2427" s="330" t="s">
        <v>90</v>
      </c>
      <c r="B2427" s="330"/>
      <c r="C2427" s="330"/>
      <c r="D2427" s="330"/>
      <c r="E2427" s="330"/>
      <c r="F2427" s="330"/>
      <c r="G2427" s="330"/>
      <c r="H2427" s="219"/>
      <c r="I2427" s="338">
        <v>1</v>
      </c>
      <c r="J2427" s="338"/>
      <c r="K2427" s="338"/>
      <c r="L2427" s="338"/>
      <c r="M2427" s="332" t="s">
        <v>45</v>
      </c>
      <c r="N2427" s="332"/>
      <c r="O2427" s="332"/>
      <c r="P2427" s="330"/>
      <c r="Q2427" s="330"/>
      <c r="R2427" s="338">
        <v>17.85294</v>
      </c>
      <c r="S2427" s="338"/>
      <c r="T2427" s="338"/>
      <c r="U2427" s="338"/>
      <c r="V2427" s="338">
        <v>17.85294</v>
      </c>
      <c r="W2427" s="338"/>
      <c r="X2427" s="338"/>
    </row>
    <row r="2428" spans="1:24" ht="16.5" customHeight="1">
      <c r="A2428" s="330"/>
      <c r="B2428" s="330"/>
      <c r="C2428" s="330"/>
      <c r="D2428" s="330"/>
      <c r="E2428" s="330"/>
      <c r="F2428" s="330"/>
      <c r="G2428" s="330"/>
      <c r="H2428" s="219"/>
      <c r="I2428" s="338"/>
      <c r="J2428" s="338"/>
      <c r="K2428" s="338"/>
      <c r="L2428" s="338"/>
      <c r="M2428" s="332"/>
      <c r="N2428" s="332"/>
      <c r="O2428" s="332"/>
      <c r="P2428" s="330"/>
      <c r="Q2428" s="330"/>
      <c r="R2428" s="338"/>
      <c r="S2428" s="338"/>
      <c r="T2428" s="338"/>
      <c r="U2428" s="338"/>
      <c r="V2428" s="338"/>
      <c r="W2428" s="338"/>
      <c r="X2428" s="338"/>
    </row>
    <row r="2429" spans="1:24" ht="1.5" customHeight="1">
      <c r="A2429" s="330" t="s">
        <v>79</v>
      </c>
      <c r="B2429" s="330"/>
      <c r="C2429" s="330"/>
      <c r="D2429" s="330"/>
      <c r="E2429" s="330"/>
      <c r="F2429" s="330"/>
      <c r="G2429" s="330"/>
      <c r="H2429" s="219"/>
      <c r="I2429" s="338">
        <v>21</v>
      </c>
      <c r="J2429" s="338"/>
      <c r="K2429" s="338"/>
      <c r="L2429" s="338"/>
      <c r="M2429" s="332" t="s">
        <v>639</v>
      </c>
      <c r="N2429" s="332"/>
      <c r="O2429" s="332"/>
      <c r="P2429" s="330"/>
      <c r="Q2429" s="330"/>
      <c r="R2429" s="338">
        <v>0.41621930000000001</v>
      </c>
      <c r="S2429" s="338"/>
      <c r="T2429" s="338"/>
      <c r="U2429" s="338"/>
      <c r="V2429" s="338">
        <v>8.7406050000000004</v>
      </c>
      <c r="W2429" s="338"/>
      <c r="X2429" s="338"/>
    </row>
    <row r="2430" spans="1:24" ht="16.5" customHeight="1">
      <c r="A2430" s="330"/>
      <c r="B2430" s="330"/>
      <c r="C2430" s="330"/>
      <c r="D2430" s="330"/>
      <c r="E2430" s="330"/>
      <c r="F2430" s="330"/>
      <c r="G2430" s="330"/>
      <c r="H2430" s="219"/>
      <c r="I2430" s="338"/>
      <c r="J2430" s="338"/>
      <c r="K2430" s="338"/>
      <c r="L2430" s="338"/>
      <c r="M2430" s="332"/>
      <c r="N2430" s="332"/>
      <c r="O2430" s="332"/>
      <c r="P2430" s="330"/>
      <c r="Q2430" s="330"/>
      <c r="R2430" s="338"/>
      <c r="S2430" s="338"/>
      <c r="T2430" s="338"/>
      <c r="U2430" s="338"/>
      <c r="V2430" s="338"/>
      <c r="W2430" s="338"/>
      <c r="X2430" s="338"/>
    </row>
    <row r="2431" spans="1:24" ht="1.5" customHeight="1">
      <c r="A2431" s="330" t="s">
        <v>47</v>
      </c>
      <c r="B2431" s="330"/>
      <c r="C2431" s="330"/>
      <c r="D2431" s="330"/>
      <c r="E2431" s="330"/>
      <c r="F2431" s="330"/>
      <c r="G2431" s="330"/>
      <c r="H2431" s="219"/>
      <c r="I2431" s="338">
        <v>200</v>
      </c>
      <c r="J2431" s="338"/>
      <c r="K2431" s="338"/>
      <c r="L2431" s="338"/>
      <c r="M2431" s="332" t="s">
        <v>640</v>
      </c>
      <c r="N2431" s="332"/>
      <c r="O2431" s="332"/>
      <c r="P2431" s="330"/>
      <c r="Q2431" s="330"/>
      <c r="R2431" s="338">
        <v>3.5242370000000002E-2</v>
      </c>
      <c r="S2431" s="338"/>
      <c r="T2431" s="338"/>
      <c r="U2431" s="338"/>
      <c r="V2431" s="338">
        <v>7.0484749999999998</v>
      </c>
      <c r="W2431" s="338"/>
      <c r="X2431" s="338"/>
    </row>
    <row r="2432" spans="1:24" ht="16.5" customHeight="1">
      <c r="A2432" s="330"/>
      <c r="B2432" s="330"/>
      <c r="C2432" s="330"/>
      <c r="D2432" s="330"/>
      <c r="E2432" s="330"/>
      <c r="F2432" s="330"/>
      <c r="G2432" s="330"/>
      <c r="H2432" s="219"/>
      <c r="I2432" s="338"/>
      <c r="J2432" s="338"/>
      <c r="K2432" s="338"/>
      <c r="L2432" s="338"/>
      <c r="M2432" s="332"/>
      <c r="N2432" s="332"/>
      <c r="O2432" s="332"/>
      <c r="P2432" s="330"/>
      <c r="Q2432" s="330"/>
      <c r="R2432" s="338"/>
      <c r="S2432" s="338"/>
      <c r="T2432" s="338"/>
      <c r="U2432" s="338"/>
      <c r="V2432" s="338"/>
      <c r="W2432" s="338"/>
      <c r="X2432" s="338"/>
    </row>
    <row r="2433" spans="1:24" ht="1.5" customHeight="1">
      <c r="A2433" s="330" t="s">
        <v>3</v>
      </c>
      <c r="B2433" s="330"/>
      <c r="C2433" s="330"/>
      <c r="D2433" s="330"/>
      <c r="E2433" s="330"/>
      <c r="F2433" s="330"/>
      <c r="G2433" s="330"/>
      <c r="H2433" s="219"/>
      <c r="I2433" s="338">
        <v>1</v>
      </c>
      <c r="J2433" s="338"/>
      <c r="K2433" s="338"/>
      <c r="L2433" s="338"/>
      <c r="M2433" s="332" t="s">
        <v>45</v>
      </c>
      <c r="N2433" s="332"/>
      <c r="O2433" s="332"/>
      <c r="P2433" s="330"/>
      <c r="Q2433" s="330"/>
      <c r="R2433" s="338">
        <v>2.045042</v>
      </c>
      <c r="S2433" s="338"/>
      <c r="T2433" s="338"/>
      <c r="U2433" s="338"/>
      <c r="V2433" s="338">
        <v>2.045042</v>
      </c>
      <c r="W2433" s="338"/>
      <c r="X2433" s="338"/>
    </row>
    <row r="2434" spans="1:24" ht="16.5" customHeight="1">
      <c r="A2434" s="330"/>
      <c r="B2434" s="330"/>
      <c r="C2434" s="330"/>
      <c r="D2434" s="330"/>
      <c r="E2434" s="330"/>
      <c r="F2434" s="330"/>
      <c r="G2434" s="330"/>
      <c r="H2434" s="219"/>
      <c r="I2434" s="338"/>
      <c r="J2434" s="338"/>
      <c r="K2434" s="338"/>
      <c r="L2434" s="338"/>
      <c r="M2434" s="332"/>
      <c r="N2434" s="332"/>
      <c r="O2434" s="332"/>
      <c r="P2434" s="330"/>
      <c r="Q2434" s="330"/>
      <c r="R2434" s="338"/>
      <c r="S2434" s="338"/>
      <c r="T2434" s="338"/>
      <c r="U2434" s="338"/>
      <c r="V2434" s="338"/>
      <c r="W2434" s="338"/>
      <c r="X2434" s="338"/>
    </row>
    <row r="2435" spans="1:24" ht="1.5" customHeight="1">
      <c r="A2435" s="330" t="s">
        <v>96</v>
      </c>
      <c r="B2435" s="330"/>
      <c r="C2435" s="330"/>
      <c r="D2435" s="330"/>
      <c r="E2435" s="330"/>
      <c r="F2435" s="330"/>
      <c r="G2435" s="330"/>
      <c r="H2435" s="219"/>
      <c r="I2435" s="338">
        <v>3</v>
      </c>
      <c r="J2435" s="338"/>
      <c r="K2435" s="338"/>
      <c r="L2435" s="338"/>
      <c r="M2435" s="332" t="s">
        <v>45</v>
      </c>
      <c r="N2435" s="332"/>
      <c r="O2435" s="332"/>
      <c r="P2435" s="330"/>
      <c r="Q2435" s="330"/>
      <c r="R2435" s="338">
        <v>0.28999999999999998</v>
      </c>
      <c r="S2435" s="338"/>
      <c r="T2435" s="338"/>
      <c r="U2435" s="338"/>
      <c r="V2435" s="338">
        <v>0.87</v>
      </c>
      <c r="W2435" s="338"/>
      <c r="X2435" s="338"/>
    </row>
    <row r="2436" spans="1:24" ht="16.5" customHeight="1">
      <c r="A2436" s="330"/>
      <c r="B2436" s="330"/>
      <c r="C2436" s="330"/>
      <c r="D2436" s="330"/>
      <c r="E2436" s="330"/>
      <c r="F2436" s="330"/>
      <c r="G2436" s="330"/>
      <c r="H2436" s="219"/>
      <c r="I2436" s="338"/>
      <c r="J2436" s="338"/>
      <c r="K2436" s="338"/>
      <c r="L2436" s="338"/>
      <c r="M2436" s="332"/>
      <c r="N2436" s="332"/>
      <c r="O2436" s="332"/>
      <c r="P2436" s="330"/>
      <c r="Q2436" s="330"/>
      <c r="R2436" s="338"/>
      <c r="S2436" s="338"/>
      <c r="T2436" s="338"/>
      <c r="U2436" s="338"/>
      <c r="V2436" s="338"/>
      <c r="W2436" s="338"/>
      <c r="X2436" s="338"/>
    </row>
    <row r="2437" spans="1:24" ht="8.25" customHeight="1"/>
    <row r="2438" spans="1:24" ht="16.5" customHeight="1">
      <c r="S2438" s="335" t="s">
        <v>641</v>
      </c>
      <c r="T2438" s="335"/>
      <c r="U2438" s="336">
        <v>36.55706</v>
      </c>
      <c r="V2438" s="336"/>
      <c r="W2438" s="336"/>
    </row>
    <row r="2439" spans="1:24" ht="15" customHeight="1"/>
    <row r="2440" spans="1:24" ht="16.5" customHeight="1">
      <c r="B2440" s="339" t="s">
        <v>154</v>
      </c>
      <c r="C2440" s="339"/>
      <c r="D2440" s="339"/>
      <c r="E2440" s="339"/>
      <c r="F2440" s="339"/>
      <c r="G2440" s="339"/>
      <c r="H2440" s="339"/>
      <c r="I2440" s="339"/>
      <c r="J2440" s="339"/>
      <c r="K2440" s="339"/>
      <c r="L2440" s="339"/>
      <c r="M2440" s="339"/>
      <c r="N2440" s="339"/>
      <c r="O2440" s="339"/>
      <c r="P2440" s="339"/>
      <c r="Q2440" s="339"/>
      <c r="R2440" s="339"/>
      <c r="S2440" s="339"/>
      <c r="T2440" s="339"/>
      <c r="U2440" s="339"/>
      <c r="V2440" s="339"/>
      <c r="W2440" s="339"/>
      <c r="X2440" s="339"/>
    </row>
    <row r="2441" spans="1:24" ht="1.5" customHeight="1"/>
    <row r="2442" spans="1:24" ht="18" customHeight="1">
      <c r="A2442" s="340" t="s">
        <v>633</v>
      </c>
      <c r="B2442" s="340"/>
      <c r="C2442" s="340"/>
      <c r="D2442" s="340"/>
      <c r="E2442" s="340"/>
      <c r="F2442" s="340"/>
      <c r="G2442" s="340"/>
      <c r="H2442" s="218" t="s">
        <v>634</v>
      </c>
      <c r="I2442" s="341" t="s">
        <v>635</v>
      </c>
      <c r="J2442" s="341"/>
      <c r="K2442" s="341"/>
      <c r="L2442" s="341"/>
      <c r="M2442" s="341" t="s">
        <v>43</v>
      </c>
      <c r="N2442" s="341"/>
      <c r="O2442" s="341"/>
      <c r="P2442" s="340" t="s">
        <v>636</v>
      </c>
      <c r="Q2442" s="340"/>
      <c r="R2442" s="341" t="s">
        <v>637</v>
      </c>
      <c r="S2442" s="341"/>
      <c r="T2442" s="341"/>
      <c r="U2442" s="341"/>
      <c r="V2442" s="341" t="s">
        <v>638</v>
      </c>
      <c r="W2442" s="341"/>
      <c r="X2442" s="341"/>
    </row>
    <row r="2443" spans="1:24" ht="1.5" customHeight="1">
      <c r="A2443" s="330" t="s">
        <v>90</v>
      </c>
      <c r="B2443" s="330"/>
      <c r="C2443" s="330"/>
      <c r="D2443" s="330"/>
      <c r="E2443" s="330"/>
      <c r="F2443" s="330"/>
      <c r="G2443" s="330"/>
      <c r="H2443" s="219"/>
      <c r="I2443" s="338">
        <v>1</v>
      </c>
      <c r="J2443" s="338"/>
      <c r="K2443" s="338"/>
      <c r="L2443" s="338"/>
      <c r="M2443" s="332" t="s">
        <v>45</v>
      </c>
      <c r="N2443" s="332"/>
      <c r="O2443" s="332"/>
      <c r="P2443" s="330"/>
      <c r="Q2443" s="330"/>
      <c r="R2443" s="338">
        <v>17.85294</v>
      </c>
      <c r="S2443" s="338"/>
      <c r="T2443" s="338"/>
      <c r="U2443" s="338"/>
      <c r="V2443" s="338">
        <v>17.85294</v>
      </c>
      <c r="W2443" s="338"/>
      <c r="X2443" s="338"/>
    </row>
    <row r="2444" spans="1:24" ht="16.5" customHeight="1">
      <c r="A2444" s="330"/>
      <c r="B2444" s="330"/>
      <c r="C2444" s="330"/>
      <c r="D2444" s="330"/>
      <c r="E2444" s="330"/>
      <c r="F2444" s="330"/>
      <c r="G2444" s="330"/>
      <c r="H2444" s="219"/>
      <c r="I2444" s="338"/>
      <c r="J2444" s="338"/>
      <c r="K2444" s="338"/>
      <c r="L2444" s="338"/>
      <c r="M2444" s="332"/>
      <c r="N2444" s="332"/>
      <c r="O2444" s="332"/>
      <c r="P2444" s="330"/>
      <c r="Q2444" s="330"/>
      <c r="R2444" s="338"/>
      <c r="S2444" s="338"/>
      <c r="T2444" s="338"/>
      <c r="U2444" s="338"/>
      <c r="V2444" s="338"/>
      <c r="W2444" s="338"/>
      <c r="X2444" s="338"/>
    </row>
    <row r="2445" spans="1:24" ht="1.5" customHeight="1">
      <c r="A2445" s="330" t="s">
        <v>79</v>
      </c>
      <c r="B2445" s="330"/>
      <c r="C2445" s="330"/>
      <c r="D2445" s="330"/>
      <c r="E2445" s="330"/>
      <c r="F2445" s="330"/>
      <c r="G2445" s="330"/>
      <c r="H2445" s="219"/>
      <c r="I2445" s="338">
        <v>14</v>
      </c>
      <c r="J2445" s="338"/>
      <c r="K2445" s="338"/>
      <c r="L2445" s="338"/>
      <c r="M2445" s="332" t="s">
        <v>639</v>
      </c>
      <c r="N2445" s="332"/>
      <c r="O2445" s="332"/>
      <c r="P2445" s="330"/>
      <c r="Q2445" s="330"/>
      <c r="R2445" s="338">
        <v>0.41621930000000001</v>
      </c>
      <c r="S2445" s="338"/>
      <c r="T2445" s="338"/>
      <c r="U2445" s="338"/>
      <c r="V2445" s="338">
        <v>5.82707</v>
      </c>
      <c r="W2445" s="338"/>
      <c r="X2445" s="338"/>
    </row>
    <row r="2446" spans="1:24" ht="16.5" customHeight="1">
      <c r="A2446" s="330"/>
      <c r="B2446" s="330"/>
      <c r="C2446" s="330"/>
      <c r="D2446" s="330"/>
      <c r="E2446" s="330"/>
      <c r="F2446" s="330"/>
      <c r="G2446" s="330"/>
      <c r="H2446" s="219"/>
      <c r="I2446" s="338"/>
      <c r="J2446" s="338"/>
      <c r="K2446" s="338"/>
      <c r="L2446" s="338"/>
      <c r="M2446" s="332"/>
      <c r="N2446" s="332"/>
      <c r="O2446" s="332"/>
      <c r="P2446" s="330"/>
      <c r="Q2446" s="330"/>
      <c r="R2446" s="338"/>
      <c r="S2446" s="338"/>
      <c r="T2446" s="338"/>
      <c r="U2446" s="338"/>
      <c r="V2446" s="338"/>
      <c r="W2446" s="338"/>
      <c r="X2446" s="338"/>
    </row>
    <row r="2447" spans="1:24" ht="1.5" customHeight="1">
      <c r="A2447" s="330" t="s">
        <v>47</v>
      </c>
      <c r="B2447" s="330"/>
      <c r="C2447" s="330"/>
      <c r="D2447" s="330"/>
      <c r="E2447" s="330"/>
      <c r="F2447" s="330"/>
      <c r="G2447" s="330"/>
      <c r="H2447" s="219"/>
      <c r="I2447" s="338">
        <v>240</v>
      </c>
      <c r="J2447" s="338"/>
      <c r="K2447" s="338"/>
      <c r="L2447" s="338"/>
      <c r="M2447" s="332" t="s">
        <v>640</v>
      </c>
      <c r="N2447" s="332"/>
      <c r="O2447" s="332"/>
      <c r="P2447" s="330"/>
      <c r="Q2447" s="330"/>
      <c r="R2447" s="338">
        <v>3.5242370000000002E-2</v>
      </c>
      <c r="S2447" s="338"/>
      <c r="T2447" s="338"/>
      <c r="U2447" s="338"/>
      <c r="V2447" s="338">
        <v>8.4581700000000009</v>
      </c>
      <c r="W2447" s="338"/>
      <c r="X2447" s="338"/>
    </row>
    <row r="2448" spans="1:24" ht="16.5" customHeight="1">
      <c r="A2448" s="330"/>
      <c r="B2448" s="330"/>
      <c r="C2448" s="330"/>
      <c r="D2448" s="330"/>
      <c r="E2448" s="330"/>
      <c r="F2448" s="330"/>
      <c r="G2448" s="330"/>
      <c r="H2448" s="219"/>
      <c r="I2448" s="338"/>
      <c r="J2448" s="338"/>
      <c r="K2448" s="338"/>
      <c r="L2448" s="338"/>
      <c r="M2448" s="332"/>
      <c r="N2448" s="332"/>
      <c r="O2448" s="332"/>
      <c r="P2448" s="330"/>
      <c r="Q2448" s="330"/>
      <c r="R2448" s="338"/>
      <c r="S2448" s="338"/>
      <c r="T2448" s="338"/>
      <c r="U2448" s="338"/>
      <c r="V2448" s="338"/>
      <c r="W2448" s="338"/>
      <c r="X2448" s="338"/>
    </row>
    <row r="2449" spans="1:24" ht="1.5" customHeight="1">
      <c r="A2449" s="330" t="s">
        <v>3</v>
      </c>
      <c r="B2449" s="330"/>
      <c r="C2449" s="330"/>
      <c r="D2449" s="330"/>
      <c r="E2449" s="330"/>
      <c r="F2449" s="330"/>
      <c r="G2449" s="330"/>
      <c r="H2449" s="219"/>
      <c r="I2449" s="338">
        <v>1</v>
      </c>
      <c r="J2449" s="338"/>
      <c r="K2449" s="338"/>
      <c r="L2449" s="338"/>
      <c r="M2449" s="332" t="s">
        <v>45</v>
      </c>
      <c r="N2449" s="332"/>
      <c r="O2449" s="332"/>
      <c r="P2449" s="330"/>
      <c r="Q2449" s="330"/>
      <c r="R2449" s="338">
        <v>2.045042</v>
      </c>
      <c r="S2449" s="338"/>
      <c r="T2449" s="338"/>
      <c r="U2449" s="338"/>
      <c r="V2449" s="338">
        <v>2.045042</v>
      </c>
      <c r="W2449" s="338"/>
      <c r="X2449" s="338"/>
    </row>
    <row r="2450" spans="1:24" ht="16.5" customHeight="1">
      <c r="A2450" s="330"/>
      <c r="B2450" s="330"/>
      <c r="C2450" s="330"/>
      <c r="D2450" s="330"/>
      <c r="E2450" s="330"/>
      <c r="F2450" s="330"/>
      <c r="G2450" s="330"/>
      <c r="H2450" s="219"/>
      <c r="I2450" s="338"/>
      <c r="J2450" s="338"/>
      <c r="K2450" s="338"/>
      <c r="L2450" s="338"/>
      <c r="M2450" s="332"/>
      <c r="N2450" s="332"/>
      <c r="O2450" s="332"/>
      <c r="P2450" s="330"/>
      <c r="Q2450" s="330"/>
      <c r="R2450" s="338"/>
      <c r="S2450" s="338"/>
      <c r="T2450" s="338"/>
      <c r="U2450" s="338"/>
      <c r="V2450" s="338"/>
      <c r="W2450" s="338"/>
      <c r="X2450" s="338"/>
    </row>
    <row r="2451" spans="1:24" ht="1.5" customHeight="1">
      <c r="A2451" s="330" t="s">
        <v>96</v>
      </c>
      <c r="B2451" s="330"/>
      <c r="C2451" s="330"/>
      <c r="D2451" s="330"/>
      <c r="E2451" s="330"/>
      <c r="F2451" s="330"/>
      <c r="G2451" s="330"/>
      <c r="H2451" s="219"/>
      <c r="I2451" s="338">
        <v>3</v>
      </c>
      <c r="J2451" s="338"/>
      <c r="K2451" s="338"/>
      <c r="L2451" s="338"/>
      <c r="M2451" s="332" t="s">
        <v>45</v>
      </c>
      <c r="N2451" s="332"/>
      <c r="O2451" s="332"/>
      <c r="P2451" s="330"/>
      <c r="Q2451" s="330"/>
      <c r="R2451" s="338">
        <v>0.28999999999999998</v>
      </c>
      <c r="S2451" s="338"/>
      <c r="T2451" s="338"/>
      <c r="U2451" s="338"/>
      <c r="V2451" s="338">
        <v>0.87</v>
      </c>
      <c r="W2451" s="338"/>
      <c r="X2451" s="338"/>
    </row>
    <row r="2452" spans="1:24" ht="16.5" customHeight="1">
      <c r="A2452" s="330"/>
      <c r="B2452" s="330"/>
      <c r="C2452" s="330"/>
      <c r="D2452" s="330"/>
      <c r="E2452" s="330"/>
      <c r="F2452" s="330"/>
      <c r="G2452" s="330"/>
      <c r="H2452" s="219"/>
      <c r="I2452" s="338"/>
      <c r="J2452" s="338"/>
      <c r="K2452" s="338"/>
      <c r="L2452" s="338"/>
      <c r="M2452" s="332"/>
      <c r="N2452" s="332"/>
      <c r="O2452" s="332"/>
      <c r="P2452" s="330"/>
      <c r="Q2452" s="330"/>
      <c r="R2452" s="338"/>
      <c r="S2452" s="338"/>
      <c r="T2452" s="338"/>
      <c r="U2452" s="338"/>
      <c r="V2452" s="338"/>
      <c r="W2452" s="338"/>
      <c r="X2452" s="338"/>
    </row>
    <row r="2453" spans="1:24" ht="7.5" customHeight="1"/>
    <row r="2454" spans="1:24" ht="16.5" customHeight="1">
      <c r="S2454" s="335" t="s">
        <v>641</v>
      </c>
      <c r="T2454" s="335"/>
      <c r="U2454" s="336">
        <v>35.053220000000003</v>
      </c>
      <c r="V2454" s="336"/>
      <c r="W2454" s="336"/>
    </row>
    <row r="2455" spans="1:24" ht="15" customHeight="1"/>
    <row r="2456" spans="1:24" ht="17.25" customHeight="1">
      <c r="B2456" s="339" t="s">
        <v>155</v>
      </c>
      <c r="C2456" s="339"/>
      <c r="D2456" s="339"/>
      <c r="E2456" s="339"/>
      <c r="F2456" s="339"/>
      <c r="G2456" s="339"/>
      <c r="H2456" s="339"/>
      <c r="I2456" s="339"/>
      <c r="J2456" s="339"/>
      <c r="K2456" s="339"/>
      <c r="L2456" s="339"/>
      <c r="M2456" s="339"/>
      <c r="N2456" s="339"/>
      <c r="O2456" s="339"/>
      <c r="P2456" s="339"/>
      <c r="Q2456" s="339"/>
      <c r="R2456" s="339"/>
      <c r="S2456" s="339"/>
      <c r="T2456" s="339"/>
      <c r="U2456" s="339"/>
      <c r="V2456" s="339"/>
      <c r="W2456" s="339"/>
      <c r="X2456" s="339"/>
    </row>
    <row r="2457" spans="1:24" ht="0.75" customHeight="1"/>
    <row r="2458" spans="1:24" ht="18" customHeight="1">
      <c r="A2458" s="340" t="s">
        <v>633</v>
      </c>
      <c r="B2458" s="340"/>
      <c r="C2458" s="340"/>
      <c r="D2458" s="340"/>
      <c r="E2458" s="340"/>
      <c r="F2458" s="340"/>
      <c r="G2458" s="340"/>
      <c r="H2458" s="218" t="s">
        <v>634</v>
      </c>
      <c r="I2458" s="341" t="s">
        <v>635</v>
      </c>
      <c r="J2458" s="341"/>
      <c r="K2458" s="341"/>
      <c r="L2458" s="341"/>
      <c r="M2458" s="341" t="s">
        <v>43</v>
      </c>
      <c r="N2458" s="341"/>
      <c r="O2458" s="341"/>
      <c r="P2458" s="340" t="s">
        <v>636</v>
      </c>
      <c r="Q2458" s="340"/>
      <c r="R2458" s="341" t="s">
        <v>637</v>
      </c>
      <c r="S2458" s="341"/>
      <c r="T2458" s="341"/>
      <c r="U2458" s="341"/>
      <c r="V2458" s="341" t="s">
        <v>638</v>
      </c>
      <c r="W2458" s="341"/>
      <c r="X2458" s="341"/>
    </row>
    <row r="2459" spans="1:24" ht="1.5" customHeight="1">
      <c r="A2459" s="330" t="s">
        <v>90</v>
      </c>
      <c r="B2459" s="330"/>
      <c r="C2459" s="330"/>
      <c r="D2459" s="330"/>
      <c r="E2459" s="330"/>
      <c r="F2459" s="330"/>
      <c r="G2459" s="330"/>
      <c r="H2459" s="219"/>
      <c r="I2459" s="338">
        <v>1</v>
      </c>
      <c r="J2459" s="338"/>
      <c r="K2459" s="338"/>
      <c r="L2459" s="338"/>
      <c r="M2459" s="332" t="s">
        <v>45</v>
      </c>
      <c r="N2459" s="332"/>
      <c r="O2459" s="332"/>
      <c r="P2459" s="330"/>
      <c r="Q2459" s="330"/>
      <c r="R2459" s="338">
        <v>17.85294</v>
      </c>
      <c r="S2459" s="338"/>
      <c r="T2459" s="338"/>
      <c r="U2459" s="338"/>
      <c r="V2459" s="338">
        <v>17.85294</v>
      </c>
      <c r="W2459" s="338"/>
      <c r="X2459" s="338"/>
    </row>
    <row r="2460" spans="1:24" ht="16.5" customHeight="1">
      <c r="A2460" s="330"/>
      <c r="B2460" s="330"/>
      <c r="C2460" s="330"/>
      <c r="D2460" s="330"/>
      <c r="E2460" s="330"/>
      <c r="F2460" s="330"/>
      <c r="G2460" s="330"/>
      <c r="H2460" s="219"/>
      <c r="I2460" s="338"/>
      <c r="J2460" s="338"/>
      <c r="K2460" s="338"/>
      <c r="L2460" s="338"/>
      <c r="M2460" s="332"/>
      <c r="N2460" s="332"/>
      <c r="O2460" s="332"/>
      <c r="P2460" s="330"/>
      <c r="Q2460" s="330"/>
      <c r="R2460" s="338"/>
      <c r="S2460" s="338"/>
      <c r="T2460" s="338"/>
      <c r="U2460" s="338"/>
      <c r="V2460" s="338"/>
      <c r="W2460" s="338"/>
      <c r="X2460" s="338"/>
    </row>
    <row r="2461" spans="1:24" ht="1.5" customHeight="1">
      <c r="A2461" s="330" t="s">
        <v>79</v>
      </c>
      <c r="B2461" s="330"/>
      <c r="C2461" s="330"/>
      <c r="D2461" s="330"/>
      <c r="E2461" s="330"/>
      <c r="F2461" s="330"/>
      <c r="G2461" s="330"/>
      <c r="H2461" s="219"/>
      <c r="I2461" s="338">
        <v>14</v>
      </c>
      <c r="J2461" s="338"/>
      <c r="K2461" s="338"/>
      <c r="L2461" s="338"/>
      <c r="M2461" s="332" t="s">
        <v>639</v>
      </c>
      <c r="N2461" s="332"/>
      <c r="O2461" s="332"/>
      <c r="P2461" s="330"/>
      <c r="Q2461" s="330"/>
      <c r="R2461" s="338">
        <v>0.41621930000000001</v>
      </c>
      <c r="S2461" s="338"/>
      <c r="T2461" s="338"/>
      <c r="U2461" s="338"/>
      <c r="V2461" s="338">
        <v>5.82707</v>
      </c>
      <c r="W2461" s="338"/>
      <c r="X2461" s="338"/>
    </row>
    <row r="2462" spans="1:24" ht="16.5" customHeight="1">
      <c r="A2462" s="330"/>
      <c r="B2462" s="330"/>
      <c r="C2462" s="330"/>
      <c r="D2462" s="330"/>
      <c r="E2462" s="330"/>
      <c r="F2462" s="330"/>
      <c r="G2462" s="330"/>
      <c r="H2462" s="219"/>
      <c r="I2462" s="338"/>
      <c r="J2462" s="338"/>
      <c r="K2462" s="338"/>
      <c r="L2462" s="338"/>
      <c r="M2462" s="332"/>
      <c r="N2462" s="332"/>
      <c r="O2462" s="332"/>
      <c r="P2462" s="330"/>
      <c r="Q2462" s="330"/>
      <c r="R2462" s="338"/>
      <c r="S2462" s="338"/>
      <c r="T2462" s="338"/>
      <c r="U2462" s="338"/>
      <c r="V2462" s="338"/>
      <c r="W2462" s="338"/>
      <c r="X2462" s="338"/>
    </row>
    <row r="2463" spans="1:24" ht="1.5" customHeight="1">
      <c r="A2463" s="330" t="s">
        <v>47</v>
      </c>
      <c r="B2463" s="330"/>
      <c r="C2463" s="330"/>
      <c r="D2463" s="330"/>
      <c r="E2463" s="330"/>
      <c r="F2463" s="330"/>
      <c r="G2463" s="330"/>
      <c r="H2463" s="219"/>
      <c r="I2463" s="338">
        <v>200</v>
      </c>
      <c r="J2463" s="338"/>
      <c r="K2463" s="338"/>
      <c r="L2463" s="338"/>
      <c r="M2463" s="332" t="s">
        <v>640</v>
      </c>
      <c r="N2463" s="332"/>
      <c r="O2463" s="332"/>
      <c r="P2463" s="330"/>
      <c r="Q2463" s="330"/>
      <c r="R2463" s="338">
        <v>3.5242370000000002E-2</v>
      </c>
      <c r="S2463" s="338"/>
      <c r="T2463" s="338"/>
      <c r="U2463" s="338"/>
      <c r="V2463" s="338">
        <v>7.0484749999999998</v>
      </c>
      <c r="W2463" s="338"/>
      <c r="X2463" s="338"/>
    </row>
    <row r="2464" spans="1:24" ht="16.5" customHeight="1">
      <c r="A2464" s="330"/>
      <c r="B2464" s="330"/>
      <c r="C2464" s="330"/>
      <c r="D2464" s="330"/>
      <c r="E2464" s="330"/>
      <c r="F2464" s="330"/>
      <c r="G2464" s="330"/>
      <c r="H2464" s="219"/>
      <c r="I2464" s="338"/>
      <c r="J2464" s="338"/>
      <c r="K2464" s="338"/>
      <c r="L2464" s="338"/>
      <c r="M2464" s="332"/>
      <c r="N2464" s="332"/>
      <c r="O2464" s="332"/>
      <c r="P2464" s="330"/>
      <c r="Q2464" s="330"/>
      <c r="R2464" s="338"/>
      <c r="S2464" s="338"/>
      <c r="T2464" s="338"/>
      <c r="U2464" s="338"/>
      <c r="V2464" s="338"/>
      <c r="W2464" s="338"/>
      <c r="X2464" s="338"/>
    </row>
    <row r="2465" spans="1:24" ht="1.5" customHeight="1">
      <c r="A2465" s="330" t="s">
        <v>51</v>
      </c>
      <c r="B2465" s="330"/>
      <c r="C2465" s="330"/>
      <c r="D2465" s="330"/>
      <c r="E2465" s="330"/>
      <c r="F2465" s="330"/>
      <c r="G2465" s="330"/>
      <c r="H2465" s="219"/>
      <c r="I2465" s="338">
        <v>50</v>
      </c>
      <c r="J2465" s="338"/>
      <c r="K2465" s="338"/>
      <c r="L2465" s="338"/>
      <c r="M2465" s="332" t="s">
        <v>639</v>
      </c>
      <c r="N2465" s="332"/>
      <c r="O2465" s="332"/>
      <c r="P2465" s="330"/>
      <c r="Q2465" s="330"/>
      <c r="R2465" s="338">
        <v>0.15169840000000001</v>
      </c>
      <c r="S2465" s="338"/>
      <c r="T2465" s="338"/>
      <c r="U2465" s="338"/>
      <c r="V2465" s="338">
        <v>7.5849219999999997</v>
      </c>
      <c r="W2465" s="338"/>
      <c r="X2465" s="338"/>
    </row>
    <row r="2466" spans="1:24" ht="16.5" customHeight="1">
      <c r="A2466" s="330"/>
      <c r="B2466" s="330"/>
      <c r="C2466" s="330"/>
      <c r="D2466" s="330"/>
      <c r="E2466" s="330"/>
      <c r="F2466" s="330"/>
      <c r="G2466" s="330"/>
      <c r="H2466" s="219"/>
      <c r="I2466" s="338"/>
      <c r="J2466" s="338"/>
      <c r="K2466" s="338"/>
      <c r="L2466" s="338"/>
      <c r="M2466" s="332"/>
      <c r="N2466" s="332"/>
      <c r="O2466" s="332"/>
      <c r="P2466" s="330"/>
      <c r="Q2466" s="330"/>
      <c r="R2466" s="338"/>
      <c r="S2466" s="338"/>
      <c r="T2466" s="338"/>
      <c r="U2466" s="338"/>
      <c r="V2466" s="338"/>
      <c r="W2466" s="338"/>
      <c r="X2466" s="338"/>
    </row>
    <row r="2467" spans="1:24" ht="1.5" customHeight="1">
      <c r="A2467" s="330" t="s">
        <v>3</v>
      </c>
      <c r="B2467" s="330"/>
      <c r="C2467" s="330"/>
      <c r="D2467" s="330"/>
      <c r="E2467" s="330"/>
      <c r="F2467" s="330"/>
      <c r="G2467" s="330"/>
      <c r="H2467" s="219"/>
      <c r="I2467" s="338">
        <v>1</v>
      </c>
      <c r="J2467" s="338"/>
      <c r="K2467" s="338"/>
      <c r="L2467" s="338"/>
      <c r="M2467" s="332" t="s">
        <v>45</v>
      </c>
      <c r="N2467" s="332"/>
      <c r="O2467" s="332"/>
      <c r="P2467" s="330"/>
      <c r="Q2467" s="330"/>
      <c r="R2467" s="338">
        <v>2.045042</v>
      </c>
      <c r="S2467" s="338"/>
      <c r="T2467" s="338"/>
      <c r="U2467" s="338"/>
      <c r="V2467" s="338">
        <v>2.045042</v>
      </c>
      <c r="W2467" s="338"/>
      <c r="X2467" s="338"/>
    </row>
    <row r="2468" spans="1:24" ht="16.5" customHeight="1">
      <c r="A2468" s="330"/>
      <c r="B2468" s="330"/>
      <c r="C2468" s="330"/>
      <c r="D2468" s="330"/>
      <c r="E2468" s="330"/>
      <c r="F2468" s="330"/>
      <c r="G2468" s="330"/>
      <c r="H2468" s="219"/>
      <c r="I2468" s="338"/>
      <c r="J2468" s="338"/>
      <c r="K2468" s="338"/>
      <c r="L2468" s="338"/>
      <c r="M2468" s="332"/>
      <c r="N2468" s="332"/>
      <c r="O2468" s="332"/>
      <c r="P2468" s="330"/>
      <c r="Q2468" s="330"/>
      <c r="R2468" s="338"/>
      <c r="S2468" s="338"/>
      <c r="T2468" s="338"/>
      <c r="U2468" s="338"/>
      <c r="V2468" s="338"/>
      <c r="W2468" s="338"/>
      <c r="X2468" s="338"/>
    </row>
    <row r="2469" spans="1:24" ht="1.5" customHeight="1">
      <c r="A2469" s="330" t="s">
        <v>96</v>
      </c>
      <c r="B2469" s="330"/>
      <c r="C2469" s="330"/>
      <c r="D2469" s="330"/>
      <c r="E2469" s="330"/>
      <c r="F2469" s="330"/>
      <c r="G2469" s="330"/>
      <c r="H2469" s="219"/>
      <c r="I2469" s="338">
        <v>3</v>
      </c>
      <c r="J2469" s="338"/>
      <c r="K2469" s="338"/>
      <c r="L2469" s="338"/>
      <c r="M2469" s="332" t="s">
        <v>45</v>
      </c>
      <c r="N2469" s="332"/>
      <c r="O2469" s="332"/>
      <c r="P2469" s="330"/>
      <c r="Q2469" s="330"/>
      <c r="R2469" s="338">
        <v>0.28999999999999998</v>
      </c>
      <c r="S2469" s="338"/>
      <c r="T2469" s="338"/>
      <c r="U2469" s="338"/>
      <c r="V2469" s="338">
        <v>0.87</v>
      </c>
      <c r="W2469" s="338"/>
      <c r="X2469" s="338"/>
    </row>
    <row r="2470" spans="1:24" ht="16.5" customHeight="1">
      <c r="A2470" s="330"/>
      <c r="B2470" s="330"/>
      <c r="C2470" s="330"/>
      <c r="D2470" s="330"/>
      <c r="E2470" s="330"/>
      <c r="F2470" s="330"/>
      <c r="G2470" s="330"/>
      <c r="H2470" s="219"/>
      <c r="I2470" s="338"/>
      <c r="J2470" s="338"/>
      <c r="K2470" s="338"/>
      <c r="L2470" s="338"/>
      <c r="M2470" s="332"/>
      <c r="N2470" s="332"/>
      <c r="O2470" s="332"/>
      <c r="P2470" s="330"/>
      <c r="Q2470" s="330"/>
      <c r="R2470" s="338"/>
      <c r="S2470" s="338"/>
      <c r="T2470" s="338"/>
      <c r="U2470" s="338"/>
      <c r="V2470" s="338"/>
      <c r="W2470" s="338"/>
      <c r="X2470" s="338"/>
    </row>
    <row r="2471" spans="1:24" ht="7.5" customHeight="1"/>
    <row r="2472" spans="1:24" ht="16.5" customHeight="1">
      <c r="S2472" s="335" t="s">
        <v>641</v>
      </c>
      <c r="T2472" s="335"/>
      <c r="U2472" s="336">
        <v>41.228450000000002</v>
      </c>
      <c r="V2472" s="336"/>
      <c r="W2472" s="336"/>
    </row>
    <row r="2473" spans="1:24" ht="15.75" customHeight="1"/>
    <row r="2474" spans="1:24" ht="16.5" customHeight="1">
      <c r="B2474" s="339" t="s">
        <v>156</v>
      </c>
      <c r="C2474" s="339"/>
      <c r="D2474" s="339"/>
      <c r="E2474" s="339"/>
      <c r="F2474" s="339"/>
      <c r="G2474" s="339"/>
      <c r="H2474" s="339"/>
      <c r="I2474" s="339"/>
      <c r="J2474" s="339"/>
      <c r="K2474" s="339"/>
      <c r="L2474" s="339"/>
      <c r="M2474" s="339"/>
      <c r="N2474" s="339"/>
      <c r="O2474" s="339"/>
      <c r="P2474" s="339"/>
      <c r="Q2474" s="339"/>
      <c r="R2474" s="339"/>
      <c r="S2474" s="339"/>
      <c r="T2474" s="339"/>
      <c r="U2474" s="339"/>
      <c r="V2474" s="339"/>
      <c r="W2474" s="339"/>
      <c r="X2474" s="339"/>
    </row>
    <row r="2475" spans="1:24" ht="0.75" customHeight="1"/>
    <row r="2476" spans="1:24" ht="18" customHeight="1">
      <c r="A2476" s="340" t="s">
        <v>633</v>
      </c>
      <c r="B2476" s="340"/>
      <c r="C2476" s="340"/>
      <c r="D2476" s="340"/>
      <c r="E2476" s="340"/>
      <c r="F2476" s="340"/>
      <c r="G2476" s="340"/>
      <c r="H2476" s="218" t="s">
        <v>634</v>
      </c>
      <c r="I2476" s="341" t="s">
        <v>635</v>
      </c>
      <c r="J2476" s="341"/>
      <c r="K2476" s="341"/>
      <c r="L2476" s="341"/>
      <c r="M2476" s="341" t="s">
        <v>43</v>
      </c>
      <c r="N2476" s="341"/>
      <c r="O2476" s="341"/>
      <c r="P2476" s="340" t="s">
        <v>636</v>
      </c>
      <c r="Q2476" s="340"/>
      <c r="R2476" s="341" t="s">
        <v>637</v>
      </c>
      <c r="S2476" s="341"/>
      <c r="T2476" s="341"/>
      <c r="U2476" s="341"/>
      <c r="V2476" s="341" t="s">
        <v>638</v>
      </c>
      <c r="W2476" s="341"/>
      <c r="X2476" s="341"/>
    </row>
    <row r="2477" spans="1:24" ht="1.5" customHeight="1">
      <c r="A2477" s="330" t="s">
        <v>157</v>
      </c>
      <c r="B2477" s="330"/>
      <c r="C2477" s="330"/>
      <c r="D2477" s="330"/>
      <c r="E2477" s="330"/>
      <c r="F2477" s="330"/>
      <c r="G2477" s="330"/>
      <c r="H2477" s="219"/>
      <c r="I2477" s="338">
        <v>1</v>
      </c>
      <c r="J2477" s="338"/>
      <c r="K2477" s="338"/>
      <c r="L2477" s="338"/>
      <c r="M2477" s="332" t="s">
        <v>45</v>
      </c>
      <c r="N2477" s="332"/>
      <c r="O2477" s="332"/>
      <c r="P2477" s="330"/>
      <c r="Q2477" s="330"/>
      <c r="R2477" s="338">
        <v>24.52966</v>
      </c>
      <c r="S2477" s="338"/>
      <c r="T2477" s="338"/>
      <c r="U2477" s="338"/>
      <c r="V2477" s="338">
        <v>24.52966</v>
      </c>
      <c r="W2477" s="338"/>
      <c r="X2477" s="338"/>
    </row>
    <row r="2478" spans="1:24" ht="16.5" customHeight="1">
      <c r="A2478" s="330"/>
      <c r="B2478" s="330"/>
      <c r="C2478" s="330"/>
      <c r="D2478" s="330"/>
      <c r="E2478" s="330"/>
      <c r="F2478" s="330"/>
      <c r="G2478" s="330"/>
      <c r="H2478" s="219"/>
      <c r="I2478" s="338"/>
      <c r="J2478" s="338"/>
      <c r="K2478" s="338"/>
      <c r="L2478" s="338"/>
      <c r="M2478" s="332"/>
      <c r="N2478" s="332"/>
      <c r="O2478" s="332"/>
      <c r="P2478" s="330"/>
      <c r="Q2478" s="330"/>
      <c r="R2478" s="338"/>
      <c r="S2478" s="338"/>
      <c r="T2478" s="338"/>
      <c r="U2478" s="338"/>
      <c r="V2478" s="338"/>
      <c r="W2478" s="338"/>
      <c r="X2478" s="338"/>
    </row>
    <row r="2479" spans="1:24" ht="1.5" customHeight="1">
      <c r="A2479" s="330" t="s">
        <v>44</v>
      </c>
      <c r="B2479" s="330"/>
      <c r="C2479" s="330"/>
      <c r="D2479" s="330"/>
      <c r="E2479" s="330"/>
      <c r="F2479" s="330"/>
      <c r="G2479" s="330"/>
      <c r="H2479" s="219"/>
      <c r="I2479" s="338">
        <v>1</v>
      </c>
      <c r="J2479" s="338"/>
      <c r="K2479" s="338"/>
      <c r="L2479" s="338"/>
      <c r="M2479" s="332" t="s">
        <v>45</v>
      </c>
      <c r="N2479" s="332"/>
      <c r="O2479" s="332"/>
      <c r="P2479" s="330"/>
      <c r="Q2479" s="330"/>
      <c r="R2479" s="338">
        <v>6.2363629999999999</v>
      </c>
      <c r="S2479" s="338"/>
      <c r="T2479" s="338"/>
      <c r="U2479" s="338"/>
      <c r="V2479" s="338">
        <v>6.2363629999999999</v>
      </c>
      <c r="W2479" s="338"/>
      <c r="X2479" s="338"/>
    </row>
    <row r="2480" spans="1:24" ht="16.5" customHeight="1">
      <c r="A2480" s="330"/>
      <c r="B2480" s="330"/>
      <c r="C2480" s="330"/>
      <c r="D2480" s="330"/>
      <c r="E2480" s="330"/>
      <c r="F2480" s="330"/>
      <c r="G2480" s="330"/>
      <c r="H2480" s="219"/>
      <c r="I2480" s="338"/>
      <c r="J2480" s="338"/>
      <c r="K2480" s="338"/>
      <c r="L2480" s="338"/>
      <c r="M2480" s="332"/>
      <c r="N2480" s="332"/>
      <c r="O2480" s="332"/>
      <c r="P2480" s="330"/>
      <c r="Q2480" s="330"/>
      <c r="R2480" s="338"/>
      <c r="S2480" s="338"/>
      <c r="T2480" s="338"/>
      <c r="U2480" s="338"/>
      <c r="V2480" s="338"/>
      <c r="W2480" s="338"/>
      <c r="X2480" s="338"/>
    </row>
    <row r="2481" spans="1:24" ht="1.5" customHeight="1">
      <c r="A2481" s="330" t="s">
        <v>47</v>
      </c>
      <c r="B2481" s="330"/>
      <c r="C2481" s="330"/>
      <c r="D2481" s="330"/>
      <c r="E2481" s="330"/>
      <c r="F2481" s="330"/>
      <c r="G2481" s="330"/>
      <c r="H2481" s="219"/>
      <c r="I2481" s="338">
        <v>250</v>
      </c>
      <c r="J2481" s="338"/>
      <c r="K2481" s="338"/>
      <c r="L2481" s="338"/>
      <c r="M2481" s="332" t="s">
        <v>640</v>
      </c>
      <c r="N2481" s="332"/>
      <c r="O2481" s="332"/>
      <c r="P2481" s="330"/>
      <c r="Q2481" s="330"/>
      <c r="R2481" s="338">
        <v>3.5242370000000002E-2</v>
      </c>
      <c r="S2481" s="338"/>
      <c r="T2481" s="338"/>
      <c r="U2481" s="338"/>
      <c r="V2481" s="338">
        <v>8.810594</v>
      </c>
      <c r="W2481" s="338"/>
      <c r="X2481" s="338"/>
    </row>
    <row r="2482" spans="1:24" ht="16.5" customHeight="1">
      <c r="A2482" s="330"/>
      <c r="B2482" s="330"/>
      <c r="C2482" s="330"/>
      <c r="D2482" s="330"/>
      <c r="E2482" s="330"/>
      <c r="F2482" s="330"/>
      <c r="G2482" s="330"/>
      <c r="H2482" s="219"/>
      <c r="I2482" s="338"/>
      <c r="J2482" s="338"/>
      <c r="K2482" s="338"/>
      <c r="L2482" s="338"/>
      <c r="M2482" s="332"/>
      <c r="N2482" s="332"/>
      <c r="O2482" s="332"/>
      <c r="P2482" s="330"/>
      <c r="Q2482" s="330"/>
      <c r="R2482" s="338"/>
      <c r="S2482" s="338"/>
      <c r="T2482" s="338"/>
      <c r="U2482" s="338"/>
      <c r="V2482" s="338"/>
      <c r="W2482" s="338"/>
      <c r="X2482" s="338"/>
    </row>
    <row r="2483" spans="1:24" ht="1.5" customHeight="1">
      <c r="A2483" s="330" t="s">
        <v>7</v>
      </c>
      <c r="B2483" s="330"/>
      <c r="C2483" s="330"/>
      <c r="D2483" s="330"/>
      <c r="E2483" s="330"/>
      <c r="F2483" s="330"/>
      <c r="G2483" s="330"/>
      <c r="H2483" s="219"/>
      <c r="I2483" s="338">
        <v>1</v>
      </c>
      <c r="J2483" s="338"/>
      <c r="K2483" s="338"/>
      <c r="L2483" s="338"/>
      <c r="M2483" s="332" t="s">
        <v>45</v>
      </c>
      <c r="N2483" s="332"/>
      <c r="O2483" s="332"/>
      <c r="P2483" s="330"/>
      <c r="Q2483" s="330"/>
      <c r="R2483" s="338">
        <v>1.21</v>
      </c>
      <c r="S2483" s="338"/>
      <c r="T2483" s="338"/>
      <c r="U2483" s="338"/>
      <c r="V2483" s="338">
        <v>1.21</v>
      </c>
      <c r="W2483" s="338"/>
      <c r="X2483" s="338"/>
    </row>
    <row r="2484" spans="1:24" ht="16.5" customHeight="1">
      <c r="A2484" s="330"/>
      <c r="B2484" s="330"/>
      <c r="C2484" s="330"/>
      <c r="D2484" s="330"/>
      <c r="E2484" s="330"/>
      <c r="F2484" s="330"/>
      <c r="G2484" s="330"/>
      <c r="H2484" s="219"/>
      <c r="I2484" s="338"/>
      <c r="J2484" s="338"/>
      <c r="K2484" s="338"/>
      <c r="L2484" s="338"/>
      <c r="M2484" s="332"/>
      <c r="N2484" s="332"/>
      <c r="O2484" s="332"/>
      <c r="P2484" s="330"/>
      <c r="Q2484" s="330"/>
      <c r="R2484" s="338"/>
      <c r="S2484" s="338"/>
      <c r="T2484" s="338"/>
      <c r="U2484" s="338"/>
      <c r="V2484" s="338"/>
      <c r="W2484" s="338"/>
      <c r="X2484" s="338"/>
    </row>
    <row r="2485" spans="1:24" ht="1.5" customHeight="1">
      <c r="A2485" s="330" t="s">
        <v>128</v>
      </c>
      <c r="B2485" s="330"/>
      <c r="C2485" s="330"/>
      <c r="D2485" s="330"/>
      <c r="E2485" s="330"/>
      <c r="F2485" s="330"/>
      <c r="G2485" s="330"/>
      <c r="H2485" s="219"/>
      <c r="I2485" s="338">
        <v>10</v>
      </c>
      <c r="J2485" s="338"/>
      <c r="K2485" s="338"/>
      <c r="L2485" s="338"/>
      <c r="M2485" s="332" t="s">
        <v>639</v>
      </c>
      <c r="N2485" s="332"/>
      <c r="O2485" s="332"/>
      <c r="P2485" s="330"/>
      <c r="Q2485" s="330"/>
      <c r="R2485" s="338">
        <v>0.03</v>
      </c>
      <c r="S2485" s="338"/>
      <c r="T2485" s="338"/>
      <c r="U2485" s="338"/>
      <c r="V2485" s="338">
        <v>0.3</v>
      </c>
      <c r="W2485" s="338"/>
      <c r="X2485" s="338"/>
    </row>
    <row r="2486" spans="1:24" ht="16.5" customHeight="1">
      <c r="A2486" s="330"/>
      <c r="B2486" s="330"/>
      <c r="C2486" s="330"/>
      <c r="D2486" s="330"/>
      <c r="E2486" s="330"/>
      <c r="F2486" s="330"/>
      <c r="G2486" s="330"/>
      <c r="H2486" s="219"/>
      <c r="I2486" s="338"/>
      <c r="J2486" s="338"/>
      <c r="K2486" s="338"/>
      <c r="L2486" s="338"/>
      <c r="M2486" s="332"/>
      <c r="N2486" s="332"/>
      <c r="O2486" s="332"/>
      <c r="P2486" s="330"/>
      <c r="Q2486" s="330"/>
      <c r="R2486" s="338"/>
      <c r="S2486" s="338"/>
      <c r="T2486" s="338"/>
      <c r="U2486" s="338"/>
      <c r="V2486" s="338"/>
      <c r="W2486" s="338"/>
      <c r="X2486" s="338"/>
    </row>
    <row r="2487" spans="1:24" ht="1.5" customHeight="1">
      <c r="A2487" s="330" t="s">
        <v>8</v>
      </c>
      <c r="B2487" s="330"/>
      <c r="C2487" s="330"/>
      <c r="D2487" s="330"/>
      <c r="E2487" s="330"/>
      <c r="F2487" s="330"/>
      <c r="G2487" s="330"/>
      <c r="H2487" s="219"/>
      <c r="I2487" s="338">
        <v>1</v>
      </c>
      <c r="J2487" s="338"/>
      <c r="K2487" s="338"/>
      <c r="L2487" s="338"/>
      <c r="M2487" s="332" t="s">
        <v>45</v>
      </c>
      <c r="N2487" s="332"/>
      <c r="O2487" s="332"/>
      <c r="P2487" s="330"/>
      <c r="Q2487" s="330"/>
      <c r="R2487" s="338">
        <v>0.23260339999999999</v>
      </c>
      <c r="S2487" s="338"/>
      <c r="T2487" s="338"/>
      <c r="U2487" s="338"/>
      <c r="V2487" s="338">
        <v>0.23260339999999999</v>
      </c>
      <c r="W2487" s="338"/>
      <c r="X2487" s="338"/>
    </row>
    <row r="2488" spans="1:24" ht="16.5" customHeight="1">
      <c r="A2488" s="330"/>
      <c r="B2488" s="330"/>
      <c r="C2488" s="330"/>
      <c r="D2488" s="330"/>
      <c r="E2488" s="330"/>
      <c r="F2488" s="330"/>
      <c r="G2488" s="330"/>
      <c r="H2488" s="219"/>
      <c r="I2488" s="338"/>
      <c r="J2488" s="338"/>
      <c r="K2488" s="338"/>
      <c r="L2488" s="338"/>
      <c r="M2488" s="332"/>
      <c r="N2488" s="332"/>
      <c r="O2488" s="332"/>
      <c r="P2488" s="330"/>
      <c r="Q2488" s="330"/>
      <c r="R2488" s="338"/>
      <c r="S2488" s="338"/>
      <c r="T2488" s="338"/>
      <c r="U2488" s="338"/>
      <c r="V2488" s="338"/>
      <c r="W2488" s="338"/>
      <c r="X2488" s="338"/>
    </row>
    <row r="2489" spans="1:24" ht="7.5" customHeight="1"/>
    <row r="2490" spans="1:24" ht="16.5" customHeight="1">
      <c r="S2490" s="335" t="s">
        <v>641</v>
      </c>
      <c r="T2490" s="335"/>
      <c r="U2490" s="336">
        <v>41.319220000000001</v>
      </c>
      <c r="V2490" s="336"/>
      <c r="W2490" s="336"/>
    </row>
    <row r="2491" spans="1:24" ht="15.75" customHeight="1"/>
    <row r="2492" spans="1:24" ht="16.5" customHeight="1">
      <c r="B2492" s="339" t="s">
        <v>158</v>
      </c>
      <c r="C2492" s="339"/>
      <c r="D2492" s="339"/>
      <c r="E2492" s="339"/>
      <c r="F2492" s="339"/>
      <c r="G2492" s="339"/>
      <c r="H2492" s="339"/>
      <c r="I2492" s="339"/>
      <c r="J2492" s="339"/>
      <c r="K2492" s="339"/>
      <c r="L2492" s="339"/>
      <c r="M2492" s="339"/>
      <c r="N2492" s="339"/>
      <c r="O2492" s="339"/>
      <c r="P2492" s="339"/>
      <c r="Q2492" s="339"/>
      <c r="R2492" s="339"/>
      <c r="S2492" s="339"/>
      <c r="T2492" s="339"/>
      <c r="U2492" s="339"/>
      <c r="V2492" s="339"/>
      <c r="W2492" s="339"/>
      <c r="X2492" s="339"/>
    </row>
    <row r="2493" spans="1:24" ht="0.75" customHeight="1"/>
    <row r="2494" spans="1:24" ht="18" customHeight="1">
      <c r="A2494" s="340" t="s">
        <v>633</v>
      </c>
      <c r="B2494" s="340"/>
      <c r="C2494" s="340"/>
      <c r="D2494" s="340"/>
      <c r="E2494" s="340"/>
      <c r="F2494" s="340"/>
      <c r="G2494" s="340"/>
      <c r="H2494" s="218" t="s">
        <v>634</v>
      </c>
      <c r="I2494" s="341" t="s">
        <v>635</v>
      </c>
      <c r="J2494" s="341"/>
      <c r="K2494" s="341"/>
      <c r="L2494" s="341"/>
      <c r="M2494" s="341" t="s">
        <v>43</v>
      </c>
      <c r="N2494" s="341"/>
      <c r="O2494" s="341"/>
      <c r="P2494" s="340" t="s">
        <v>636</v>
      </c>
      <c r="Q2494" s="340"/>
      <c r="R2494" s="341" t="s">
        <v>637</v>
      </c>
      <c r="S2494" s="341"/>
      <c r="T2494" s="341"/>
      <c r="U2494" s="341"/>
      <c r="V2494" s="341" t="s">
        <v>638</v>
      </c>
      <c r="W2494" s="341"/>
      <c r="X2494" s="341"/>
    </row>
    <row r="2495" spans="1:24" ht="1.5" customHeight="1">
      <c r="A2495" s="330" t="s">
        <v>157</v>
      </c>
      <c r="B2495" s="330"/>
      <c r="C2495" s="330"/>
      <c r="D2495" s="330"/>
      <c r="E2495" s="330"/>
      <c r="F2495" s="330"/>
      <c r="G2495" s="330"/>
      <c r="H2495" s="219"/>
      <c r="I2495" s="338">
        <v>1</v>
      </c>
      <c r="J2495" s="338"/>
      <c r="K2495" s="338"/>
      <c r="L2495" s="338"/>
      <c r="M2495" s="332" t="s">
        <v>45</v>
      </c>
      <c r="N2495" s="332"/>
      <c r="O2495" s="332"/>
      <c r="P2495" s="330"/>
      <c r="Q2495" s="330"/>
      <c r="R2495" s="338">
        <v>24.52966</v>
      </c>
      <c r="S2495" s="338"/>
      <c r="T2495" s="338"/>
      <c r="U2495" s="338"/>
      <c r="V2495" s="338">
        <v>24.52966</v>
      </c>
      <c r="W2495" s="338"/>
      <c r="X2495" s="338"/>
    </row>
    <row r="2496" spans="1:24" ht="16.5" customHeight="1">
      <c r="A2496" s="330"/>
      <c r="B2496" s="330"/>
      <c r="C2496" s="330"/>
      <c r="D2496" s="330"/>
      <c r="E2496" s="330"/>
      <c r="F2496" s="330"/>
      <c r="G2496" s="330"/>
      <c r="H2496" s="219"/>
      <c r="I2496" s="338"/>
      <c r="J2496" s="338"/>
      <c r="K2496" s="338"/>
      <c r="L2496" s="338"/>
      <c r="M2496" s="332"/>
      <c r="N2496" s="332"/>
      <c r="O2496" s="332"/>
      <c r="P2496" s="330"/>
      <c r="Q2496" s="330"/>
      <c r="R2496" s="338"/>
      <c r="S2496" s="338"/>
      <c r="T2496" s="338"/>
      <c r="U2496" s="338"/>
      <c r="V2496" s="338"/>
      <c r="W2496" s="338"/>
      <c r="X2496" s="338"/>
    </row>
    <row r="2497" spans="1:24" ht="1.5" customHeight="1">
      <c r="A2497" s="330" t="s">
        <v>84</v>
      </c>
      <c r="B2497" s="330"/>
      <c r="C2497" s="330"/>
      <c r="D2497" s="330"/>
      <c r="E2497" s="330"/>
      <c r="F2497" s="330"/>
      <c r="G2497" s="330"/>
      <c r="H2497" s="219"/>
      <c r="I2497" s="338">
        <v>1</v>
      </c>
      <c r="J2497" s="338"/>
      <c r="K2497" s="338"/>
      <c r="L2497" s="338"/>
      <c r="M2497" s="332" t="s">
        <v>45</v>
      </c>
      <c r="N2497" s="332"/>
      <c r="O2497" s="332"/>
      <c r="P2497" s="330"/>
      <c r="Q2497" s="330"/>
      <c r="R2497" s="338">
        <v>6.375</v>
      </c>
      <c r="S2497" s="338"/>
      <c r="T2497" s="338"/>
      <c r="U2497" s="338"/>
      <c r="V2497" s="338">
        <v>6.375</v>
      </c>
      <c r="W2497" s="338"/>
      <c r="X2497" s="338"/>
    </row>
    <row r="2498" spans="1:24" ht="16.5" customHeight="1">
      <c r="A2498" s="330"/>
      <c r="B2498" s="330"/>
      <c r="C2498" s="330"/>
      <c r="D2498" s="330"/>
      <c r="E2498" s="330"/>
      <c r="F2498" s="330"/>
      <c r="G2498" s="330"/>
      <c r="H2498" s="219"/>
      <c r="I2498" s="338"/>
      <c r="J2498" s="338"/>
      <c r="K2498" s="338"/>
      <c r="L2498" s="338"/>
      <c r="M2498" s="332"/>
      <c r="N2498" s="332"/>
      <c r="O2498" s="332"/>
      <c r="P2498" s="330"/>
      <c r="Q2498" s="330"/>
      <c r="R2498" s="338"/>
      <c r="S2498" s="338"/>
      <c r="T2498" s="338"/>
      <c r="U2498" s="338"/>
      <c r="V2498" s="338"/>
      <c r="W2498" s="338"/>
      <c r="X2498" s="338"/>
    </row>
    <row r="2499" spans="1:24" ht="1.5" customHeight="1">
      <c r="A2499" s="330" t="s">
        <v>7</v>
      </c>
      <c r="B2499" s="330"/>
      <c r="C2499" s="330"/>
      <c r="D2499" s="330"/>
      <c r="E2499" s="330"/>
      <c r="F2499" s="330"/>
      <c r="G2499" s="330"/>
      <c r="H2499" s="219"/>
      <c r="I2499" s="338">
        <v>1</v>
      </c>
      <c r="J2499" s="338"/>
      <c r="K2499" s="338"/>
      <c r="L2499" s="338"/>
      <c r="M2499" s="332" t="s">
        <v>45</v>
      </c>
      <c r="N2499" s="332"/>
      <c r="O2499" s="332"/>
      <c r="P2499" s="330"/>
      <c r="Q2499" s="330"/>
      <c r="R2499" s="338">
        <v>1.21</v>
      </c>
      <c r="S2499" s="338"/>
      <c r="T2499" s="338"/>
      <c r="U2499" s="338"/>
      <c r="V2499" s="338">
        <v>1.21</v>
      </c>
      <c r="W2499" s="338"/>
      <c r="X2499" s="338"/>
    </row>
    <row r="2500" spans="1:24" ht="16.5" customHeight="1">
      <c r="A2500" s="330"/>
      <c r="B2500" s="330"/>
      <c r="C2500" s="330"/>
      <c r="D2500" s="330"/>
      <c r="E2500" s="330"/>
      <c r="F2500" s="330"/>
      <c r="G2500" s="330"/>
      <c r="H2500" s="219"/>
      <c r="I2500" s="338"/>
      <c r="J2500" s="338"/>
      <c r="K2500" s="338"/>
      <c r="L2500" s="338"/>
      <c r="M2500" s="332"/>
      <c r="N2500" s="332"/>
      <c r="O2500" s="332"/>
      <c r="P2500" s="330"/>
      <c r="Q2500" s="330"/>
      <c r="R2500" s="338"/>
      <c r="S2500" s="338"/>
      <c r="T2500" s="338"/>
      <c r="U2500" s="338"/>
      <c r="V2500" s="338"/>
      <c r="W2500" s="338"/>
      <c r="X2500" s="338"/>
    </row>
    <row r="2501" spans="1:24" ht="1.5" customHeight="1">
      <c r="A2501" s="330" t="s">
        <v>128</v>
      </c>
      <c r="B2501" s="330"/>
      <c r="C2501" s="330"/>
      <c r="D2501" s="330"/>
      <c r="E2501" s="330"/>
      <c r="F2501" s="330"/>
      <c r="G2501" s="330"/>
      <c r="H2501" s="219"/>
      <c r="I2501" s="338">
        <v>10</v>
      </c>
      <c r="J2501" s="338"/>
      <c r="K2501" s="338"/>
      <c r="L2501" s="338"/>
      <c r="M2501" s="332" t="s">
        <v>639</v>
      </c>
      <c r="N2501" s="332"/>
      <c r="O2501" s="332"/>
      <c r="P2501" s="330"/>
      <c r="Q2501" s="330"/>
      <c r="R2501" s="338">
        <v>0.03</v>
      </c>
      <c r="S2501" s="338"/>
      <c r="T2501" s="338"/>
      <c r="U2501" s="338"/>
      <c r="V2501" s="338">
        <v>0.3</v>
      </c>
      <c r="W2501" s="338"/>
      <c r="X2501" s="338"/>
    </row>
    <row r="2502" spans="1:24" ht="16.5" customHeight="1">
      <c r="A2502" s="330"/>
      <c r="B2502" s="330"/>
      <c r="C2502" s="330"/>
      <c r="D2502" s="330"/>
      <c r="E2502" s="330"/>
      <c r="F2502" s="330"/>
      <c r="G2502" s="330"/>
      <c r="H2502" s="219"/>
      <c r="I2502" s="338"/>
      <c r="J2502" s="338"/>
      <c r="K2502" s="338"/>
      <c r="L2502" s="338"/>
      <c r="M2502" s="332"/>
      <c r="N2502" s="332"/>
      <c r="O2502" s="332"/>
      <c r="P2502" s="330"/>
      <c r="Q2502" s="330"/>
      <c r="R2502" s="338"/>
      <c r="S2502" s="338"/>
      <c r="T2502" s="338"/>
      <c r="U2502" s="338"/>
      <c r="V2502" s="338"/>
      <c r="W2502" s="338"/>
      <c r="X2502" s="338"/>
    </row>
    <row r="2503" spans="1:24" ht="1.5" customHeight="1">
      <c r="A2503" s="330" t="s">
        <v>8</v>
      </c>
      <c r="B2503" s="330"/>
      <c r="C2503" s="330"/>
      <c r="D2503" s="330"/>
      <c r="E2503" s="330"/>
      <c r="F2503" s="330"/>
      <c r="G2503" s="330"/>
      <c r="H2503" s="219"/>
      <c r="I2503" s="338">
        <v>1</v>
      </c>
      <c r="J2503" s="338"/>
      <c r="K2503" s="338"/>
      <c r="L2503" s="338"/>
      <c r="M2503" s="332" t="s">
        <v>45</v>
      </c>
      <c r="N2503" s="332"/>
      <c r="O2503" s="332"/>
      <c r="P2503" s="330"/>
      <c r="Q2503" s="330"/>
      <c r="R2503" s="338">
        <v>0.23260339999999999</v>
      </c>
      <c r="S2503" s="338"/>
      <c r="T2503" s="338"/>
      <c r="U2503" s="338"/>
      <c r="V2503" s="338">
        <v>0.23260339999999999</v>
      </c>
      <c r="W2503" s="338"/>
      <c r="X2503" s="338"/>
    </row>
    <row r="2504" spans="1:24" ht="16.5" customHeight="1">
      <c r="A2504" s="330"/>
      <c r="B2504" s="330"/>
      <c r="C2504" s="330"/>
      <c r="D2504" s="330"/>
      <c r="E2504" s="330"/>
      <c r="F2504" s="330"/>
      <c r="G2504" s="330"/>
      <c r="H2504" s="219"/>
      <c r="I2504" s="338"/>
      <c r="J2504" s="338"/>
      <c r="K2504" s="338"/>
      <c r="L2504" s="338"/>
      <c r="M2504" s="332"/>
      <c r="N2504" s="332"/>
      <c r="O2504" s="332"/>
      <c r="P2504" s="330"/>
      <c r="Q2504" s="330"/>
      <c r="R2504" s="338"/>
      <c r="S2504" s="338"/>
      <c r="T2504" s="338"/>
      <c r="U2504" s="338"/>
      <c r="V2504" s="338"/>
      <c r="W2504" s="338"/>
      <c r="X2504" s="338"/>
    </row>
    <row r="2505" spans="1:24" ht="7.5" customHeight="1"/>
    <row r="2506" spans="1:24" ht="16.5" customHeight="1">
      <c r="S2506" s="335" t="s">
        <v>641</v>
      </c>
      <c r="T2506" s="335"/>
      <c r="U2506" s="336">
        <v>32.647260000000003</v>
      </c>
      <c r="V2506" s="336"/>
      <c r="W2506" s="336"/>
    </row>
    <row r="2507" spans="1:24" ht="15.75" customHeight="1"/>
    <row r="2508" spans="1:24" ht="16.5" customHeight="1">
      <c r="B2508" s="339" t="s">
        <v>159</v>
      </c>
      <c r="C2508" s="339"/>
      <c r="D2508" s="339"/>
      <c r="E2508" s="339"/>
      <c r="F2508" s="339"/>
      <c r="G2508" s="339"/>
      <c r="H2508" s="339"/>
      <c r="I2508" s="339"/>
      <c r="J2508" s="339"/>
      <c r="K2508" s="339"/>
      <c r="L2508" s="339"/>
      <c r="M2508" s="339"/>
      <c r="N2508" s="339"/>
      <c r="O2508" s="339"/>
      <c r="P2508" s="339"/>
      <c r="Q2508" s="339"/>
      <c r="R2508" s="339"/>
      <c r="S2508" s="339"/>
      <c r="T2508" s="339"/>
      <c r="U2508" s="339"/>
      <c r="V2508" s="339"/>
      <c r="W2508" s="339"/>
      <c r="X2508" s="339"/>
    </row>
    <row r="2509" spans="1:24" ht="0.75" customHeight="1"/>
    <row r="2510" spans="1:24" ht="18" customHeight="1">
      <c r="A2510" s="340" t="s">
        <v>633</v>
      </c>
      <c r="B2510" s="340"/>
      <c r="C2510" s="340"/>
      <c r="D2510" s="340"/>
      <c r="E2510" s="340"/>
      <c r="F2510" s="340"/>
      <c r="G2510" s="340"/>
      <c r="H2510" s="218" t="s">
        <v>634</v>
      </c>
      <c r="I2510" s="341" t="s">
        <v>635</v>
      </c>
      <c r="J2510" s="341"/>
      <c r="K2510" s="341"/>
      <c r="L2510" s="341"/>
      <c r="M2510" s="341" t="s">
        <v>43</v>
      </c>
      <c r="N2510" s="341"/>
      <c r="O2510" s="341"/>
      <c r="P2510" s="340" t="s">
        <v>636</v>
      </c>
      <c r="Q2510" s="340"/>
      <c r="R2510" s="341" t="s">
        <v>637</v>
      </c>
      <c r="S2510" s="341"/>
      <c r="T2510" s="341"/>
      <c r="U2510" s="341"/>
      <c r="V2510" s="341" t="s">
        <v>638</v>
      </c>
      <c r="W2510" s="341"/>
      <c r="X2510" s="341"/>
    </row>
    <row r="2511" spans="1:24" ht="1.5" customHeight="1">
      <c r="A2511" s="330" t="s">
        <v>157</v>
      </c>
      <c r="B2511" s="330"/>
      <c r="C2511" s="330"/>
      <c r="D2511" s="330"/>
      <c r="E2511" s="330"/>
      <c r="F2511" s="330"/>
      <c r="G2511" s="330"/>
      <c r="H2511" s="219"/>
      <c r="I2511" s="338">
        <v>1</v>
      </c>
      <c r="J2511" s="338"/>
      <c r="K2511" s="338"/>
      <c r="L2511" s="338"/>
      <c r="M2511" s="332" t="s">
        <v>45</v>
      </c>
      <c r="N2511" s="332"/>
      <c r="O2511" s="332"/>
      <c r="P2511" s="330"/>
      <c r="Q2511" s="330"/>
      <c r="R2511" s="338">
        <v>24.52966</v>
      </c>
      <c r="S2511" s="338"/>
      <c r="T2511" s="338"/>
      <c r="U2511" s="338"/>
      <c r="V2511" s="338">
        <v>24.52966</v>
      </c>
      <c r="W2511" s="338"/>
      <c r="X2511" s="338"/>
    </row>
    <row r="2512" spans="1:24" ht="16.5" customHeight="1">
      <c r="A2512" s="330"/>
      <c r="B2512" s="330"/>
      <c r="C2512" s="330"/>
      <c r="D2512" s="330"/>
      <c r="E2512" s="330"/>
      <c r="F2512" s="330"/>
      <c r="G2512" s="330"/>
      <c r="H2512" s="219"/>
      <c r="I2512" s="338"/>
      <c r="J2512" s="338"/>
      <c r="K2512" s="338"/>
      <c r="L2512" s="338"/>
      <c r="M2512" s="332"/>
      <c r="N2512" s="332"/>
      <c r="O2512" s="332"/>
      <c r="P2512" s="330"/>
      <c r="Q2512" s="330"/>
      <c r="R2512" s="338"/>
      <c r="S2512" s="338"/>
      <c r="T2512" s="338"/>
      <c r="U2512" s="338"/>
      <c r="V2512" s="338"/>
      <c r="W2512" s="338"/>
      <c r="X2512" s="338"/>
    </row>
    <row r="2513" spans="1:24" ht="1.5" customHeight="1">
      <c r="A2513" s="330" t="s">
        <v>11</v>
      </c>
      <c r="B2513" s="330"/>
      <c r="C2513" s="330"/>
      <c r="D2513" s="330"/>
      <c r="E2513" s="330"/>
      <c r="F2513" s="330"/>
      <c r="G2513" s="330"/>
      <c r="H2513" s="219"/>
      <c r="I2513" s="338">
        <v>350</v>
      </c>
      <c r="J2513" s="338"/>
      <c r="K2513" s="338"/>
      <c r="L2513" s="338"/>
      <c r="M2513" s="332" t="s">
        <v>640</v>
      </c>
      <c r="N2513" s="332"/>
      <c r="O2513" s="332"/>
      <c r="P2513" s="330"/>
      <c r="Q2513" s="330"/>
      <c r="R2513" s="338">
        <v>3.52856E-2</v>
      </c>
      <c r="S2513" s="338"/>
      <c r="T2513" s="338"/>
      <c r="U2513" s="338"/>
      <c r="V2513" s="338">
        <v>12.349959999999999</v>
      </c>
      <c r="W2513" s="338"/>
      <c r="X2513" s="338"/>
    </row>
    <row r="2514" spans="1:24" ht="16.5" customHeight="1">
      <c r="A2514" s="330"/>
      <c r="B2514" s="330"/>
      <c r="C2514" s="330"/>
      <c r="D2514" s="330"/>
      <c r="E2514" s="330"/>
      <c r="F2514" s="330"/>
      <c r="G2514" s="330"/>
      <c r="H2514" s="219"/>
      <c r="I2514" s="338"/>
      <c r="J2514" s="338"/>
      <c r="K2514" s="338"/>
      <c r="L2514" s="338"/>
      <c r="M2514" s="332"/>
      <c r="N2514" s="332"/>
      <c r="O2514" s="332"/>
      <c r="P2514" s="330"/>
      <c r="Q2514" s="330"/>
      <c r="R2514" s="338"/>
      <c r="S2514" s="338"/>
      <c r="T2514" s="338"/>
      <c r="U2514" s="338"/>
      <c r="V2514" s="338"/>
      <c r="W2514" s="338"/>
      <c r="X2514" s="338"/>
    </row>
    <row r="2515" spans="1:24" ht="1.5" customHeight="1">
      <c r="A2515" s="330" t="s">
        <v>7</v>
      </c>
      <c r="B2515" s="330"/>
      <c r="C2515" s="330"/>
      <c r="D2515" s="330"/>
      <c r="E2515" s="330"/>
      <c r="F2515" s="330"/>
      <c r="G2515" s="330"/>
      <c r="H2515" s="219"/>
      <c r="I2515" s="338">
        <v>1</v>
      </c>
      <c r="J2515" s="338"/>
      <c r="K2515" s="338"/>
      <c r="L2515" s="338"/>
      <c r="M2515" s="332" t="s">
        <v>45</v>
      </c>
      <c r="N2515" s="332"/>
      <c r="O2515" s="332"/>
      <c r="P2515" s="330"/>
      <c r="Q2515" s="330"/>
      <c r="R2515" s="338">
        <v>1.21</v>
      </c>
      <c r="S2515" s="338"/>
      <c r="T2515" s="338"/>
      <c r="U2515" s="338"/>
      <c r="V2515" s="338">
        <v>1.21</v>
      </c>
      <c r="W2515" s="338"/>
      <c r="X2515" s="338"/>
    </row>
    <row r="2516" spans="1:24" ht="16.5" customHeight="1">
      <c r="A2516" s="330"/>
      <c r="B2516" s="330"/>
      <c r="C2516" s="330"/>
      <c r="D2516" s="330"/>
      <c r="E2516" s="330"/>
      <c r="F2516" s="330"/>
      <c r="G2516" s="330"/>
      <c r="H2516" s="219"/>
      <c r="I2516" s="338"/>
      <c r="J2516" s="338"/>
      <c r="K2516" s="338"/>
      <c r="L2516" s="338"/>
      <c r="M2516" s="332"/>
      <c r="N2516" s="332"/>
      <c r="O2516" s="332"/>
      <c r="P2516" s="330"/>
      <c r="Q2516" s="330"/>
      <c r="R2516" s="338"/>
      <c r="S2516" s="338"/>
      <c r="T2516" s="338"/>
      <c r="U2516" s="338"/>
      <c r="V2516" s="338"/>
      <c r="W2516" s="338"/>
      <c r="X2516" s="338"/>
    </row>
    <row r="2517" spans="1:24" ht="1.5" customHeight="1">
      <c r="A2517" s="330" t="s">
        <v>8</v>
      </c>
      <c r="B2517" s="330"/>
      <c r="C2517" s="330"/>
      <c r="D2517" s="330"/>
      <c r="E2517" s="330"/>
      <c r="F2517" s="330"/>
      <c r="G2517" s="330"/>
      <c r="H2517" s="219"/>
      <c r="I2517" s="338">
        <v>1</v>
      </c>
      <c r="J2517" s="338"/>
      <c r="K2517" s="338"/>
      <c r="L2517" s="338"/>
      <c r="M2517" s="332" t="s">
        <v>45</v>
      </c>
      <c r="N2517" s="332"/>
      <c r="O2517" s="332"/>
      <c r="P2517" s="330"/>
      <c r="Q2517" s="330"/>
      <c r="R2517" s="338">
        <v>0.23260339999999999</v>
      </c>
      <c r="S2517" s="338"/>
      <c r="T2517" s="338"/>
      <c r="U2517" s="338"/>
      <c r="V2517" s="338">
        <v>0.23260339999999999</v>
      </c>
      <c r="W2517" s="338"/>
      <c r="X2517" s="338"/>
    </row>
    <row r="2518" spans="1:24" ht="16.5" customHeight="1">
      <c r="A2518" s="330"/>
      <c r="B2518" s="330"/>
      <c r="C2518" s="330"/>
      <c r="D2518" s="330"/>
      <c r="E2518" s="330"/>
      <c r="F2518" s="330"/>
      <c r="G2518" s="330"/>
      <c r="H2518" s="219"/>
      <c r="I2518" s="338"/>
      <c r="J2518" s="338"/>
      <c r="K2518" s="338"/>
      <c r="L2518" s="338"/>
      <c r="M2518" s="332"/>
      <c r="N2518" s="332"/>
      <c r="O2518" s="332"/>
      <c r="P2518" s="330"/>
      <c r="Q2518" s="330"/>
      <c r="R2518" s="338"/>
      <c r="S2518" s="338"/>
      <c r="T2518" s="338"/>
      <c r="U2518" s="338"/>
      <c r="V2518" s="338"/>
      <c r="W2518" s="338"/>
      <c r="X2518" s="338"/>
    </row>
    <row r="2519" spans="1:24" ht="8.25" customHeight="1"/>
    <row r="2520" spans="1:24" ht="16.5" customHeight="1">
      <c r="S2520" s="335" t="s">
        <v>641</v>
      </c>
      <c r="T2520" s="335"/>
      <c r="U2520" s="336">
        <v>38.322220000000002</v>
      </c>
      <c r="V2520" s="336"/>
      <c r="W2520" s="336"/>
    </row>
    <row r="2521" spans="1:24" ht="15" customHeight="1"/>
    <row r="2522" spans="1:24" ht="16.5" customHeight="1">
      <c r="B2522" s="339" t="s">
        <v>160</v>
      </c>
      <c r="C2522" s="339"/>
      <c r="D2522" s="339"/>
      <c r="E2522" s="339"/>
      <c r="F2522" s="339"/>
      <c r="G2522" s="339"/>
      <c r="H2522" s="339"/>
      <c r="I2522" s="339"/>
      <c r="J2522" s="339"/>
      <c r="K2522" s="339"/>
      <c r="L2522" s="339"/>
      <c r="M2522" s="339"/>
      <c r="N2522" s="339"/>
      <c r="O2522" s="339"/>
      <c r="P2522" s="339"/>
      <c r="Q2522" s="339"/>
      <c r="R2522" s="339"/>
      <c r="S2522" s="339"/>
      <c r="T2522" s="339"/>
      <c r="U2522" s="339"/>
      <c r="V2522" s="339"/>
      <c r="W2522" s="339"/>
      <c r="X2522" s="339"/>
    </row>
    <row r="2523" spans="1:24" ht="1.5" customHeight="1"/>
    <row r="2524" spans="1:24" ht="18" customHeight="1">
      <c r="A2524" s="340" t="s">
        <v>633</v>
      </c>
      <c r="B2524" s="340"/>
      <c r="C2524" s="340"/>
      <c r="D2524" s="340"/>
      <c r="E2524" s="340"/>
      <c r="F2524" s="340"/>
      <c r="G2524" s="340"/>
      <c r="H2524" s="218" t="s">
        <v>634</v>
      </c>
      <c r="I2524" s="341" t="s">
        <v>635</v>
      </c>
      <c r="J2524" s="341"/>
      <c r="K2524" s="341"/>
      <c r="L2524" s="341"/>
      <c r="M2524" s="341" t="s">
        <v>43</v>
      </c>
      <c r="N2524" s="341"/>
      <c r="O2524" s="341"/>
      <c r="P2524" s="340" t="s">
        <v>636</v>
      </c>
      <c r="Q2524" s="340"/>
      <c r="R2524" s="341" t="s">
        <v>637</v>
      </c>
      <c r="S2524" s="341"/>
      <c r="T2524" s="341"/>
      <c r="U2524" s="341"/>
      <c r="V2524" s="341" t="s">
        <v>638</v>
      </c>
      <c r="W2524" s="341"/>
      <c r="X2524" s="341"/>
    </row>
    <row r="2525" spans="1:24" ht="1.5" customHeight="1">
      <c r="A2525" s="330" t="s">
        <v>157</v>
      </c>
      <c r="B2525" s="330"/>
      <c r="C2525" s="330"/>
      <c r="D2525" s="330"/>
      <c r="E2525" s="330"/>
      <c r="F2525" s="330"/>
      <c r="G2525" s="330"/>
      <c r="H2525" s="219"/>
      <c r="I2525" s="338">
        <v>1</v>
      </c>
      <c r="J2525" s="338"/>
      <c r="K2525" s="338"/>
      <c r="L2525" s="338"/>
      <c r="M2525" s="332" t="s">
        <v>45</v>
      </c>
      <c r="N2525" s="332"/>
      <c r="O2525" s="332"/>
      <c r="P2525" s="330"/>
      <c r="Q2525" s="330"/>
      <c r="R2525" s="338">
        <v>24.52966</v>
      </c>
      <c r="S2525" s="338"/>
      <c r="T2525" s="338"/>
      <c r="U2525" s="338"/>
      <c r="V2525" s="338">
        <v>24.52966</v>
      </c>
      <c r="W2525" s="338"/>
      <c r="X2525" s="338"/>
    </row>
    <row r="2526" spans="1:24" ht="16.5" customHeight="1">
      <c r="A2526" s="330"/>
      <c r="B2526" s="330"/>
      <c r="C2526" s="330"/>
      <c r="D2526" s="330"/>
      <c r="E2526" s="330"/>
      <c r="F2526" s="330"/>
      <c r="G2526" s="330"/>
      <c r="H2526" s="219"/>
      <c r="I2526" s="338"/>
      <c r="J2526" s="338"/>
      <c r="K2526" s="338"/>
      <c r="L2526" s="338"/>
      <c r="M2526" s="332"/>
      <c r="N2526" s="332"/>
      <c r="O2526" s="332"/>
      <c r="P2526" s="330"/>
      <c r="Q2526" s="330"/>
      <c r="R2526" s="338"/>
      <c r="S2526" s="338"/>
      <c r="T2526" s="338"/>
      <c r="U2526" s="338"/>
      <c r="V2526" s="338"/>
      <c r="W2526" s="338"/>
      <c r="X2526" s="338"/>
    </row>
    <row r="2527" spans="1:24" ht="1.5" customHeight="1">
      <c r="A2527" s="330" t="s">
        <v>86</v>
      </c>
      <c r="B2527" s="330"/>
      <c r="C2527" s="330"/>
      <c r="D2527" s="330"/>
      <c r="E2527" s="330"/>
      <c r="F2527" s="330"/>
      <c r="G2527" s="330"/>
      <c r="H2527" s="219"/>
      <c r="I2527" s="338">
        <v>1</v>
      </c>
      <c r="J2527" s="338"/>
      <c r="K2527" s="338"/>
      <c r="L2527" s="338"/>
      <c r="M2527" s="332" t="s">
        <v>45</v>
      </c>
      <c r="N2527" s="332"/>
      <c r="O2527" s="332"/>
      <c r="P2527" s="330"/>
      <c r="Q2527" s="330"/>
      <c r="R2527" s="338">
        <v>5</v>
      </c>
      <c r="S2527" s="338"/>
      <c r="T2527" s="338"/>
      <c r="U2527" s="338"/>
      <c r="V2527" s="338">
        <v>5</v>
      </c>
      <c r="W2527" s="338"/>
      <c r="X2527" s="338"/>
    </row>
    <row r="2528" spans="1:24" ht="16.5" customHeight="1">
      <c r="A2528" s="330"/>
      <c r="B2528" s="330"/>
      <c r="C2528" s="330"/>
      <c r="D2528" s="330"/>
      <c r="E2528" s="330"/>
      <c r="F2528" s="330"/>
      <c r="G2528" s="330"/>
      <c r="H2528" s="219"/>
      <c r="I2528" s="338"/>
      <c r="J2528" s="338"/>
      <c r="K2528" s="338"/>
      <c r="L2528" s="338"/>
      <c r="M2528" s="332"/>
      <c r="N2528" s="332"/>
      <c r="O2528" s="332"/>
      <c r="P2528" s="330"/>
      <c r="Q2528" s="330"/>
      <c r="R2528" s="338"/>
      <c r="S2528" s="338"/>
      <c r="T2528" s="338"/>
      <c r="U2528" s="338"/>
      <c r="V2528" s="338"/>
      <c r="W2528" s="338"/>
      <c r="X2528" s="338"/>
    </row>
    <row r="2529" spans="1:24" ht="1.5" customHeight="1">
      <c r="A2529" s="330" t="s">
        <v>7</v>
      </c>
      <c r="B2529" s="330"/>
      <c r="C2529" s="330"/>
      <c r="D2529" s="330"/>
      <c r="E2529" s="330"/>
      <c r="F2529" s="330"/>
      <c r="G2529" s="330"/>
      <c r="H2529" s="219"/>
      <c r="I2529" s="338">
        <v>1</v>
      </c>
      <c r="J2529" s="338"/>
      <c r="K2529" s="338"/>
      <c r="L2529" s="338"/>
      <c r="M2529" s="332" t="s">
        <v>45</v>
      </c>
      <c r="N2529" s="332"/>
      <c r="O2529" s="332"/>
      <c r="P2529" s="330"/>
      <c r="Q2529" s="330"/>
      <c r="R2529" s="338">
        <v>1.21</v>
      </c>
      <c r="S2529" s="338"/>
      <c r="T2529" s="338"/>
      <c r="U2529" s="338"/>
      <c r="V2529" s="338">
        <v>1.21</v>
      </c>
      <c r="W2529" s="338"/>
      <c r="X2529" s="338"/>
    </row>
    <row r="2530" spans="1:24" ht="16.5" customHeight="1">
      <c r="A2530" s="330"/>
      <c r="B2530" s="330"/>
      <c r="C2530" s="330"/>
      <c r="D2530" s="330"/>
      <c r="E2530" s="330"/>
      <c r="F2530" s="330"/>
      <c r="G2530" s="330"/>
      <c r="H2530" s="219"/>
      <c r="I2530" s="338"/>
      <c r="J2530" s="338"/>
      <c r="K2530" s="338"/>
      <c r="L2530" s="338"/>
      <c r="M2530" s="332"/>
      <c r="N2530" s="332"/>
      <c r="O2530" s="332"/>
      <c r="P2530" s="330"/>
      <c r="Q2530" s="330"/>
      <c r="R2530" s="338"/>
      <c r="S2530" s="338"/>
      <c r="T2530" s="338"/>
      <c r="U2530" s="338"/>
      <c r="V2530" s="338"/>
      <c r="W2530" s="338"/>
      <c r="X2530" s="338"/>
    </row>
    <row r="2531" spans="1:24" ht="1.5" customHeight="1">
      <c r="A2531" s="330" t="s">
        <v>8</v>
      </c>
      <c r="B2531" s="330"/>
      <c r="C2531" s="330"/>
      <c r="D2531" s="330"/>
      <c r="E2531" s="330"/>
      <c r="F2531" s="330"/>
      <c r="G2531" s="330"/>
      <c r="H2531" s="219"/>
      <c r="I2531" s="338">
        <v>1</v>
      </c>
      <c r="J2531" s="338"/>
      <c r="K2531" s="338"/>
      <c r="L2531" s="338"/>
      <c r="M2531" s="332" t="s">
        <v>45</v>
      </c>
      <c r="N2531" s="332"/>
      <c r="O2531" s="332"/>
      <c r="P2531" s="330"/>
      <c r="Q2531" s="330"/>
      <c r="R2531" s="338">
        <v>0.23260339999999999</v>
      </c>
      <c r="S2531" s="338"/>
      <c r="T2531" s="338"/>
      <c r="U2531" s="338"/>
      <c r="V2531" s="338">
        <v>0.23260339999999999</v>
      </c>
      <c r="W2531" s="338"/>
      <c r="X2531" s="338"/>
    </row>
    <row r="2532" spans="1:24" ht="16.5" customHeight="1">
      <c r="A2532" s="330"/>
      <c r="B2532" s="330"/>
      <c r="C2532" s="330"/>
      <c r="D2532" s="330"/>
      <c r="E2532" s="330"/>
      <c r="F2532" s="330"/>
      <c r="G2532" s="330"/>
      <c r="H2532" s="219"/>
      <c r="I2532" s="338"/>
      <c r="J2532" s="338"/>
      <c r="K2532" s="338"/>
      <c r="L2532" s="338"/>
      <c r="M2532" s="332"/>
      <c r="N2532" s="332"/>
      <c r="O2532" s="332"/>
      <c r="P2532" s="330"/>
      <c r="Q2532" s="330"/>
      <c r="R2532" s="338"/>
      <c r="S2532" s="338"/>
      <c r="T2532" s="338"/>
      <c r="U2532" s="338"/>
      <c r="V2532" s="338"/>
      <c r="W2532" s="338"/>
      <c r="X2532" s="338"/>
    </row>
    <row r="2533" spans="1:24" ht="7.5" customHeight="1"/>
    <row r="2534" spans="1:24" ht="16.5" customHeight="1">
      <c r="S2534" s="335" t="s">
        <v>641</v>
      </c>
      <c r="T2534" s="335"/>
      <c r="U2534" s="336">
        <v>30.972259999999999</v>
      </c>
      <c r="V2534" s="336"/>
      <c r="W2534" s="336"/>
    </row>
    <row r="2535" spans="1:24" ht="15" customHeight="1"/>
    <row r="2536" spans="1:24" ht="17.25" customHeight="1">
      <c r="B2536" s="339" t="s">
        <v>161</v>
      </c>
      <c r="C2536" s="339"/>
      <c r="D2536" s="339"/>
      <c r="E2536" s="339"/>
      <c r="F2536" s="339"/>
      <c r="G2536" s="339"/>
      <c r="H2536" s="339"/>
      <c r="I2536" s="339"/>
      <c r="J2536" s="339"/>
      <c r="K2536" s="339"/>
      <c r="L2536" s="339"/>
      <c r="M2536" s="339"/>
      <c r="N2536" s="339"/>
      <c r="O2536" s="339"/>
      <c r="P2536" s="339"/>
      <c r="Q2536" s="339"/>
      <c r="R2536" s="339"/>
      <c r="S2536" s="339"/>
      <c r="T2536" s="339"/>
      <c r="U2536" s="339"/>
      <c r="V2536" s="339"/>
      <c r="W2536" s="339"/>
      <c r="X2536" s="339"/>
    </row>
    <row r="2537" spans="1:24" ht="0.75" customHeight="1"/>
    <row r="2538" spans="1:24" ht="18" customHeight="1">
      <c r="A2538" s="340" t="s">
        <v>633</v>
      </c>
      <c r="B2538" s="340"/>
      <c r="C2538" s="340"/>
      <c r="D2538" s="340"/>
      <c r="E2538" s="340"/>
      <c r="F2538" s="340"/>
      <c r="G2538" s="340"/>
      <c r="H2538" s="218" t="s">
        <v>634</v>
      </c>
      <c r="I2538" s="341" t="s">
        <v>635</v>
      </c>
      <c r="J2538" s="341"/>
      <c r="K2538" s="341"/>
      <c r="L2538" s="341"/>
      <c r="M2538" s="341" t="s">
        <v>43</v>
      </c>
      <c r="N2538" s="341"/>
      <c r="O2538" s="341"/>
      <c r="P2538" s="340" t="s">
        <v>636</v>
      </c>
      <c r="Q2538" s="340"/>
      <c r="R2538" s="341" t="s">
        <v>637</v>
      </c>
      <c r="S2538" s="341"/>
      <c r="T2538" s="341"/>
      <c r="U2538" s="341"/>
      <c r="V2538" s="341" t="s">
        <v>638</v>
      </c>
      <c r="W2538" s="341"/>
      <c r="X2538" s="341"/>
    </row>
    <row r="2539" spans="1:24" ht="1.5" customHeight="1">
      <c r="A2539" s="330" t="s">
        <v>157</v>
      </c>
      <c r="B2539" s="330"/>
      <c r="C2539" s="330"/>
      <c r="D2539" s="330"/>
      <c r="E2539" s="330"/>
      <c r="F2539" s="330"/>
      <c r="G2539" s="330"/>
      <c r="H2539" s="219"/>
      <c r="I2539" s="338">
        <v>1</v>
      </c>
      <c r="J2539" s="338"/>
      <c r="K2539" s="338"/>
      <c r="L2539" s="338"/>
      <c r="M2539" s="332" t="s">
        <v>45</v>
      </c>
      <c r="N2539" s="332"/>
      <c r="O2539" s="332"/>
      <c r="P2539" s="330"/>
      <c r="Q2539" s="330"/>
      <c r="R2539" s="338">
        <v>24.52966</v>
      </c>
      <c r="S2539" s="338"/>
      <c r="T2539" s="338"/>
      <c r="U2539" s="338"/>
      <c r="V2539" s="338">
        <v>24.52966</v>
      </c>
      <c r="W2539" s="338"/>
      <c r="X2539" s="338"/>
    </row>
    <row r="2540" spans="1:24" ht="16.5" customHeight="1">
      <c r="A2540" s="330"/>
      <c r="B2540" s="330"/>
      <c r="C2540" s="330"/>
      <c r="D2540" s="330"/>
      <c r="E2540" s="330"/>
      <c r="F2540" s="330"/>
      <c r="G2540" s="330"/>
      <c r="H2540" s="219"/>
      <c r="I2540" s="338"/>
      <c r="J2540" s="338"/>
      <c r="K2540" s="338"/>
      <c r="L2540" s="338"/>
      <c r="M2540" s="332"/>
      <c r="N2540" s="332"/>
      <c r="O2540" s="332"/>
      <c r="P2540" s="330"/>
      <c r="Q2540" s="330"/>
      <c r="R2540" s="338"/>
      <c r="S2540" s="338"/>
      <c r="T2540" s="338"/>
      <c r="U2540" s="338"/>
      <c r="V2540" s="338"/>
      <c r="W2540" s="338"/>
      <c r="X2540" s="338"/>
    </row>
    <row r="2541" spans="1:24" ht="1.5" customHeight="1">
      <c r="A2541" s="330" t="s">
        <v>64</v>
      </c>
      <c r="B2541" s="330"/>
      <c r="C2541" s="330"/>
      <c r="D2541" s="330"/>
      <c r="E2541" s="330"/>
      <c r="F2541" s="330"/>
      <c r="G2541" s="330"/>
      <c r="H2541" s="219"/>
      <c r="I2541" s="338">
        <v>1</v>
      </c>
      <c r="J2541" s="338"/>
      <c r="K2541" s="338"/>
      <c r="L2541" s="338"/>
      <c r="M2541" s="332" t="s">
        <v>45</v>
      </c>
      <c r="N2541" s="332"/>
      <c r="O2541" s="332"/>
      <c r="P2541" s="330"/>
      <c r="Q2541" s="330"/>
      <c r="R2541" s="338">
        <v>6.2659570000000002</v>
      </c>
      <c r="S2541" s="338"/>
      <c r="T2541" s="338"/>
      <c r="U2541" s="338"/>
      <c r="V2541" s="338">
        <v>6.2659570000000002</v>
      </c>
      <c r="W2541" s="338"/>
      <c r="X2541" s="338"/>
    </row>
    <row r="2542" spans="1:24" ht="16.5" customHeight="1">
      <c r="A2542" s="330"/>
      <c r="B2542" s="330"/>
      <c r="C2542" s="330"/>
      <c r="D2542" s="330"/>
      <c r="E2542" s="330"/>
      <c r="F2542" s="330"/>
      <c r="G2542" s="330"/>
      <c r="H2542" s="219"/>
      <c r="I2542" s="338"/>
      <c r="J2542" s="338"/>
      <c r="K2542" s="338"/>
      <c r="L2542" s="338"/>
      <c r="M2542" s="332"/>
      <c r="N2542" s="332"/>
      <c r="O2542" s="332"/>
      <c r="P2542" s="330"/>
      <c r="Q2542" s="330"/>
      <c r="R2542" s="338"/>
      <c r="S2542" s="338"/>
      <c r="T2542" s="338"/>
      <c r="U2542" s="338"/>
      <c r="V2542" s="338"/>
      <c r="W2542" s="338"/>
      <c r="X2542" s="338"/>
    </row>
    <row r="2543" spans="1:24" ht="1.5" customHeight="1">
      <c r="A2543" s="330" t="s">
        <v>7</v>
      </c>
      <c r="B2543" s="330"/>
      <c r="C2543" s="330"/>
      <c r="D2543" s="330"/>
      <c r="E2543" s="330"/>
      <c r="F2543" s="330"/>
      <c r="G2543" s="330"/>
      <c r="H2543" s="219"/>
      <c r="I2543" s="338">
        <v>1</v>
      </c>
      <c r="J2543" s="338"/>
      <c r="K2543" s="338"/>
      <c r="L2543" s="338"/>
      <c r="M2543" s="332" t="s">
        <v>45</v>
      </c>
      <c r="N2543" s="332"/>
      <c r="O2543" s="332"/>
      <c r="P2543" s="330"/>
      <c r="Q2543" s="330"/>
      <c r="R2543" s="338">
        <v>1.21</v>
      </c>
      <c r="S2543" s="338"/>
      <c r="T2543" s="338"/>
      <c r="U2543" s="338"/>
      <c r="V2543" s="338">
        <v>1.21</v>
      </c>
      <c r="W2543" s="338"/>
      <c r="X2543" s="338"/>
    </row>
    <row r="2544" spans="1:24" ht="16.5" customHeight="1">
      <c r="A2544" s="330"/>
      <c r="B2544" s="330"/>
      <c r="C2544" s="330"/>
      <c r="D2544" s="330"/>
      <c r="E2544" s="330"/>
      <c r="F2544" s="330"/>
      <c r="G2544" s="330"/>
      <c r="H2544" s="219"/>
      <c r="I2544" s="338"/>
      <c r="J2544" s="338"/>
      <c r="K2544" s="338"/>
      <c r="L2544" s="338"/>
      <c r="M2544" s="332"/>
      <c r="N2544" s="332"/>
      <c r="O2544" s="332"/>
      <c r="P2544" s="330"/>
      <c r="Q2544" s="330"/>
      <c r="R2544" s="338"/>
      <c r="S2544" s="338"/>
      <c r="T2544" s="338"/>
      <c r="U2544" s="338"/>
      <c r="V2544" s="338"/>
      <c r="W2544" s="338"/>
      <c r="X2544" s="338"/>
    </row>
    <row r="2545" spans="1:24" ht="1.5" customHeight="1">
      <c r="A2545" s="330" t="s">
        <v>10</v>
      </c>
      <c r="B2545" s="330"/>
      <c r="C2545" s="330"/>
      <c r="D2545" s="330"/>
      <c r="E2545" s="330"/>
      <c r="F2545" s="330"/>
      <c r="G2545" s="330"/>
      <c r="H2545" s="219"/>
      <c r="I2545" s="338">
        <v>30</v>
      </c>
      <c r="J2545" s="338"/>
      <c r="K2545" s="338"/>
      <c r="L2545" s="338"/>
      <c r="M2545" s="332" t="s">
        <v>639</v>
      </c>
      <c r="N2545" s="332"/>
      <c r="O2545" s="332"/>
      <c r="P2545" s="330"/>
      <c r="Q2545" s="330"/>
      <c r="R2545" s="338">
        <v>9.0999999999999998E-2</v>
      </c>
      <c r="S2545" s="338"/>
      <c r="T2545" s="338"/>
      <c r="U2545" s="338"/>
      <c r="V2545" s="338">
        <v>2.73</v>
      </c>
      <c r="W2545" s="338"/>
      <c r="X2545" s="338"/>
    </row>
    <row r="2546" spans="1:24" ht="16.5" customHeight="1">
      <c r="A2546" s="330"/>
      <c r="B2546" s="330"/>
      <c r="C2546" s="330"/>
      <c r="D2546" s="330"/>
      <c r="E2546" s="330"/>
      <c r="F2546" s="330"/>
      <c r="G2546" s="330"/>
      <c r="H2546" s="219"/>
      <c r="I2546" s="338"/>
      <c r="J2546" s="338"/>
      <c r="K2546" s="338"/>
      <c r="L2546" s="338"/>
      <c r="M2546" s="332"/>
      <c r="N2546" s="332"/>
      <c r="O2546" s="332"/>
      <c r="P2546" s="330"/>
      <c r="Q2546" s="330"/>
      <c r="R2546" s="338"/>
      <c r="S2546" s="338"/>
      <c r="T2546" s="338"/>
      <c r="U2546" s="338"/>
      <c r="V2546" s="338"/>
      <c r="W2546" s="338"/>
      <c r="X2546" s="338"/>
    </row>
    <row r="2547" spans="1:24" ht="1.5" customHeight="1">
      <c r="A2547" s="330" t="s">
        <v>8</v>
      </c>
      <c r="B2547" s="330"/>
      <c r="C2547" s="330"/>
      <c r="D2547" s="330"/>
      <c r="E2547" s="330"/>
      <c r="F2547" s="330"/>
      <c r="G2547" s="330"/>
      <c r="H2547" s="219"/>
      <c r="I2547" s="338">
        <v>1</v>
      </c>
      <c r="J2547" s="338"/>
      <c r="K2547" s="338"/>
      <c r="L2547" s="338"/>
      <c r="M2547" s="332" t="s">
        <v>45</v>
      </c>
      <c r="N2547" s="332"/>
      <c r="O2547" s="332"/>
      <c r="P2547" s="330"/>
      <c r="Q2547" s="330"/>
      <c r="R2547" s="338">
        <v>0.23260339999999999</v>
      </c>
      <c r="S2547" s="338"/>
      <c r="T2547" s="338"/>
      <c r="U2547" s="338"/>
      <c r="V2547" s="338">
        <v>0.23260339999999999</v>
      </c>
      <c r="W2547" s="338"/>
      <c r="X2547" s="338"/>
    </row>
    <row r="2548" spans="1:24" ht="16.5" customHeight="1">
      <c r="A2548" s="330"/>
      <c r="B2548" s="330"/>
      <c r="C2548" s="330"/>
      <c r="D2548" s="330"/>
      <c r="E2548" s="330"/>
      <c r="F2548" s="330"/>
      <c r="G2548" s="330"/>
      <c r="H2548" s="219"/>
      <c r="I2548" s="338"/>
      <c r="J2548" s="338"/>
      <c r="K2548" s="338"/>
      <c r="L2548" s="338"/>
      <c r="M2548" s="332"/>
      <c r="N2548" s="332"/>
      <c r="O2548" s="332"/>
      <c r="P2548" s="330"/>
      <c r="Q2548" s="330"/>
      <c r="R2548" s="338"/>
      <c r="S2548" s="338"/>
      <c r="T2548" s="338"/>
      <c r="U2548" s="338"/>
      <c r="V2548" s="338"/>
      <c r="W2548" s="338"/>
      <c r="X2548" s="338"/>
    </row>
    <row r="2549" spans="1:24" ht="7.5" customHeight="1"/>
    <row r="2550" spans="1:24" ht="16.5" customHeight="1">
      <c r="S2550" s="335" t="s">
        <v>641</v>
      </c>
      <c r="T2550" s="335"/>
      <c r="U2550" s="336">
        <v>34.968220000000002</v>
      </c>
      <c r="V2550" s="336"/>
      <c r="W2550" s="336"/>
    </row>
    <row r="2551" spans="1:24" ht="15.75" customHeight="1"/>
    <row r="2552" spans="1:24" ht="16.5" customHeight="1">
      <c r="B2552" s="339" t="s">
        <v>162</v>
      </c>
      <c r="C2552" s="339"/>
      <c r="D2552" s="339"/>
      <c r="E2552" s="339"/>
      <c r="F2552" s="339"/>
      <c r="G2552" s="339"/>
      <c r="H2552" s="339"/>
      <c r="I2552" s="339"/>
      <c r="J2552" s="339"/>
      <c r="K2552" s="339"/>
      <c r="L2552" s="339"/>
      <c r="M2552" s="339"/>
      <c r="N2552" s="339"/>
      <c r="O2552" s="339"/>
      <c r="P2552" s="339"/>
      <c r="Q2552" s="339"/>
      <c r="R2552" s="339"/>
      <c r="S2552" s="339"/>
      <c r="T2552" s="339"/>
      <c r="U2552" s="339"/>
      <c r="V2552" s="339"/>
      <c r="W2552" s="339"/>
      <c r="X2552" s="339"/>
    </row>
    <row r="2553" spans="1:24" ht="0.75" customHeight="1"/>
    <row r="2554" spans="1:24" ht="18" customHeight="1">
      <c r="A2554" s="340" t="s">
        <v>633</v>
      </c>
      <c r="B2554" s="340"/>
      <c r="C2554" s="340"/>
      <c r="D2554" s="340"/>
      <c r="E2554" s="340"/>
      <c r="F2554" s="340"/>
      <c r="G2554" s="340"/>
      <c r="H2554" s="218" t="s">
        <v>634</v>
      </c>
      <c r="I2554" s="341" t="s">
        <v>635</v>
      </c>
      <c r="J2554" s="341"/>
      <c r="K2554" s="341"/>
      <c r="L2554" s="341"/>
      <c r="M2554" s="341" t="s">
        <v>43</v>
      </c>
      <c r="N2554" s="341"/>
      <c r="O2554" s="341"/>
      <c r="P2554" s="340" t="s">
        <v>636</v>
      </c>
      <c r="Q2554" s="340"/>
      <c r="R2554" s="341" t="s">
        <v>637</v>
      </c>
      <c r="S2554" s="341"/>
      <c r="T2554" s="341"/>
      <c r="U2554" s="341"/>
      <c r="V2554" s="341" t="s">
        <v>638</v>
      </c>
      <c r="W2554" s="341"/>
      <c r="X2554" s="341"/>
    </row>
    <row r="2555" spans="1:24" ht="1.5" customHeight="1">
      <c r="A2555" s="330" t="s">
        <v>157</v>
      </c>
      <c r="B2555" s="330"/>
      <c r="C2555" s="330"/>
      <c r="D2555" s="330"/>
      <c r="E2555" s="330"/>
      <c r="F2555" s="330"/>
      <c r="G2555" s="330"/>
      <c r="H2555" s="219"/>
      <c r="I2555" s="338">
        <v>1</v>
      </c>
      <c r="J2555" s="338"/>
      <c r="K2555" s="338"/>
      <c r="L2555" s="338"/>
      <c r="M2555" s="332" t="s">
        <v>45</v>
      </c>
      <c r="N2555" s="332"/>
      <c r="O2555" s="332"/>
      <c r="P2555" s="330"/>
      <c r="Q2555" s="330"/>
      <c r="R2555" s="338">
        <v>24.52966</v>
      </c>
      <c r="S2555" s="338"/>
      <c r="T2555" s="338"/>
      <c r="U2555" s="338"/>
      <c r="V2555" s="338">
        <v>24.52966</v>
      </c>
      <c r="W2555" s="338"/>
      <c r="X2555" s="338"/>
    </row>
    <row r="2556" spans="1:24" ht="16.5" customHeight="1">
      <c r="A2556" s="330"/>
      <c r="B2556" s="330"/>
      <c r="C2556" s="330"/>
      <c r="D2556" s="330"/>
      <c r="E2556" s="330"/>
      <c r="F2556" s="330"/>
      <c r="G2556" s="330"/>
      <c r="H2556" s="219"/>
      <c r="I2556" s="338"/>
      <c r="J2556" s="338"/>
      <c r="K2556" s="338"/>
      <c r="L2556" s="338"/>
      <c r="M2556" s="332"/>
      <c r="N2556" s="332"/>
      <c r="O2556" s="332"/>
      <c r="P2556" s="330"/>
      <c r="Q2556" s="330"/>
      <c r="R2556" s="338"/>
      <c r="S2556" s="338"/>
      <c r="T2556" s="338"/>
      <c r="U2556" s="338"/>
      <c r="V2556" s="338"/>
      <c r="W2556" s="338"/>
      <c r="X2556" s="338"/>
    </row>
    <row r="2557" spans="1:24" ht="1.5" customHeight="1">
      <c r="A2557" s="330" t="s">
        <v>133</v>
      </c>
      <c r="B2557" s="330"/>
      <c r="C2557" s="330"/>
      <c r="D2557" s="330"/>
      <c r="E2557" s="330"/>
      <c r="F2557" s="330"/>
      <c r="G2557" s="330"/>
      <c r="H2557" s="219"/>
      <c r="I2557" s="338">
        <v>1</v>
      </c>
      <c r="J2557" s="338"/>
      <c r="K2557" s="338"/>
      <c r="L2557" s="338"/>
      <c r="M2557" s="332" t="s">
        <v>45</v>
      </c>
      <c r="N2557" s="332"/>
      <c r="O2557" s="332"/>
      <c r="P2557" s="330"/>
      <c r="Q2557" s="330"/>
      <c r="R2557" s="338">
        <v>7.5</v>
      </c>
      <c r="S2557" s="338"/>
      <c r="T2557" s="338"/>
      <c r="U2557" s="338"/>
      <c r="V2557" s="338">
        <v>7.5</v>
      </c>
      <c r="W2557" s="338"/>
      <c r="X2557" s="338"/>
    </row>
    <row r="2558" spans="1:24" ht="16.5" customHeight="1">
      <c r="A2558" s="330"/>
      <c r="B2558" s="330"/>
      <c r="C2558" s="330"/>
      <c r="D2558" s="330"/>
      <c r="E2558" s="330"/>
      <c r="F2558" s="330"/>
      <c r="G2558" s="330"/>
      <c r="H2558" s="219"/>
      <c r="I2558" s="338"/>
      <c r="J2558" s="338"/>
      <c r="K2558" s="338"/>
      <c r="L2558" s="338"/>
      <c r="M2558" s="332"/>
      <c r="N2558" s="332"/>
      <c r="O2558" s="332"/>
      <c r="P2558" s="330"/>
      <c r="Q2558" s="330"/>
      <c r="R2558" s="338"/>
      <c r="S2558" s="338"/>
      <c r="T2558" s="338"/>
      <c r="U2558" s="338"/>
      <c r="V2558" s="338"/>
      <c r="W2558" s="338"/>
      <c r="X2558" s="338"/>
    </row>
    <row r="2559" spans="1:24" ht="1.5" customHeight="1">
      <c r="A2559" s="330" t="s">
        <v>7</v>
      </c>
      <c r="B2559" s="330"/>
      <c r="C2559" s="330"/>
      <c r="D2559" s="330"/>
      <c r="E2559" s="330"/>
      <c r="F2559" s="330"/>
      <c r="G2559" s="330"/>
      <c r="H2559" s="219"/>
      <c r="I2559" s="338">
        <v>1</v>
      </c>
      <c r="J2559" s="338"/>
      <c r="K2559" s="338"/>
      <c r="L2559" s="338"/>
      <c r="M2559" s="332" t="s">
        <v>45</v>
      </c>
      <c r="N2559" s="332"/>
      <c r="O2559" s="332"/>
      <c r="P2559" s="330"/>
      <c r="Q2559" s="330"/>
      <c r="R2559" s="338">
        <v>1.21</v>
      </c>
      <c r="S2559" s="338"/>
      <c r="T2559" s="338"/>
      <c r="U2559" s="338"/>
      <c r="V2559" s="338">
        <v>1.21</v>
      </c>
      <c r="W2559" s="338"/>
      <c r="X2559" s="338"/>
    </row>
    <row r="2560" spans="1:24" ht="16.5" customHeight="1">
      <c r="A2560" s="330"/>
      <c r="B2560" s="330"/>
      <c r="C2560" s="330"/>
      <c r="D2560" s="330"/>
      <c r="E2560" s="330"/>
      <c r="F2560" s="330"/>
      <c r="G2560" s="330"/>
      <c r="H2560" s="219"/>
      <c r="I2560" s="338"/>
      <c r="J2560" s="338"/>
      <c r="K2560" s="338"/>
      <c r="L2560" s="338"/>
      <c r="M2560" s="332"/>
      <c r="N2560" s="332"/>
      <c r="O2560" s="332"/>
      <c r="P2560" s="330"/>
      <c r="Q2560" s="330"/>
      <c r="R2560" s="338"/>
      <c r="S2560" s="338"/>
      <c r="T2560" s="338"/>
      <c r="U2560" s="338"/>
      <c r="V2560" s="338"/>
      <c r="W2560" s="338"/>
      <c r="X2560" s="338"/>
    </row>
    <row r="2561" spans="1:24" ht="1.5" customHeight="1">
      <c r="A2561" s="330" t="s">
        <v>128</v>
      </c>
      <c r="B2561" s="330"/>
      <c r="C2561" s="330"/>
      <c r="D2561" s="330"/>
      <c r="E2561" s="330"/>
      <c r="F2561" s="330"/>
      <c r="G2561" s="330"/>
      <c r="H2561" s="219"/>
      <c r="I2561" s="338">
        <v>10</v>
      </c>
      <c r="J2561" s="338"/>
      <c r="K2561" s="338"/>
      <c r="L2561" s="338"/>
      <c r="M2561" s="332" t="s">
        <v>639</v>
      </c>
      <c r="N2561" s="332"/>
      <c r="O2561" s="332"/>
      <c r="P2561" s="330"/>
      <c r="Q2561" s="330"/>
      <c r="R2561" s="338">
        <v>0.03</v>
      </c>
      <c r="S2561" s="338"/>
      <c r="T2561" s="338"/>
      <c r="U2561" s="338"/>
      <c r="V2561" s="338">
        <v>0.3</v>
      </c>
      <c r="W2561" s="338"/>
      <c r="X2561" s="338"/>
    </row>
    <row r="2562" spans="1:24" ht="16.5" customHeight="1">
      <c r="A2562" s="330"/>
      <c r="B2562" s="330"/>
      <c r="C2562" s="330"/>
      <c r="D2562" s="330"/>
      <c r="E2562" s="330"/>
      <c r="F2562" s="330"/>
      <c r="G2562" s="330"/>
      <c r="H2562" s="219"/>
      <c r="I2562" s="338"/>
      <c r="J2562" s="338"/>
      <c r="K2562" s="338"/>
      <c r="L2562" s="338"/>
      <c r="M2562" s="332"/>
      <c r="N2562" s="332"/>
      <c r="O2562" s="332"/>
      <c r="P2562" s="330"/>
      <c r="Q2562" s="330"/>
      <c r="R2562" s="338"/>
      <c r="S2562" s="338"/>
      <c r="T2562" s="338"/>
      <c r="U2562" s="338"/>
      <c r="V2562" s="338"/>
      <c r="W2562" s="338"/>
      <c r="X2562" s="338"/>
    </row>
    <row r="2563" spans="1:24" ht="1.5" customHeight="1">
      <c r="A2563" s="330" t="s">
        <v>8</v>
      </c>
      <c r="B2563" s="330"/>
      <c r="C2563" s="330"/>
      <c r="D2563" s="330"/>
      <c r="E2563" s="330"/>
      <c r="F2563" s="330"/>
      <c r="G2563" s="330"/>
      <c r="H2563" s="219"/>
      <c r="I2563" s="338">
        <v>1</v>
      </c>
      <c r="J2563" s="338"/>
      <c r="K2563" s="338"/>
      <c r="L2563" s="338"/>
      <c r="M2563" s="332" t="s">
        <v>45</v>
      </c>
      <c r="N2563" s="332"/>
      <c r="O2563" s="332"/>
      <c r="P2563" s="330"/>
      <c r="Q2563" s="330"/>
      <c r="R2563" s="338">
        <v>0.23260339999999999</v>
      </c>
      <c r="S2563" s="338"/>
      <c r="T2563" s="338"/>
      <c r="U2563" s="338"/>
      <c r="V2563" s="338">
        <v>0.23260339999999999</v>
      </c>
      <c r="W2563" s="338"/>
      <c r="X2563" s="338"/>
    </row>
    <row r="2564" spans="1:24" ht="16.5" customHeight="1">
      <c r="A2564" s="330"/>
      <c r="B2564" s="330"/>
      <c r="C2564" s="330"/>
      <c r="D2564" s="330"/>
      <c r="E2564" s="330"/>
      <c r="F2564" s="330"/>
      <c r="G2564" s="330"/>
      <c r="H2564" s="219"/>
      <c r="I2564" s="338"/>
      <c r="J2564" s="338"/>
      <c r="K2564" s="338"/>
      <c r="L2564" s="338"/>
      <c r="M2564" s="332"/>
      <c r="N2564" s="332"/>
      <c r="O2564" s="332"/>
      <c r="P2564" s="330"/>
      <c r="Q2564" s="330"/>
      <c r="R2564" s="338"/>
      <c r="S2564" s="338"/>
      <c r="T2564" s="338"/>
      <c r="U2564" s="338"/>
      <c r="V2564" s="338"/>
      <c r="W2564" s="338"/>
      <c r="X2564" s="338"/>
    </row>
    <row r="2565" spans="1:24" ht="7.5" customHeight="1"/>
    <row r="2566" spans="1:24" ht="16.5" customHeight="1">
      <c r="S2566" s="335" t="s">
        <v>641</v>
      </c>
      <c r="T2566" s="335"/>
      <c r="U2566" s="336">
        <v>33.772260000000003</v>
      </c>
      <c r="V2566" s="336"/>
      <c r="W2566" s="336"/>
    </row>
    <row r="2567" spans="1:24" ht="15.75" customHeight="1"/>
    <row r="2568" spans="1:24" ht="16.5" customHeight="1">
      <c r="B2568" s="339" t="s">
        <v>163</v>
      </c>
      <c r="C2568" s="339"/>
      <c r="D2568" s="339"/>
      <c r="E2568" s="339"/>
      <c r="F2568" s="339"/>
      <c r="G2568" s="339"/>
      <c r="H2568" s="339"/>
      <c r="I2568" s="339"/>
      <c r="J2568" s="339"/>
      <c r="K2568" s="339"/>
      <c r="L2568" s="339"/>
      <c r="M2568" s="339"/>
      <c r="N2568" s="339"/>
      <c r="O2568" s="339"/>
      <c r="P2568" s="339"/>
      <c r="Q2568" s="339"/>
      <c r="R2568" s="339"/>
      <c r="S2568" s="339"/>
      <c r="T2568" s="339"/>
      <c r="U2568" s="339"/>
      <c r="V2568" s="339"/>
      <c r="W2568" s="339"/>
      <c r="X2568" s="339"/>
    </row>
    <row r="2569" spans="1:24" ht="0.75" customHeight="1"/>
    <row r="2570" spans="1:24" ht="18" customHeight="1">
      <c r="A2570" s="340" t="s">
        <v>633</v>
      </c>
      <c r="B2570" s="340"/>
      <c r="C2570" s="340"/>
      <c r="D2570" s="340"/>
      <c r="E2570" s="340"/>
      <c r="F2570" s="340"/>
      <c r="G2570" s="340"/>
      <c r="H2570" s="218" t="s">
        <v>634</v>
      </c>
      <c r="I2570" s="341" t="s">
        <v>635</v>
      </c>
      <c r="J2570" s="341"/>
      <c r="K2570" s="341"/>
      <c r="L2570" s="341"/>
      <c r="M2570" s="341" t="s">
        <v>43</v>
      </c>
      <c r="N2570" s="341"/>
      <c r="O2570" s="341"/>
      <c r="P2570" s="340" t="s">
        <v>636</v>
      </c>
      <c r="Q2570" s="340"/>
      <c r="R2570" s="341" t="s">
        <v>637</v>
      </c>
      <c r="S2570" s="341"/>
      <c r="T2570" s="341"/>
      <c r="U2570" s="341"/>
      <c r="V2570" s="341" t="s">
        <v>638</v>
      </c>
      <c r="W2570" s="341"/>
      <c r="X2570" s="341"/>
    </row>
    <row r="2571" spans="1:24" ht="1.5" customHeight="1">
      <c r="A2571" s="330" t="s">
        <v>157</v>
      </c>
      <c r="B2571" s="330"/>
      <c r="C2571" s="330"/>
      <c r="D2571" s="330"/>
      <c r="E2571" s="330"/>
      <c r="F2571" s="330"/>
      <c r="G2571" s="330"/>
      <c r="H2571" s="219"/>
      <c r="I2571" s="338">
        <v>1</v>
      </c>
      <c r="J2571" s="338"/>
      <c r="K2571" s="338"/>
      <c r="L2571" s="338"/>
      <c r="M2571" s="332" t="s">
        <v>45</v>
      </c>
      <c r="N2571" s="332"/>
      <c r="O2571" s="332"/>
      <c r="P2571" s="330"/>
      <c r="Q2571" s="330"/>
      <c r="R2571" s="338">
        <v>24.52966</v>
      </c>
      <c r="S2571" s="338"/>
      <c r="T2571" s="338"/>
      <c r="U2571" s="338"/>
      <c r="V2571" s="338">
        <v>24.52966</v>
      </c>
      <c r="W2571" s="338"/>
      <c r="X2571" s="338"/>
    </row>
    <row r="2572" spans="1:24" ht="16.5" customHeight="1">
      <c r="A2572" s="330"/>
      <c r="B2572" s="330"/>
      <c r="C2572" s="330"/>
      <c r="D2572" s="330"/>
      <c r="E2572" s="330"/>
      <c r="F2572" s="330"/>
      <c r="G2572" s="330"/>
      <c r="H2572" s="219"/>
      <c r="I2572" s="338"/>
      <c r="J2572" s="338"/>
      <c r="K2572" s="338"/>
      <c r="L2572" s="338"/>
      <c r="M2572" s="332"/>
      <c r="N2572" s="332"/>
      <c r="O2572" s="332"/>
      <c r="P2572" s="330"/>
      <c r="Q2572" s="330"/>
      <c r="R2572" s="338"/>
      <c r="S2572" s="338"/>
      <c r="T2572" s="338"/>
      <c r="U2572" s="338"/>
      <c r="V2572" s="338"/>
      <c r="W2572" s="338"/>
      <c r="X2572" s="338"/>
    </row>
    <row r="2573" spans="1:24" ht="1.5" customHeight="1">
      <c r="A2573" s="330" t="s">
        <v>92</v>
      </c>
      <c r="B2573" s="330"/>
      <c r="C2573" s="330"/>
      <c r="D2573" s="330"/>
      <c r="E2573" s="330"/>
      <c r="F2573" s="330"/>
      <c r="G2573" s="330"/>
      <c r="H2573" s="219"/>
      <c r="I2573" s="338">
        <v>1</v>
      </c>
      <c r="J2573" s="338"/>
      <c r="K2573" s="338"/>
      <c r="L2573" s="338"/>
      <c r="M2573" s="332" t="s">
        <v>45</v>
      </c>
      <c r="N2573" s="332"/>
      <c r="O2573" s="332"/>
      <c r="P2573" s="330"/>
      <c r="Q2573" s="330"/>
      <c r="R2573" s="338">
        <v>5.0146100000000002</v>
      </c>
      <c r="S2573" s="338"/>
      <c r="T2573" s="338"/>
      <c r="U2573" s="338"/>
      <c r="V2573" s="338">
        <v>5.0146100000000002</v>
      </c>
      <c r="W2573" s="338"/>
      <c r="X2573" s="338"/>
    </row>
    <row r="2574" spans="1:24" ht="16.5" customHeight="1">
      <c r="A2574" s="330"/>
      <c r="B2574" s="330"/>
      <c r="C2574" s="330"/>
      <c r="D2574" s="330"/>
      <c r="E2574" s="330"/>
      <c r="F2574" s="330"/>
      <c r="G2574" s="330"/>
      <c r="H2574" s="219"/>
      <c r="I2574" s="338"/>
      <c r="J2574" s="338"/>
      <c r="K2574" s="338"/>
      <c r="L2574" s="338"/>
      <c r="M2574" s="332"/>
      <c r="N2574" s="332"/>
      <c r="O2574" s="332"/>
      <c r="P2574" s="330"/>
      <c r="Q2574" s="330"/>
      <c r="R2574" s="338"/>
      <c r="S2574" s="338"/>
      <c r="T2574" s="338"/>
      <c r="U2574" s="338"/>
      <c r="V2574" s="338"/>
      <c r="W2574" s="338"/>
      <c r="X2574" s="338"/>
    </row>
    <row r="2575" spans="1:24" ht="1.5" customHeight="1">
      <c r="A2575" s="330" t="s">
        <v>9</v>
      </c>
      <c r="B2575" s="330"/>
      <c r="C2575" s="330"/>
      <c r="D2575" s="330"/>
      <c r="E2575" s="330"/>
      <c r="F2575" s="330"/>
      <c r="G2575" s="330"/>
      <c r="H2575" s="219"/>
      <c r="I2575" s="338">
        <v>65</v>
      </c>
      <c r="J2575" s="338"/>
      <c r="K2575" s="338"/>
      <c r="L2575" s="338"/>
      <c r="M2575" s="332" t="s">
        <v>639</v>
      </c>
      <c r="N2575" s="332"/>
      <c r="O2575" s="332"/>
      <c r="P2575" s="330"/>
      <c r="Q2575" s="330"/>
      <c r="R2575" s="338">
        <v>9.1999999999999998E-2</v>
      </c>
      <c r="S2575" s="338"/>
      <c r="T2575" s="338"/>
      <c r="U2575" s="338"/>
      <c r="V2575" s="338">
        <v>5.98</v>
      </c>
      <c r="W2575" s="338"/>
      <c r="X2575" s="338"/>
    </row>
    <row r="2576" spans="1:24" ht="16.5" customHeight="1">
      <c r="A2576" s="330"/>
      <c r="B2576" s="330"/>
      <c r="C2576" s="330"/>
      <c r="D2576" s="330"/>
      <c r="E2576" s="330"/>
      <c r="F2576" s="330"/>
      <c r="G2576" s="330"/>
      <c r="H2576" s="219"/>
      <c r="I2576" s="338"/>
      <c r="J2576" s="338"/>
      <c r="K2576" s="338"/>
      <c r="L2576" s="338"/>
      <c r="M2576" s="332"/>
      <c r="N2576" s="332"/>
      <c r="O2576" s="332"/>
      <c r="P2576" s="330"/>
      <c r="Q2576" s="330"/>
      <c r="R2576" s="338"/>
      <c r="S2576" s="338"/>
      <c r="T2576" s="338"/>
      <c r="U2576" s="338"/>
      <c r="V2576" s="338"/>
      <c r="W2576" s="338"/>
      <c r="X2576" s="338"/>
    </row>
    <row r="2577" spans="1:24" ht="1.5" customHeight="1">
      <c r="A2577" s="330" t="s">
        <v>7</v>
      </c>
      <c r="B2577" s="330"/>
      <c r="C2577" s="330"/>
      <c r="D2577" s="330"/>
      <c r="E2577" s="330"/>
      <c r="F2577" s="330"/>
      <c r="G2577" s="330"/>
      <c r="H2577" s="219"/>
      <c r="I2577" s="338">
        <v>1</v>
      </c>
      <c r="J2577" s="338"/>
      <c r="K2577" s="338"/>
      <c r="L2577" s="338"/>
      <c r="M2577" s="332" t="s">
        <v>45</v>
      </c>
      <c r="N2577" s="332"/>
      <c r="O2577" s="332"/>
      <c r="P2577" s="330"/>
      <c r="Q2577" s="330"/>
      <c r="R2577" s="338">
        <v>1.21</v>
      </c>
      <c r="S2577" s="338"/>
      <c r="T2577" s="338"/>
      <c r="U2577" s="338"/>
      <c r="V2577" s="338">
        <v>1.21</v>
      </c>
      <c r="W2577" s="338"/>
      <c r="X2577" s="338"/>
    </row>
    <row r="2578" spans="1:24" ht="16.5" customHeight="1">
      <c r="A2578" s="330"/>
      <c r="B2578" s="330"/>
      <c r="C2578" s="330"/>
      <c r="D2578" s="330"/>
      <c r="E2578" s="330"/>
      <c r="F2578" s="330"/>
      <c r="G2578" s="330"/>
      <c r="H2578" s="219"/>
      <c r="I2578" s="338"/>
      <c r="J2578" s="338"/>
      <c r="K2578" s="338"/>
      <c r="L2578" s="338"/>
      <c r="M2578" s="332"/>
      <c r="N2578" s="332"/>
      <c r="O2578" s="332"/>
      <c r="P2578" s="330"/>
      <c r="Q2578" s="330"/>
      <c r="R2578" s="338"/>
      <c r="S2578" s="338"/>
      <c r="T2578" s="338"/>
      <c r="U2578" s="338"/>
      <c r="V2578" s="338"/>
      <c r="W2578" s="338"/>
      <c r="X2578" s="338"/>
    </row>
    <row r="2579" spans="1:24" ht="1.5" customHeight="1">
      <c r="A2579" s="330" t="s">
        <v>8</v>
      </c>
      <c r="B2579" s="330"/>
      <c r="C2579" s="330"/>
      <c r="D2579" s="330"/>
      <c r="E2579" s="330"/>
      <c r="F2579" s="330"/>
      <c r="G2579" s="330"/>
      <c r="H2579" s="219"/>
      <c r="I2579" s="338">
        <v>1</v>
      </c>
      <c r="J2579" s="338"/>
      <c r="K2579" s="338"/>
      <c r="L2579" s="338"/>
      <c r="M2579" s="332" t="s">
        <v>45</v>
      </c>
      <c r="N2579" s="332"/>
      <c r="O2579" s="332"/>
      <c r="P2579" s="330"/>
      <c r="Q2579" s="330"/>
      <c r="R2579" s="338">
        <v>0.23260339999999999</v>
      </c>
      <c r="S2579" s="338"/>
      <c r="T2579" s="338"/>
      <c r="U2579" s="338"/>
      <c r="V2579" s="338">
        <v>0.23260339999999999</v>
      </c>
      <c r="W2579" s="338"/>
      <c r="X2579" s="338"/>
    </row>
    <row r="2580" spans="1:24" ht="16.5" customHeight="1">
      <c r="A2580" s="330"/>
      <c r="B2580" s="330"/>
      <c r="C2580" s="330"/>
      <c r="D2580" s="330"/>
      <c r="E2580" s="330"/>
      <c r="F2580" s="330"/>
      <c r="G2580" s="330"/>
      <c r="H2580" s="219"/>
      <c r="I2580" s="338"/>
      <c r="J2580" s="338"/>
      <c r="K2580" s="338"/>
      <c r="L2580" s="338"/>
      <c r="M2580" s="332"/>
      <c r="N2580" s="332"/>
      <c r="O2580" s="332"/>
      <c r="P2580" s="330"/>
      <c r="Q2580" s="330"/>
      <c r="R2580" s="338"/>
      <c r="S2580" s="338"/>
      <c r="T2580" s="338"/>
      <c r="U2580" s="338"/>
      <c r="V2580" s="338"/>
      <c r="W2580" s="338"/>
      <c r="X2580" s="338"/>
    </row>
    <row r="2581" spans="1:24" ht="7.5" customHeight="1"/>
    <row r="2582" spans="1:24" ht="16.5" customHeight="1">
      <c r="S2582" s="335" t="s">
        <v>641</v>
      </c>
      <c r="T2582" s="335"/>
      <c r="U2582" s="336">
        <v>36.96687</v>
      </c>
      <c r="V2582" s="336"/>
      <c r="W2582" s="336"/>
    </row>
    <row r="2583" spans="1:24" ht="15.75" customHeight="1"/>
    <row r="2584" spans="1:24" ht="16.5" customHeight="1">
      <c r="B2584" s="339" t="s">
        <v>164</v>
      </c>
      <c r="C2584" s="339"/>
      <c r="D2584" s="339"/>
      <c r="E2584" s="339"/>
      <c r="F2584" s="339"/>
      <c r="G2584" s="339"/>
      <c r="H2584" s="339"/>
      <c r="I2584" s="339"/>
      <c r="J2584" s="339"/>
      <c r="K2584" s="339"/>
      <c r="L2584" s="339"/>
      <c r="M2584" s="339"/>
      <c r="N2584" s="339"/>
      <c r="O2584" s="339"/>
      <c r="P2584" s="339"/>
      <c r="Q2584" s="339"/>
      <c r="R2584" s="339"/>
      <c r="S2584" s="339"/>
      <c r="T2584" s="339"/>
      <c r="U2584" s="339"/>
      <c r="V2584" s="339"/>
      <c r="W2584" s="339"/>
      <c r="X2584" s="339"/>
    </row>
    <row r="2585" spans="1:24" ht="0.75" customHeight="1"/>
    <row r="2586" spans="1:24" ht="18" customHeight="1">
      <c r="A2586" s="340" t="s">
        <v>633</v>
      </c>
      <c r="B2586" s="340"/>
      <c r="C2586" s="340"/>
      <c r="D2586" s="340"/>
      <c r="E2586" s="340"/>
      <c r="F2586" s="340"/>
      <c r="G2586" s="340"/>
      <c r="H2586" s="218" t="s">
        <v>634</v>
      </c>
      <c r="I2586" s="341" t="s">
        <v>635</v>
      </c>
      <c r="J2586" s="341"/>
      <c r="K2586" s="341"/>
      <c r="L2586" s="341"/>
      <c r="M2586" s="341" t="s">
        <v>43</v>
      </c>
      <c r="N2586" s="341"/>
      <c r="O2586" s="341"/>
      <c r="P2586" s="340" t="s">
        <v>636</v>
      </c>
      <c r="Q2586" s="340"/>
      <c r="R2586" s="341" t="s">
        <v>637</v>
      </c>
      <c r="S2586" s="341"/>
      <c r="T2586" s="341"/>
      <c r="U2586" s="341"/>
      <c r="V2586" s="341" t="s">
        <v>638</v>
      </c>
      <c r="W2586" s="341"/>
      <c r="X2586" s="341"/>
    </row>
    <row r="2587" spans="1:24" ht="1.5" customHeight="1">
      <c r="A2587" s="330" t="s">
        <v>157</v>
      </c>
      <c r="B2587" s="330"/>
      <c r="C2587" s="330"/>
      <c r="D2587" s="330"/>
      <c r="E2587" s="330"/>
      <c r="F2587" s="330"/>
      <c r="G2587" s="330"/>
      <c r="H2587" s="219"/>
      <c r="I2587" s="338">
        <v>1</v>
      </c>
      <c r="J2587" s="338"/>
      <c r="K2587" s="338"/>
      <c r="L2587" s="338"/>
      <c r="M2587" s="332" t="s">
        <v>45</v>
      </c>
      <c r="N2587" s="332"/>
      <c r="O2587" s="332"/>
      <c r="P2587" s="330"/>
      <c r="Q2587" s="330"/>
      <c r="R2587" s="338">
        <v>24.52966</v>
      </c>
      <c r="S2587" s="338"/>
      <c r="T2587" s="338"/>
      <c r="U2587" s="338"/>
      <c r="V2587" s="338">
        <v>24.52966</v>
      </c>
      <c r="W2587" s="338"/>
      <c r="X2587" s="338"/>
    </row>
    <row r="2588" spans="1:24" ht="16.5" customHeight="1">
      <c r="A2588" s="330"/>
      <c r="B2588" s="330"/>
      <c r="C2588" s="330"/>
      <c r="D2588" s="330"/>
      <c r="E2588" s="330"/>
      <c r="F2588" s="330"/>
      <c r="G2588" s="330"/>
      <c r="H2588" s="219"/>
      <c r="I2588" s="338"/>
      <c r="J2588" s="338"/>
      <c r="K2588" s="338"/>
      <c r="L2588" s="338"/>
      <c r="M2588" s="332"/>
      <c r="N2588" s="332"/>
      <c r="O2588" s="332"/>
      <c r="P2588" s="330"/>
      <c r="Q2588" s="330"/>
      <c r="R2588" s="338"/>
      <c r="S2588" s="338"/>
      <c r="T2588" s="338"/>
      <c r="U2588" s="338"/>
      <c r="V2588" s="338"/>
      <c r="W2588" s="338"/>
      <c r="X2588" s="338"/>
    </row>
    <row r="2589" spans="1:24" ht="1.5" customHeight="1">
      <c r="A2589" s="330" t="s">
        <v>79</v>
      </c>
      <c r="B2589" s="330"/>
      <c r="C2589" s="330"/>
      <c r="D2589" s="330"/>
      <c r="E2589" s="330"/>
      <c r="F2589" s="330"/>
      <c r="G2589" s="330"/>
      <c r="H2589" s="219"/>
      <c r="I2589" s="338">
        <v>21</v>
      </c>
      <c r="J2589" s="338"/>
      <c r="K2589" s="338"/>
      <c r="L2589" s="338"/>
      <c r="M2589" s="332" t="s">
        <v>639</v>
      </c>
      <c r="N2589" s="332"/>
      <c r="O2589" s="332"/>
      <c r="P2589" s="330"/>
      <c r="Q2589" s="330"/>
      <c r="R2589" s="338">
        <v>0.41621930000000001</v>
      </c>
      <c r="S2589" s="338"/>
      <c r="T2589" s="338"/>
      <c r="U2589" s="338"/>
      <c r="V2589" s="338">
        <v>8.7406050000000004</v>
      </c>
      <c r="W2589" s="338"/>
      <c r="X2589" s="338"/>
    </row>
    <row r="2590" spans="1:24" ht="16.5" customHeight="1">
      <c r="A2590" s="330"/>
      <c r="B2590" s="330"/>
      <c r="C2590" s="330"/>
      <c r="D2590" s="330"/>
      <c r="E2590" s="330"/>
      <c r="F2590" s="330"/>
      <c r="G2590" s="330"/>
      <c r="H2590" s="219"/>
      <c r="I2590" s="338"/>
      <c r="J2590" s="338"/>
      <c r="K2590" s="338"/>
      <c r="L2590" s="338"/>
      <c r="M2590" s="332"/>
      <c r="N2590" s="332"/>
      <c r="O2590" s="332"/>
      <c r="P2590" s="330"/>
      <c r="Q2590" s="330"/>
      <c r="R2590" s="338"/>
      <c r="S2590" s="338"/>
      <c r="T2590" s="338"/>
      <c r="U2590" s="338"/>
      <c r="V2590" s="338"/>
      <c r="W2590" s="338"/>
      <c r="X2590" s="338"/>
    </row>
    <row r="2591" spans="1:24" ht="1.5" customHeight="1">
      <c r="A2591" s="330" t="s">
        <v>47</v>
      </c>
      <c r="B2591" s="330"/>
      <c r="C2591" s="330"/>
      <c r="D2591" s="330"/>
      <c r="E2591" s="330"/>
      <c r="F2591" s="330"/>
      <c r="G2591" s="330"/>
      <c r="H2591" s="219"/>
      <c r="I2591" s="338">
        <v>200</v>
      </c>
      <c r="J2591" s="338"/>
      <c r="K2591" s="338"/>
      <c r="L2591" s="338"/>
      <c r="M2591" s="332" t="s">
        <v>640</v>
      </c>
      <c r="N2591" s="332"/>
      <c r="O2591" s="332"/>
      <c r="P2591" s="330"/>
      <c r="Q2591" s="330"/>
      <c r="R2591" s="338">
        <v>3.5242370000000002E-2</v>
      </c>
      <c r="S2591" s="338"/>
      <c r="T2591" s="338"/>
      <c r="U2591" s="338"/>
      <c r="V2591" s="338">
        <v>7.0484749999999998</v>
      </c>
      <c r="W2591" s="338"/>
      <c r="X2591" s="338"/>
    </row>
    <row r="2592" spans="1:24" ht="16.5" customHeight="1">
      <c r="A2592" s="330"/>
      <c r="B2592" s="330"/>
      <c r="C2592" s="330"/>
      <c r="D2592" s="330"/>
      <c r="E2592" s="330"/>
      <c r="F2592" s="330"/>
      <c r="G2592" s="330"/>
      <c r="H2592" s="219"/>
      <c r="I2592" s="338"/>
      <c r="J2592" s="338"/>
      <c r="K2592" s="338"/>
      <c r="L2592" s="338"/>
      <c r="M2592" s="332"/>
      <c r="N2592" s="332"/>
      <c r="O2592" s="332"/>
      <c r="P2592" s="330"/>
      <c r="Q2592" s="330"/>
      <c r="R2592" s="338"/>
      <c r="S2592" s="338"/>
      <c r="T2592" s="338"/>
      <c r="U2592" s="338"/>
      <c r="V2592" s="338"/>
      <c r="W2592" s="338"/>
      <c r="X2592" s="338"/>
    </row>
    <row r="2593" spans="1:24" ht="1.5" customHeight="1">
      <c r="A2593" s="330" t="s">
        <v>3</v>
      </c>
      <c r="B2593" s="330"/>
      <c r="C2593" s="330"/>
      <c r="D2593" s="330"/>
      <c r="E2593" s="330"/>
      <c r="F2593" s="330"/>
      <c r="G2593" s="330"/>
      <c r="H2593" s="219"/>
      <c r="I2593" s="338">
        <v>1</v>
      </c>
      <c r="J2593" s="338"/>
      <c r="K2593" s="338"/>
      <c r="L2593" s="338"/>
      <c r="M2593" s="332" t="s">
        <v>45</v>
      </c>
      <c r="N2593" s="332"/>
      <c r="O2593" s="332"/>
      <c r="P2593" s="330"/>
      <c r="Q2593" s="330"/>
      <c r="R2593" s="338">
        <v>2.045042</v>
      </c>
      <c r="S2593" s="338"/>
      <c r="T2593" s="338"/>
      <c r="U2593" s="338"/>
      <c r="V2593" s="338">
        <v>2.045042</v>
      </c>
      <c r="W2593" s="338"/>
      <c r="X2593" s="338"/>
    </row>
    <row r="2594" spans="1:24" ht="16.5" customHeight="1">
      <c r="A2594" s="330"/>
      <c r="B2594" s="330"/>
      <c r="C2594" s="330"/>
      <c r="D2594" s="330"/>
      <c r="E2594" s="330"/>
      <c r="F2594" s="330"/>
      <c r="G2594" s="330"/>
      <c r="H2594" s="219"/>
      <c r="I2594" s="338"/>
      <c r="J2594" s="338"/>
      <c r="K2594" s="338"/>
      <c r="L2594" s="338"/>
      <c r="M2594" s="332"/>
      <c r="N2594" s="332"/>
      <c r="O2594" s="332"/>
      <c r="P2594" s="330"/>
      <c r="Q2594" s="330"/>
      <c r="R2594" s="338"/>
      <c r="S2594" s="338"/>
      <c r="T2594" s="338"/>
      <c r="U2594" s="338"/>
      <c r="V2594" s="338"/>
      <c r="W2594" s="338"/>
      <c r="X2594" s="338"/>
    </row>
    <row r="2595" spans="1:24" ht="1.5" customHeight="1">
      <c r="A2595" s="330" t="s">
        <v>96</v>
      </c>
      <c r="B2595" s="330"/>
      <c r="C2595" s="330"/>
      <c r="D2595" s="330"/>
      <c r="E2595" s="330"/>
      <c r="F2595" s="330"/>
      <c r="G2595" s="330"/>
      <c r="H2595" s="219"/>
      <c r="I2595" s="338">
        <v>3</v>
      </c>
      <c r="J2595" s="338"/>
      <c r="K2595" s="338"/>
      <c r="L2595" s="338"/>
      <c r="M2595" s="332" t="s">
        <v>45</v>
      </c>
      <c r="N2595" s="332"/>
      <c r="O2595" s="332"/>
      <c r="P2595" s="330"/>
      <c r="Q2595" s="330"/>
      <c r="R2595" s="338">
        <v>0.28999999999999998</v>
      </c>
      <c r="S2595" s="338"/>
      <c r="T2595" s="338"/>
      <c r="U2595" s="338"/>
      <c r="V2595" s="338">
        <v>0.87</v>
      </c>
      <c r="W2595" s="338"/>
      <c r="X2595" s="338"/>
    </row>
    <row r="2596" spans="1:24" ht="16.5" customHeight="1">
      <c r="A2596" s="330"/>
      <c r="B2596" s="330"/>
      <c r="C2596" s="330"/>
      <c r="D2596" s="330"/>
      <c r="E2596" s="330"/>
      <c r="F2596" s="330"/>
      <c r="G2596" s="330"/>
      <c r="H2596" s="219"/>
      <c r="I2596" s="338"/>
      <c r="J2596" s="338"/>
      <c r="K2596" s="338"/>
      <c r="L2596" s="338"/>
      <c r="M2596" s="332"/>
      <c r="N2596" s="332"/>
      <c r="O2596" s="332"/>
      <c r="P2596" s="330"/>
      <c r="Q2596" s="330"/>
      <c r="R2596" s="338"/>
      <c r="S2596" s="338"/>
      <c r="T2596" s="338"/>
      <c r="U2596" s="338"/>
      <c r="V2596" s="338"/>
      <c r="W2596" s="338"/>
      <c r="X2596" s="338"/>
    </row>
    <row r="2597" spans="1:24" ht="8.25" customHeight="1"/>
    <row r="2598" spans="1:24" ht="16.5" customHeight="1">
      <c r="S2598" s="335" t="s">
        <v>641</v>
      </c>
      <c r="T2598" s="335"/>
      <c r="U2598" s="336">
        <v>43.233780000000003</v>
      </c>
      <c r="V2598" s="336"/>
      <c r="W2598" s="336"/>
    </row>
    <row r="2599" spans="1:24" ht="15" customHeight="1"/>
    <row r="2600" spans="1:24" ht="16.5" customHeight="1">
      <c r="B2600" s="339" t="s">
        <v>165</v>
      </c>
      <c r="C2600" s="339"/>
      <c r="D2600" s="339"/>
      <c r="E2600" s="339"/>
      <c r="F2600" s="339"/>
      <c r="G2600" s="339"/>
      <c r="H2600" s="339"/>
      <c r="I2600" s="339"/>
      <c r="J2600" s="339"/>
      <c r="K2600" s="339"/>
      <c r="L2600" s="339"/>
      <c r="M2600" s="339"/>
      <c r="N2600" s="339"/>
      <c r="O2600" s="339"/>
      <c r="P2600" s="339"/>
      <c r="Q2600" s="339"/>
      <c r="R2600" s="339"/>
      <c r="S2600" s="339"/>
      <c r="T2600" s="339"/>
      <c r="U2600" s="339"/>
      <c r="V2600" s="339"/>
      <c r="W2600" s="339"/>
      <c r="X2600" s="339"/>
    </row>
    <row r="2601" spans="1:24" ht="1.5" customHeight="1"/>
    <row r="2602" spans="1:24" ht="18" customHeight="1">
      <c r="A2602" s="340" t="s">
        <v>633</v>
      </c>
      <c r="B2602" s="340"/>
      <c r="C2602" s="340"/>
      <c r="D2602" s="340"/>
      <c r="E2602" s="340"/>
      <c r="F2602" s="340"/>
      <c r="G2602" s="340"/>
      <c r="H2602" s="218" t="s">
        <v>634</v>
      </c>
      <c r="I2602" s="341" t="s">
        <v>635</v>
      </c>
      <c r="J2602" s="341"/>
      <c r="K2602" s="341"/>
      <c r="L2602" s="341"/>
      <c r="M2602" s="341" t="s">
        <v>43</v>
      </c>
      <c r="N2602" s="341"/>
      <c r="O2602" s="341"/>
      <c r="P2602" s="340" t="s">
        <v>636</v>
      </c>
      <c r="Q2602" s="340"/>
      <c r="R2602" s="341" t="s">
        <v>637</v>
      </c>
      <c r="S2602" s="341"/>
      <c r="T2602" s="341"/>
      <c r="U2602" s="341"/>
      <c r="V2602" s="341" t="s">
        <v>638</v>
      </c>
      <c r="W2602" s="341"/>
      <c r="X2602" s="341"/>
    </row>
    <row r="2603" spans="1:24" ht="1.5" customHeight="1">
      <c r="A2603" s="330" t="s">
        <v>157</v>
      </c>
      <c r="B2603" s="330"/>
      <c r="C2603" s="330"/>
      <c r="D2603" s="330"/>
      <c r="E2603" s="330"/>
      <c r="F2603" s="330"/>
      <c r="G2603" s="330"/>
      <c r="H2603" s="219"/>
      <c r="I2603" s="338">
        <v>1</v>
      </c>
      <c r="J2603" s="338"/>
      <c r="K2603" s="338"/>
      <c r="L2603" s="338"/>
      <c r="M2603" s="332" t="s">
        <v>45</v>
      </c>
      <c r="N2603" s="332"/>
      <c r="O2603" s="332"/>
      <c r="P2603" s="330"/>
      <c r="Q2603" s="330"/>
      <c r="R2603" s="338">
        <v>24.52966</v>
      </c>
      <c r="S2603" s="338"/>
      <c r="T2603" s="338"/>
      <c r="U2603" s="338"/>
      <c r="V2603" s="338">
        <v>24.52966</v>
      </c>
      <c r="W2603" s="338"/>
      <c r="X2603" s="338"/>
    </row>
    <row r="2604" spans="1:24" ht="16.5" customHeight="1">
      <c r="A2604" s="330"/>
      <c r="B2604" s="330"/>
      <c r="C2604" s="330"/>
      <c r="D2604" s="330"/>
      <c r="E2604" s="330"/>
      <c r="F2604" s="330"/>
      <c r="G2604" s="330"/>
      <c r="H2604" s="219"/>
      <c r="I2604" s="338"/>
      <c r="J2604" s="338"/>
      <c r="K2604" s="338"/>
      <c r="L2604" s="338"/>
      <c r="M2604" s="332"/>
      <c r="N2604" s="332"/>
      <c r="O2604" s="332"/>
      <c r="P2604" s="330"/>
      <c r="Q2604" s="330"/>
      <c r="R2604" s="338"/>
      <c r="S2604" s="338"/>
      <c r="T2604" s="338"/>
      <c r="U2604" s="338"/>
      <c r="V2604" s="338"/>
      <c r="W2604" s="338"/>
      <c r="X2604" s="338"/>
    </row>
    <row r="2605" spans="1:24" ht="1.5" customHeight="1">
      <c r="A2605" s="330" t="s">
        <v>79</v>
      </c>
      <c r="B2605" s="330"/>
      <c r="C2605" s="330"/>
      <c r="D2605" s="330"/>
      <c r="E2605" s="330"/>
      <c r="F2605" s="330"/>
      <c r="G2605" s="330"/>
      <c r="H2605" s="219"/>
      <c r="I2605" s="338">
        <v>14</v>
      </c>
      <c r="J2605" s="338"/>
      <c r="K2605" s="338"/>
      <c r="L2605" s="338"/>
      <c r="M2605" s="332" t="s">
        <v>639</v>
      </c>
      <c r="N2605" s="332"/>
      <c r="O2605" s="332"/>
      <c r="P2605" s="330"/>
      <c r="Q2605" s="330"/>
      <c r="R2605" s="338">
        <v>0.41621930000000001</v>
      </c>
      <c r="S2605" s="338"/>
      <c r="T2605" s="338"/>
      <c r="U2605" s="338"/>
      <c r="V2605" s="338">
        <v>5.82707</v>
      </c>
      <c r="W2605" s="338"/>
      <c r="X2605" s="338"/>
    </row>
    <row r="2606" spans="1:24" ht="16.5" customHeight="1">
      <c r="A2606" s="330"/>
      <c r="B2606" s="330"/>
      <c r="C2606" s="330"/>
      <c r="D2606" s="330"/>
      <c r="E2606" s="330"/>
      <c r="F2606" s="330"/>
      <c r="G2606" s="330"/>
      <c r="H2606" s="219"/>
      <c r="I2606" s="338"/>
      <c r="J2606" s="338"/>
      <c r="K2606" s="338"/>
      <c r="L2606" s="338"/>
      <c r="M2606" s="332"/>
      <c r="N2606" s="332"/>
      <c r="O2606" s="332"/>
      <c r="P2606" s="330"/>
      <c r="Q2606" s="330"/>
      <c r="R2606" s="338"/>
      <c r="S2606" s="338"/>
      <c r="T2606" s="338"/>
      <c r="U2606" s="338"/>
      <c r="V2606" s="338"/>
      <c r="W2606" s="338"/>
      <c r="X2606" s="338"/>
    </row>
    <row r="2607" spans="1:24" ht="1.5" customHeight="1">
      <c r="A2607" s="330" t="s">
        <v>47</v>
      </c>
      <c r="B2607" s="330"/>
      <c r="C2607" s="330"/>
      <c r="D2607" s="330"/>
      <c r="E2607" s="330"/>
      <c r="F2607" s="330"/>
      <c r="G2607" s="330"/>
      <c r="H2607" s="219"/>
      <c r="I2607" s="338">
        <v>240</v>
      </c>
      <c r="J2607" s="338"/>
      <c r="K2607" s="338"/>
      <c r="L2607" s="338"/>
      <c r="M2607" s="332" t="s">
        <v>640</v>
      </c>
      <c r="N2607" s="332"/>
      <c r="O2607" s="332"/>
      <c r="P2607" s="330"/>
      <c r="Q2607" s="330"/>
      <c r="R2607" s="338">
        <v>3.5242370000000002E-2</v>
      </c>
      <c r="S2607" s="338"/>
      <c r="T2607" s="338"/>
      <c r="U2607" s="338"/>
      <c r="V2607" s="338">
        <v>8.4581700000000009</v>
      </c>
      <c r="W2607" s="338"/>
      <c r="X2607" s="338"/>
    </row>
    <row r="2608" spans="1:24" ht="16.5" customHeight="1">
      <c r="A2608" s="330"/>
      <c r="B2608" s="330"/>
      <c r="C2608" s="330"/>
      <c r="D2608" s="330"/>
      <c r="E2608" s="330"/>
      <c r="F2608" s="330"/>
      <c r="G2608" s="330"/>
      <c r="H2608" s="219"/>
      <c r="I2608" s="338"/>
      <c r="J2608" s="338"/>
      <c r="K2608" s="338"/>
      <c r="L2608" s="338"/>
      <c r="M2608" s="332"/>
      <c r="N2608" s="332"/>
      <c r="O2608" s="332"/>
      <c r="P2608" s="330"/>
      <c r="Q2608" s="330"/>
      <c r="R2608" s="338"/>
      <c r="S2608" s="338"/>
      <c r="T2608" s="338"/>
      <c r="U2608" s="338"/>
      <c r="V2608" s="338"/>
      <c r="W2608" s="338"/>
      <c r="X2608" s="338"/>
    </row>
    <row r="2609" spans="1:24" ht="1.5" customHeight="1">
      <c r="A2609" s="330" t="s">
        <v>3</v>
      </c>
      <c r="B2609" s="330"/>
      <c r="C2609" s="330"/>
      <c r="D2609" s="330"/>
      <c r="E2609" s="330"/>
      <c r="F2609" s="330"/>
      <c r="G2609" s="330"/>
      <c r="H2609" s="219"/>
      <c r="I2609" s="338">
        <v>1</v>
      </c>
      <c r="J2609" s="338"/>
      <c r="K2609" s="338"/>
      <c r="L2609" s="338"/>
      <c r="M2609" s="332" t="s">
        <v>45</v>
      </c>
      <c r="N2609" s="332"/>
      <c r="O2609" s="332"/>
      <c r="P2609" s="330"/>
      <c r="Q2609" s="330"/>
      <c r="R2609" s="338">
        <v>2.045042</v>
      </c>
      <c r="S2609" s="338"/>
      <c r="T2609" s="338"/>
      <c r="U2609" s="338"/>
      <c r="V2609" s="338">
        <v>2.045042</v>
      </c>
      <c r="W2609" s="338"/>
      <c r="X2609" s="338"/>
    </row>
    <row r="2610" spans="1:24" ht="16.5" customHeight="1">
      <c r="A2610" s="330"/>
      <c r="B2610" s="330"/>
      <c r="C2610" s="330"/>
      <c r="D2610" s="330"/>
      <c r="E2610" s="330"/>
      <c r="F2610" s="330"/>
      <c r="G2610" s="330"/>
      <c r="H2610" s="219"/>
      <c r="I2610" s="338"/>
      <c r="J2610" s="338"/>
      <c r="K2610" s="338"/>
      <c r="L2610" s="338"/>
      <c r="M2610" s="332"/>
      <c r="N2610" s="332"/>
      <c r="O2610" s="332"/>
      <c r="P2610" s="330"/>
      <c r="Q2610" s="330"/>
      <c r="R2610" s="338"/>
      <c r="S2610" s="338"/>
      <c r="T2610" s="338"/>
      <c r="U2610" s="338"/>
      <c r="V2610" s="338"/>
      <c r="W2610" s="338"/>
      <c r="X2610" s="338"/>
    </row>
    <row r="2611" spans="1:24" ht="1.5" customHeight="1">
      <c r="A2611" s="330" t="s">
        <v>96</v>
      </c>
      <c r="B2611" s="330"/>
      <c r="C2611" s="330"/>
      <c r="D2611" s="330"/>
      <c r="E2611" s="330"/>
      <c r="F2611" s="330"/>
      <c r="G2611" s="330"/>
      <c r="H2611" s="219"/>
      <c r="I2611" s="338">
        <v>3</v>
      </c>
      <c r="J2611" s="338"/>
      <c r="K2611" s="338"/>
      <c r="L2611" s="338"/>
      <c r="M2611" s="332" t="s">
        <v>45</v>
      </c>
      <c r="N2611" s="332"/>
      <c r="O2611" s="332"/>
      <c r="P2611" s="330"/>
      <c r="Q2611" s="330"/>
      <c r="R2611" s="338">
        <v>0.28999999999999998</v>
      </c>
      <c r="S2611" s="338"/>
      <c r="T2611" s="338"/>
      <c r="U2611" s="338"/>
      <c r="V2611" s="338">
        <v>0.87</v>
      </c>
      <c r="W2611" s="338"/>
      <c r="X2611" s="338"/>
    </row>
    <row r="2612" spans="1:24" ht="16.5" customHeight="1">
      <c r="A2612" s="330"/>
      <c r="B2612" s="330"/>
      <c r="C2612" s="330"/>
      <c r="D2612" s="330"/>
      <c r="E2612" s="330"/>
      <c r="F2612" s="330"/>
      <c r="G2612" s="330"/>
      <c r="H2612" s="219"/>
      <c r="I2612" s="338"/>
      <c r="J2612" s="338"/>
      <c r="K2612" s="338"/>
      <c r="L2612" s="338"/>
      <c r="M2612" s="332"/>
      <c r="N2612" s="332"/>
      <c r="O2612" s="332"/>
      <c r="P2612" s="330"/>
      <c r="Q2612" s="330"/>
      <c r="R2612" s="338"/>
      <c r="S2612" s="338"/>
      <c r="T2612" s="338"/>
      <c r="U2612" s="338"/>
      <c r="V2612" s="338"/>
      <c r="W2612" s="338"/>
      <c r="X2612" s="338"/>
    </row>
    <row r="2613" spans="1:24" ht="7.5" customHeight="1"/>
    <row r="2614" spans="1:24" ht="16.5" customHeight="1">
      <c r="S2614" s="335" t="s">
        <v>641</v>
      </c>
      <c r="T2614" s="335"/>
      <c r="U2614" s="336">
        <v>41.729939999999999</v>
      </c>
      <c r="V2614" s="336"/>
      <c r="W2614" s="336"/>
    </row>
    <row r="2615" spans="1:24" ht="15" customHeight="1"/>
    <row r="2616" spans="1:24" ht="17.25" customHeight="1">
      <c r="B2616" s="339" t="s">
        <v>166</v>
      </c>
      <c r="C2616" s="339"/>
      <c r="D2616" s="339"/>
      <c r="E2616" s="339"/>
      <c r="F2616" s="339"/>
      <c r="G2616" s="339"/>
      <c r="H2616" s="339"/>
      <c r="I2616" s="339"/>
      <c r="J2616" s="339"/>
      <c r="K2616" s="339"/>
      <c r="L2616" s="339"/>
      <c r="M2616" s="339"/>
      <c r="N2616" s="339"/>
      <c r="O2616" s="339"/>
      <c r="P2616" s="339"/>
      <c r="Q2616" s="339"/>
      <c r="R2616" s="339"/>
      <c r="S2616" s="339"/>
      <c r="T2616" s="339"/>
      <c r="U2616" s="339"/>
      <c r="V2616" s="339"/>
      <c r="W2616" s="339"/>
      <c r="X2616" s="339"/>
    </row>
    <row r="2617" spans="1:24" ht="0.75" customHeight="1"/>
    <row r="2618" spans="1:24" ht="18" customHeight="1">
      <c r="A2618" s="340" t="s">
        <v>633</v>
      </c>
      <c r="B2618" s="340"/>
      <c r="C2618" s="340"/>
      <c r="D2618" s="340"/>
      <c r="E2618" s="340"/>
      <c r="F2618" s="340"/>
      <c r="G2618" s="340"/>
      <c r="H2618" s="218" t="s">
        <v>634</v>
      </c>
      <c r="I2618" s="341" t="s">
        <v>635</v>
      </c>
      <c r="J2618" s="341"/>
      <c r="K2618" s="341"/>
      <c r="L2618" s="341"/>
      <c r="M2618" s="341" t="s">
        <v>43</v>
      </c>
      <c r="N2618" s="341"/>
      <c r="O2618" s="341"/>
      <c r="P2618" s="340" t="s">
        <v>636</v>
      </c>
      <c r="Q2618" s="340"/>
      <c r="R2618" s="341" t="s">
        <v>637</v>
      </c>
      <c r="S2618" s="341"/>
      <c r="T2618" s="341"/>
      <c r="U2618" s="341"/>
      <c r="V2618" s="341" t="s">
        <v>638</v>
      </c>
      <c r="W2618" s="341"/>
      <c r="X2618" s="341"/>
    </row>
    <row r="2619" spans="1:24" ht="1.5" customHeight="1">
      <c r="A2619" s="330" t="s">
        <v>157</v>
      </c>
      <c r="B2619" s="330"/>
      <c r="C2619" s="330"/>
      <c r="D2619" s="330"/>
      <c r="E2619" s="330"/>
      <c r="F2619" s="330"/>
      <c r="G2619" s="330"/>
      <c r="H2619" s="219"/>
      <c r="I2619" s="338">
        <v>1</v>
      </c>
      <c r="J2619" s="338"/>
      <c r="K2619" s="338"/>
      <c r="L2619" s="338"/>
      <c r="M2619" s="332" t="s">
        <v>45</v>
      </c>
      <c r="N2619" s="332"/>
      <c r="O2619" s="332"/>
      <c r="P2619" s="330"/>
      <c r="Q2619" s="330"/>
      <c r="R2619" s="338">
        <v>24.52966</v>
      </c>
      <c r="S2619" s="338"/>
      <c r="T2619" s="338"/>
      <c r="U2619" s="338"/>
      <c r="V2619" s="338">
        <v>24.52966</v>
      </c>
      <c r="W2619" s="338"/>
      <c r="X2619" s="338"/>
    </row>
    <row r="2620" spans="1:24" ht="16.5" customHeight="1">
      <c r="A2620" s="330"/>
      <c r="B2620" s="330"/>
      <c r="C2620" s="330"/>
      <c r="D2620" s="330"/>
      <c r="E2620" s="330"/>
      <c r="F2620" s="330"/>
      <c r="G2620" s="330"/>
      <c r="H2620" s="219"/>
      <c r="I2620" s="338"/>
      <c r="J2620" s="338"/>
      <c r="K2620" s="338"/>
      <c r="L2620" s="338"/>
      <c r="M2620" s="332"/>
      <c r="N2620" s="332"/>
      <c r="O2620" s="332"/>
      <c r="P2620" s="330"/>
      <c r="Q2620" s="330"/>
      <c r="R2620" s="338"/>
      <c r="S2620" s="338"/>
      <c r="T2620" s="338"/>
      <c r="U2620" s="338"/>
      <c r="V2620" s="338"/>
      <c r="W2620" s="338"/>
      <c r="X2620" s="338"/>
    </row>
    <row r="2621" spans="1:24" ht="1.5" customHeight="1">
      <c r="A2621" s="330" t="s">
        <v>79</v>
      </c>
      <c r="B2621" s="330"/>
      <c r="C2621" s="330"/>
      <c r="D2621" s="330"/>
      <c r="E2621" s="330"/>
      <c r="F2621" s="330"/>
      <c r="G2621" s="330"/>
      <c r="H2621" s="219"/>
      <c r="I2621" s="338">
        <v>14</v>
      </c>
      <c r="J2621" s="338"/>
      <c r="K2621" s="338"/>
      <c r="L2621" s="338"/>
      <c r="M2621" s="332" t="s">
        <v>639</v>
      </c>
      <c r="N2621" s="332"/>
      <c r="O2621" s="332"/>
      <c r="P2621" s="330"/>
      <c r="Q2621" s="330"/>
      <c r="R2621" s="338">
        <v>0.41621930000000001</v>
      </c>
      <c r="S2621" s="338"/>
      <c r="T2621" s="338"/>
      <c r="U2621" s="338"/>
      <c r="V2621" s="338">
        <v>5.82707</v>
      </c>
      <c r="W2621" s="338"/>
      <c r="X2621" s="338"/>
    </row>
    <row r="2622" spans="1:24" ht="16.5" customHeight="1">
      <c r="A2622" s="330"/>
      <c r="B2622" s="330"/>
      <c r="C2622" s="330"/>
      <c r="D2622" s="330"/>
      <c r="E2622" s="330"/>
      <c r="F2622" s="330"/>
      <c r="G2622" s="330"/>
      <c r="H2622" s="219"/>
      <c r="I2622" s="338"/>
      <c r="J2622" s="338"/>
      <c r="K2622" s="338"/>
      <c r="L2622" s="338"/>
      <c r="M2622" s="332"/>
      <c r="N2622" s="332"/>
      <c r="O2622" s="332"/>
      <c r="P2622" s="330"/>
      <c r="Q2622" s="330"/>
      <c r="R2622" s="338"/>
      <c r="S2622" s="338"/>
      <c r="T2622" s="338"/>
      <c r="U2622" s="338"/>
      <c r="V2622" s="338"/>
      <c r="W2622" s="338"/>
      <c r="X2622" s="338"/>
    </row>
    <row r="2623" spans="1:24" ht="1.5" customHeight="1">
      <c r="A2623" s="330" t="s">
        <v>47</v>
      </c>
      <c r="B2623" s="330"/>
      <c r="C2623" s="330"/>
      <c r="D2623" s="330"/>
      <c r="E2623" s="330"/>
      <c r="F2623" s="330"/>
      <c r="G2623" s="330"/>
      <c r="H2623" s="219"/>
      <c r="I2623" s="338">
        <v>200</v>
      </c>
      <c r="J2623" s="338"/>
      <c r="K2623" s="338"/>
      <c r="L2623" s="338"/>
      <c r="M2623" s="332" t="s">
        <v>640</v>
      </c>
      <c r="N2623" s="332"/>
      <c r="O2623" s="332"/>
      <c r="P2623" s="330"/>
      <c r="Q2623" s="330"/>
      <c r="R2623" s="338">
        <v>3.5242370000000002E-2</v>
      </c>
      <c r="S2623" s="338"/>
      <c r="T2623" s="338"/>
      <c r="U2623" s="338"/>
      <c r="V2623" s="338">
        <v>7.0484749999999998</v>
      </c>
      <c r="W2623" s="338"/>
      <c r="X2623" s="338"/>
    </row>
    <row r="2624" spans="1:24" ht="16.5" customHeight="1">
      <c r="A2624" s="330"/>
      <c r="B2624" s="330"/>
      <c r="C2624" s="330"/>
      <c r="D2624" s="330"/>
      <c r="E2624" s="330"/>
      <c r="F2624" s="330"/>
      <c r="G2624" s="330"/>
      <c r="H2624" s="219"/>
      <c r="I2624" s="338"/>
      <c r="J2624" s="338"/>
      <c r="K2624" s="338"/>
      <c r="L2624" s="338"/>
      <c r="M2624" s="332"/>
      <c r="N2624" s="332"/>
      <c r="O2624" s="332"/>
      <c r="P2624" s="330"/>
      <c r="Q2624" s="330"/>
      <c r="R2624" s="338"/>
      <c r="S2624" s="338"/>
      <c r="T2624" s="338"/>
      <c r="U2624" s="338"/>
      <c r="V2624" s="338"/>
      <c r="W2624" s="338"/>
      <c r="X2624" s="338"/>
    </row>
    <row r="2625" spans="1:24" ht="1.5" customHeight="1">
      <c r="A2625" s="330" t="s">
        <v>51</v>
      </c>
      <c r="B2625" s="330"/>
      <c r="C2625" s="330"/>
      <c r="D2625" s="330"/>
      <c r="E2625" s="330"/>
      <c r="F2625" s="330"/>
      <c r="G2625" s="330"/>
      <c r="H2625" s="219"/>
      <c r="I2625" s="338">
        <v>50</v>
      </c>
      <c r="J2625" s="338"/>
      <c r="K2625" s="338"/>
      <c r="L2625" s="338"/>
      <c r="M2625" s="332" t="s">
        <v>639</v>
      </c>
      <c r="N2625" s="332"/>
      <c r="O2625" s="332"/>
      <c r="P2625" s="330"/>
      <c r="Q2625" s="330"/>
      <c r="R2625" s="338">
        <v>0.15169840000000001</v>
      </c>
      <c r="S2625" s="338"/>
      <c r="T2625" s="338"/>
      <c r="U2625" s="338"/>
      <c r="V2625" s="338">
        <v>7.5849219999999997</v>
      </c>
      <c r="W2625" s="338"/>
      <c r="X2625" s="338"/>
    </row>
    <row r="2626" spans="1:24" ht="16.5" customHeight="1">
      <c r="A2626" s="330"/>
      <c r="B2626" s="330"/>
      <c r="C2626" s="330"/>
      <c r="D2626" s="330"/>
      <c r="E2626" s="330"/>
      <c r="F2626" s="330"/>
      <c r="G2626" s="330"/>
      <c r="H2626" s="219"/>
      <c r="I2626" s="338"/>
      <c r="J2626" s="338"/>
      <c r="K2626" s="338"/>
      <c r="L2626" s="338"/>
      <c r="M2626" s="332"/>
      <c r="N2626" s="332"/>
      <c r="O2626" s="332"/>
      <c r="P2626" s="330"/>
      <c r="Q2626" s="330"/>
      <c r="R2626" s="338"/>
      <c r="S2626" s="338"/>
      <c r="T2626" s="338"/>
      <c r="U2626" s="338"/>
      <c r="V2626" s="338"/>
      <c r="W2626" s="338"/>
      <c r="X2626" s="338"/>
    </row>
    <row r="2627" spans="1:24" ht="1.5" customHeight="1">
      <c r="A2627" s="330" t="s">
        <v>3</v>
      </c>
      <c r="B2627" s="330"/>
      <c r="C2627" s="330"/>
      <c r="D2627" s="330"/>
      <c r="E2627" s="330"/>
      <c r="F2627" s="330"/>
      <c r="G2627" s="330"/>
      <c r="H2627" s="219"/>
      <c r="I2627" s="338">
        <v>1</v>
      </c>
      <c r="J2627" s="338"/>
      <c r="K2627" s="338"/>
      <c r="L2627" s="338"/>
      <c r="M2627" s="332" t="s">
        <v>45</v>
      </c>
      <c r="N2627" s="332"/>
      <c r="O2627" s="332"/>
      <c r="P2627" s="330"/>
      <c r="Q2627" s="330"/>
      <c r="R2627" s="338">
        <v>2.045042</v>
      </c>
      <c r="S2627" s="338"/>
      <c r="T2627" s="338"/>
      <c r="U2627" s="338"/>
      <c r="V2627" s="338">
        <v>2.045042</v>
      </c>
      <c r="W2627" s="338"/>
      <c r="X2627" s="338"/>
    </row>
    <row r="2628" spans="1:24" ht="16.5" customHeight="1">
      <c r="A2628" s="330"/>
      <c r="B2628" s="330"/>
      <c r="C2628" s="330"/>
      <c r="D2628" s="330"/>
      <c r="E2628" s="330"/>
      <c r="F2628" s="330"/>
      <c r="G2628" s="330"/>
      <c r="H2628" s="219"/>
      <c r="I2628" s="338"/>
      <c r="J2628" s="338"/>
      <c r="K2628" s="338"/>
      <c r="L2628" s="338"/>
      <c r="M2628" s="332"/>
      <c r="N2628" s="332"/>
      <c r="O2628" s="332"/>
      <c r="P2628" s="330"/>
      <c r="Q2628" s="330"/>
      <c r="R2628" s="338"/>
      <c r="S2628" s="338"/>
      <c r="T2628" s="338"/>
      <c r="U2628" s="338"/>
      <c r="V2628" s="338"/>
      <c r="W2628" s="338"/>
      <c r="X2628" s="338"/>
    </row>
    <row r="2629" spans="1:24" ht="1.5" customHeight="1">
      <c r="A2629" s="330" t="s">
        <v>96</v>
      </c>
      <c r="B2629" s="330"/>
      <c r="C2629" s="330"/>
      <c r="D2629" s="330"/>
      <c r="E2629" s="330"/>
      <c r="F2629" s="330"/>
      <c r="G2629" s="330"/>
      <c r="H2629" s="219"/>
      <c r="I2629" s="338">
        <v>3</v>
      </c>
      <c r="J2629" s="338"/>
      <c r="K2629" s="338"/>
      <c r="L2629" s="338"/>
      <c r="M2629" s="332" t="s">
        <v>45</v>
      </c>
      <c r="N2629" s="332"/>
      <c r="O2629" s="332"/>
      <c r="P2629" s="330"/>
      <c r="Q2629" s="330"/>
      <c r="R2629" s="338">
        <v>0.28999999999999998</v>
      </c>
      <c r="S2629" s="338"/>
      <c r="T2629" s="338"/>
      <c r="U2629" s="338"/>
      <c r="V2629" s="338">
        <v>0.87</v>
      </c>
      <c r="W2629" s="338"/>
      <c r="X2629" s="338"/>
    </row>
    <row r="2630" spans="1:24" ht="16.5" customHeight="1">
      <c r="A2630" s="330"/>
      <c r="B2630" s="330"/>
      <c r="C2630" s="330"/>
      <c r="D2630" s="330"/>
      <c r="E2630" s="330"/>
      <c r="F2630" s="330"/>
      <c r="G2630" s="330"/>
      <c r="H2630" s="219"/>
      <c r="I2630" s="338"/>
      <c r="J2630" s="338"/>
      <c r="K2630" s="338"/>
      <c r="L2630" s="338"/>
      <c r="M2630" s="332"/>
      <c r="N2630" s="332"/>
      <c r="O2630" s="332"/>
      <c r="P2630" s="330"/>
      <c r="Q2630" s="330"/>
      <c r="R2630" s="338"/>
      <c r="S2630" s="338"/>
      <c r="T2630" s="338"/>
      <c r="U2630" s="338"/>
      <c r="V2630" s="338"/>
      <c r="W2630" s="338"/>
      <c r="X2630" s="338"/>
    </row>
    <row r="2631" spans="1:24" ht="7.5" customHeight="1"/>
    <row r="2632" spans="1:24" ht="16.5" customHeight="1">
      <c r="S2632" s="335" t="s">
        <v>641</v>
      </c>
      <c r="T2632" s="335"/>
      <c r="U2632" s="336">
        <v>47.905169999999998</v>
      </c>
      <c r="V2632" s="336"/>
      <c r="W2632" s="336"/>
    </row>
    <row r="2633" spans="1:24" ht="15.75" customHeight="1"/>
    <row r="2634" spans="1:24" ht="16.5" customHeight="1">
      <c r="B2634" s="339" t="s">
        <v>167</v>
      </c>
      <c r="C2634" s="339"/>
      <c r="D2634" s="339"/>
      <c r="E2634" s="339"/>
      <c r="F2634" s="339"/>
      <c r="G2634" s="339"/>
      <c r="H2634" s="339"/>
      <c r="I2634" s="339"/>
      <c r="J2634" s="339"/>
      <c r="K2634" s="339"/>
      <c r="L2634" s="339"/>
      <c r="M2634" s="339"/>
      <c r="N2634" s="339"/>
      <c r="O2634" s="339"/>
      <c r="P2634" s="339"/>
      <c r="Q2634" s="339"/>
      <c r="R2634" s="339"/>
      <c r="S2634" s="339"/>
      <c r="T2634" s="339"/>
      <c r="U2634" s="339"/>
      <c r="V2634" s="339"/>
      <c r="W2634" s="339"/>
      <c r="X2634" s="339"/>
    </row>
    <row r="2635" spans="1:24" ht="0.75" customHeight="1"/>
    <row r="2636" spans="1:24" ht="18" customHeight="1">
      <c r="A2636" s="340" t="s">
        <v>633</v>
      </c>
      <c r="B2636" s="340"/>
      <c r="C2636" s="340"/>
      <c r="D2636" s="340"/>
      <c r="E2636" s="340"/>
      <c r="F2636" s="340"/>
      <c r="G2636" s="340"/>
      <c r="H2636" s="218" t="s">
        <v>634</v>
      </c>
      <c r="I2636" s="341" t="s">
        <v>635</v>
      </c>
      <c r="J2636" s="341"/>
      <c r="K2636" s="341"/>
      <c r="L2636" s="341"/>
      <c r="M2636" s="341" t="s">
        <v>43</v>
      </c>
      <c r="N2636" s="341"/>
      <c r="O2636" s="341"/>
      <c r="P2636" s="340" t="s">
        <v>636</v>
      </c>
      <c r="Q2636" s="340"/>
      <c r="R2636" s="341" t="s">
        <v>637</v>
      </c>
      <c r="S2636" s="341"/>
      <c r="T2636" s="341"/>
      <c r="U2636" s="341"/>
      <c r="V2636" s="341" t="s">
        <v>638</v>
      </c>
      <c r="W2636" s="341"/>
      <c r="X2636" s="341"/>
    </row>
    <row r="2637" spans="1:24" ht="1.5" customHeight="1">
      <c r="A2637" s="330" t="s">
        <v>168</v>
      </c>
      <c r="B2637" s="330"/>
      <c r="C2637" s="330"/>
      <c r="D2637" s="330"/>
      <c r="E2637" s="330"/>
      <c r="F2637" s="330"/>
      <c r="G2637" s="330"/>
      <c r="H2637" s="219"/>
      <c r="I2637" s="338">
        <v>1</v>
      </c>
      <c r="J2637" s="338"/>
      <c r="K2637" s="338"/>
      <c r="L2637" s="338"/>
      <c r="M2637" s="332" t="s">
        <v>45</v>
      </c>
      <c r="N2637" s="332"/>
      <c r="O2637" s="332"/>
      <c r="P2637" s="330"/>
      <c r="Q2637" s="330"/>
      <c r="R2637" s="338">
        <v>0</v>
      </c>
      <c r="S2637" s="338"/>
      <c r="T2637" s="338"/>
      <c r="U2637" s="338"/>
      <c r="V2637" s="338">
        <v>0</v>
      </c>
      <c r="W2637" s="338"/>
      <c r="X2637" s="338"/>
    </row>
    <row r="2638" spans="1:24" ht="16.5" customHeight="1">
      <c r="A2638" s="330"/>
      <c r="B2638" s="330"/>
      <c r="C2638" s="330"/>
      <c r="D2638" s="330"/>
      <c r="E2638" s="330"/>
      <c r="F2638" s="330"/>
      <c r="G2638" s="330"/>
      <c r="H2638" s="219"/>
      <c r="I2638" s="338"/>
      <c r="J2638" s="338"/>
      <c r="K2638" s="338"/>
      <c r="L2638" s="338"/>
      <c r="M2638" s="332"/>
      <c r="N2638" s="332"/>
      <c r="O2638" s="332"/>
      <c r="P2638" s="330"/>
      <c r="Q2638" s="330"/>
      <c r="R2638" s="338"/>
      <c r="S2638" s="338"/>
      <c r="T2638" s="338"/>
      <c r="U2638" s="338"/>
      <c r="V2638" s="338"/>
      <c r="W2638" s="338"/>
      <c r="X2638" s="338"/>
    </row>
    <row r="2639" spans="1:24" ht="1.5" customHeight="1">
      <c r="A2639" s="330" t="s">
        <v>44</v>
      </c>
      <c r="B2639" s="330"/>
      <c r="C2639" s="330"/>
      <c r="D2639" s="330"/>
      <c r="E2639" s="330"/>
      <c r="F2639" s="330"/>
      <c r="G2639" s="330"/>
      <c r="H2639" s="219"/>
      <c r="I2639" s="338">
        <v>1</v>
      </c>
      <c r="J2639" s="338"/>
      <c r="K2639" s="338"/>
      <c r="L2639" s="338"/>
      <c r="M2639" s="332" t="s">
        <v>45</v>
      </c>
      <c r="N2639" s="332"/>
      <c r="O2639" s="332"/>
      <c r="P2639" s="330"/>
      <c r="Q2639" s="330"/>
      <c r="R2639" s="338">
        <v>6.2363629999999999</v>
      </c>
      <c r="S2639" s="338"/>
      <c r="T2639" s="338"/>
      <c r="U2639" s="338"/>
      <c r="V2639" s="338">
        <v>6.2363629999999999</v>
      </c>
      <c r="W2639" s="338"/>
      <c r="X2639" s="338"/>
    </row>
    <row r="2640" spans="1:24" ht="16.5" customHeight="1">
      <c r="A2640" s="330"/>
      <c r="B2640" s="330"/>
      <c r="C2640" s="330"/>
      <c r="D2640" s="330"/>
      <c r="E2640" s="330"/>
      <c r="F2640" s="330"/>
      <c r="G2640" s="330"/>
      <c r="H2640" s="219"/>
      <c r="I2640" s="338"/>
      <c r="J2640" s="338"/>
      <c r="K2640" s="338"/>
      <c r="L2640" s="338"/>
      <c r="M2640" s="332"/>
      <c r="N2640" s="332"/>
      <c r="O2640" s="332"/>
      <c r="P2640" s="330"/>
      <c r="Q2640" s="330"/>
      <c r="R2640" s="338"/>
      <c r="S2640" s="338"/>
      <c r="T2640" s="338"/>
      <c r="U2640" s="338"/>
      <c r="V2640" s="338"/>
      <c r="W2640" s="338"/>
      <c r="X2640" s="338"/>
    </row>
    <row r="2641" spans="1:24" ht="1.5" customHeight="1">
      <c r="A2641" s="330" t="s">
        <v>47</v>
      </c>
      <c r="B2641" s="330"/>
      <c r="C2641" s="330"/>
      <c r="D2641" s="330"/>
      <c r="E2641" s="330"/>
      <c r="F2641" s="330"/>
      <c r="G2641" s="330"/>
      <c r="H2641" s="219"/>
      <c r="I2641" s="338">
        <v>250</v>
      </c>
      <c r="J2641" s="338"/>
      <c r="K2641" s="338"/>
      <c r="L2641" s="338"/>
      <c r="M2641" s="332" t="s">
        <v>640</v>
      </c>
      <c r="N2641" s="332"/>
      <c r="O2641" s="332"/>
      <c r="P2641" s="330"/>
      <c r="Q2641" s="330"/>
      <c r="R2641" s="338">
        <v>3.5242370000000002E-2</v>
      </c>
      <c r="S2641" s="338"/>
      <c r="T2641" s="338"/>
      <c r="U2641" s="338"/>
      <c r="V2641" s="338">
        <v>8.810594</v>
      </c>
      <c r="W2641" s="338"/>
      <c r="X2641" s="338"/>
    </row>
    <row r="2642" spans="1:24" ht="16.5" customHeight="1">
      <c r="A2642" s="330"/>
      <c r="B2642" s="330"/>
      <c r="C2642" s="330"/>
      <c r="D2642" s="330"/>
      <c r="E2642" s="330"/>
      <c r="F2642" s="330"/>
      <c r="G2642" s="330"/>
      <c r="H2642" s="219"/>
      <c r="I2642" s="338"/>
      <c r="J2642" s="338"/>
      <c r="K2642" s="338"/>
      <c r="L2642" s="338"/>
      <c r="M2642" s="332"/>
      <c r="N2642" s="332"/>
      <c r="O2642" s="332"/>
      <c r="P2642" s="330"/>
      <c r="Q2642" s="330"/>
      <c r="R2642" s="338"/>
      <c r="S2642" s="338"/>
      <c r="T2642" s="338"/>
      <c r="U2642" s="338"/>
      <c r="V2642" s="338"/>
      <c r="W2642" s="338"/>
      <c r="X2642" s="338"/>
    </row>
    <row r="2643" spans="1:24" ht="1.5" customHeight="1">
      <c r="A2643" s="330" t="s">
        <v>7</v>
      </c>
      <c r="B2643" s="330"/>
      <c r="C2643" s="330"/>
      <c r="D2643" s="330"/>
      <c r="E2643" s="330"/>
      <c r="F2643" s="330"/>
      <c r="G2643" s="330"/>
      <c r="H2643" s="219"/>
      <c r="I2643" s="338">
        <v>1</v>
      </c>
      <c r="J2643" s="338"/>
      <c r="K2643" s="338"/>
      <c r="L2643" s="338"/>
      <c r="M2643" s="332" t="s">
        <v>45</v>
      </c>
      <c r="N2643" s="332"/>
      <c r="O2643" s="332"/>
      <c r="P2643" s="330"/>
      <c r="Q2643" s="330"/>
      <c r="R2643" s="338">
        <v>1.21</v>
      </c>
      <c r="S2643" s="338"/>
      <c r="T2643" s="338"/>
      <c r="U2643" s="338"/>
      <c r="V2643" s="338">
        <v>1.21</v>
      </c>
      <c r="W2643" s="338"/>
      <c r="X2643" s="338"/>
    </row>
    <row r="2644" spans="1:24" ht="16.5" customHeight="1">
      <c r="A2644" s="330"/>
      <c r="B2644" s="330"/>
      <c r="C2644" s="330"/>
      <c r="D2644" s="330"/>
      <c r="E2644" s="330"/>
      <c r="F2644" s="330"/>
      <c r="G2644" s="330"/>
      <c r="H2644" s="219"/>
      <c r="I2644" s="338"/>
      <c r="J2644" s="338"/>
      <c r="K2644" s="338"/>
      <c r="L2644" s="338"/>
      <c r="M2644" s="332"/>
      <c r="N2644" s="332"/>
      <c r="O2644" s="332"/>
      <c r="P2644" s="330"/>
      <c r="Q2644" s="330"/>
      <c r="R2644" s="338"/>
      <c r="S2644" s="338"/>
      <c r="T2644" s="338"/>
      <c r="U2644" s="338"/>
      <c r="V2644" s="338"/>
      <c r="W2644" s="338"/>
      <c r="X2644" s="338"/>
    </row>
    <row r="2645" spans="1:24" ht="1.5" customHeight="1">
      <c r="A2645" s="330" t="s">
        <v>128</v>
      </c>
      <c r="B2645" s="330"/>
      <c r="C2645" s="330"/>
      <c r="D2645" s="330"/>
      <c r="E2645" s="330"/>
      <c r="F2645" s="330"/>
      <c r="G2645" s="330"/>
      <c r="H2645" s="219"/>
      <c r="I2645" s="338">
        <v>10</v>
      </c>
      <c r="J2645" s="338"/>
      <c r="K2645" s="338"/>
      <c r="L2645" s="338"/>
      <c r="M2645" s="332" t="s">
        <v>639</v>
      </c>
      <c r="N2645" s="332"/>
      <c r="O2645" s="332"/>
      <c r="P2645" s="330"/>
      <c r="Q2645" s="330"/>
      <c r="R2645" s="338">
        <v>0.03</v>
      </c>
      <c r="S2645" s="338"/>
      <c r="T2645" s="338"/>
      <c r="U2645" s="338"/>
      <c r="V2645" s="338">
        <v>0.3</v>
      </c>
      <c r="W2645" s="338"/>
      <c r="X2645" s="338"/>
    </row>
    <row r="2646" spans="1:24" ht="16.5" customHeight="1">
      <c r="A2646" s="330"/>
      <c r="B2646" s="330"/>
      <c r="C2646" s="330"/>
      <c r="D2646" s="330"/>
      <c r="E2646" s="330"/>
      <c r="F2646" s="330"/>
      <c r="G2646" s="330"/>
      <c r="H2646" s="219"/>
      <c r="I2646" s="338"/>
      <c r="J2646" s="338"/>
      <c r="K2646" s="338"/>
      <c r="L2646" s="338"/>
      <c r="M2646" s="332"/>
      <c r="N2646" s="332"/>
      <c r="O2646" s="332"/>
      <c r="P2646" s="330"/>
      <c r="Q2646" s="330"/>
      <c r="R2646" s="338"/>
      <c r="S2646" s="338"/>
      <c r="T2646" s="338"/>
      <c r="U2646" s="338"/>
      <c r="V2646" s="338"/>
      <c r="W2646" s="338"/>
      <c r="X2646" s="338"/>
    </row>
    <row r="2647" spans="1:24" ht="1.5" customHeight="1">
      <c r="A2647" s="330" t="s">
        <v>8</v>
      </c>
      <c r="B2647" s="330"/>
      <c r="C2647" s="330"/>
      <c r="D2647" s="330"/>
      <c r="E2647" s="330"/>
      <c r="F2647" s="330"/>
      <c r="G2647" s="330"/>
      <c r="H2647" s="219"/>
      <c r="I2647" s="338">
        <v>1</v>
      </c>
      <c r="J2647" s="338"/>
      <c r="K2647" s="338"/>
      <c r="L2647" s="338"/>
      <c r="M2647" s="332" t="s">
        <v>45</v>
      </c>
      <c r="N2647" s="332"/>
      <c r="O2647" s="332"/>
      <c r="P2647" s="330"/>
      <c r="Q2647" s="330"/>
      <c r="R2647" s="338">
        <v>0.23260339999999999</v>
      </c>
      <c r="S2647" s="338"/>
      <c r="T2647" s="338"/>
      <c r="U2647" s="338"/>
      <c r="V2647" s="338">
        <v>0.23260339999999999</v>
      </c>
      <c r="W2647" s="338"/>
      <c r="X2647" s="338"/>
    </row>
    <row r="2648" spans="1:24" ht="16.5" customHeight="1">
      <c r="A2648" s="330"/>
      <c r="B2648" s="330"/>
      <c r="C2648" s="330"/>
      <c r="D2648" s="330"/>
      <c r="E2648" s="330"/>
      <c r="F2648" s="330"/>
      <c r="G2648" s="330"/>
      <c r="H2648" s="219"/>
      <c r="I2648" s="338"/>
      <c r="J2648" s="338"/>
      <c r="K2648" s="338"/>
      <c r="L2648" s="338"/>
      <c r="M2648" s="332"/>
      <c r="N2648" s="332"/>
      <c r="O2648" s="332"/>
      <c r="P2648" s="330"/>
      <c r="Q2648" s="330"/>
      <c r="R2648" s="338"/>
      <c r="S2648" s="338"/>
      <c r="T2648" s="338"/>
      <c r="U2648" s="338"/>
      <c r="V2648" s="338"/>
      <c r="W2648" s="338"/>
      <c r="X2648" s="338"/>
    </row>
    <row r="2649" spans="1:24" ht="7.5" customHeight="1"/>
    <row r="2650" spans="1:24" ht="16.5" customHeight="1">
      <c r="S2650" s="335" t="s">
        <v>641</v>
      </c>
      <c r="T2650" s="335"/>
      <c r="U2650" s="336">
        <v>16.789560000000002</v>
      </c>
      <c r="V2650" s="336"/>
      <c r="W2650" s="336"/>
    </row>
    <row r="2651" spans="1:24" ht="15.75" customHeight="1"/>
    <row r="2652" spans="1:24" ht="16.5" customHeight="1">
      <c r="B2652" s="339" t="s">
        <v>169</v>
      </c>
      <c r="C2652" s="339"/>
      <c r="D2652" s="339"/>
      <c r="E2652" s="339"/>
      <c r="F2652" s="339"/>
      <c r="G2652" s="339"/>
      <c r="H2652" s="339"/>
      <c r="I2652" s="339"/>
      <c r="J2652" s="339"/>
      <c r="K2652" s="339"/>
      <c r="L2652" s="339"/>
      <c r="M2652" s="339"/>
      <c r="N2652" s="339"/>
      <c r="O2652" s="339"/>
      <c r="P2652" s="339"/>
      <c r="Q2652" s="339"/>
      <c r="R2652" s="339"/>
      <c r="S2652" s="339"/>
      <c r="T2652" s="339"/>
      <c r="U2652" s="339"/>
      <c r="V2652" s="339"/>
      <c r="W2652" s="339"/>
      <c r="X2652" s="339"/>
    </row>
    <row r="2653" spans="1:24" ht="0.75" customHeight="1"/>
    <row r="2654" spans="1:24" ht="18" customHeight="1">
      <c r="A2654" s="340" t="s">
        <v>633</v>
      </c>
      <c r="B2654" s="340"/>
      <c r="C2654" s="340"/>
      <c r="D2654" s="340"/>
      <c r="E2654" s="340"/>
      <c r="F2654" s="340"/>
      <c r="G2654" s="340"/>
      <c r="H2654" s="218" t="s">
        <v>634</v>
      </c>
      <c r="I2654" s="341" t="s">
        <v>635</v>
      </c>
      <c r="J2654" s="341"/>
      <c r="K2654" s="341"/>
      <c r="L2654" s="341"/>
      <c r="M2654" s="341" t="s">
        <v>43</v>
      </c>
      <c r="N2654" s="341"/>
      <c r="O2654" s="341"/>
      <c r="P2654" s="340" t="s">
        <v>636</v>
      </c>
      <c r="Q2654" s="340"/>
      <c r="R2654" s="341" t="s">
        <v>637</v>
      </c>
      <c r="S2654" s="341"/>
      <c r="T2654" s="341"/>
      <c r="U2654" s="341"/>
      <c r="V2654" s="341" t="s">
        <v>638</v>
      </c>
      <c r="W2654" s="341"/>
      <c r="X2654" s="341"/>
    </row>
    <row r="2655" spans="1:24" ht="1.5" customHeight="1">
      <c r="A2655" s="330" t="s">
        <v>168</v>
      </c>
      <c r="B2655" s="330"/>
      <c r="C2655" s="330"/>
      <c r="D2655" s="330"/>
      <c r="E2655" s="330"/>
      <c r="F2655" s="330"/>
      <c r="G2655" s="330"/>
      <c r="H2655" s="219"/>
      <c r="I2655" s="338">
        <v>1</v>
      </c>
      <c r="J2655" s="338"/>
      <c r="K2655" s="338"/>
      <c r="L2655" s="338"/>
      <c r="M2655" s="332" t="s">
        <v>45</v>
      </c>
      <c r="N2655" s="332"/>
      <c r="O2655" s="332"/>
      <c r="P2655" s="330"/>
      <c r="Q2655" s="330"/>
      <c r="R2655" s="338">
        <v>0</v>
      </c>
      <c r="S2655" s="338"/>
      <c r="T2655" s="338"/>
      <c r="U2655" s="338"/>
      <c r="V2655" s="338">
        <v>0</v>
      </c>
      <c r="W2655" s="338"/>
      <c r="X2655" s="338"/>
    </row>
    <row r="2656" spans="1:24" ht="16.5" customHeight="1">
      <c r="A2656" s="330"/>
      <c r="B2656" s="330"/>
      <c r="C2656" s="330"/>
      <c r="D2656" s="330"/>
      <c r="E2656" s="330"/>
      <c r="F2656" s="330"/>
      <c r="G2656" s="330"/>
      <c r="H2656" s="219"/>
      <c r="I2656" s="338"/>
      <c r="J2656" s="338"/>
      <c r="K2656" s="338"/>
      <c r="L2656" s="338"/>
      <c r="M2656" s="332"/>
      <c r="N2656" s="332"/>
      <c r="O2656" s="332"/>
      <c r="P2656" s="330"/>
      <c r="Q2656" s="330"/>
      <c r="R2656" s="338"/>
      <c r="S2656" s="338"/>
      <c r="T2656" s="338"/>
      <c r="U2656" s="338"/>
      <c r="V2656" s="338"/>
      <c r="W2656" s="338"/>
      <c r="X2656" s="338"/>
    </row>
    <row r="2657" spans="1:24" ht="1.5" customHeight="1">
      <c r="A2657" s="330" t="s">
        <v>84</v>
      </c>
      <c r="B2657" s="330"/>
      <c r="C2657" s="330"/>
      <c r="D2657" s="330"/>
      <c r="E2657" s="330"/>
      <c r="F2657" s="330"/>
      <c r="G2657" s="330"/>
      <c r="H2657" s="219"/>
      <c r="I2657" s="338">
        <v>1</v>
      </c>
      <c r="J2657" s="338"/>
      <c r="K2657" s="338"/>
      <c r="L2657" s="338"/>
      <c r="M2657" s="332" t="s">
        <v>45</v>
      </c>
      <c r="N2657" s="332"/>
      <c r="O2657" s="332"/>
      <c r="P2657" s="330"/>
      <c r="Q2657" s="330"/>
      <c r="R2657" s="338">
        <v>6.375</v>
      </c>
      <c r="S2657" s="338"/>
      <c r="T2657" s="338"/>
      <c r="U2657" s="338"/>
      <c r="V2657" s="338">
        <v>6.375</v>
      </c>
      <c r="W2657" s="338"/>
      <c r="X2657" s="338"/>
    </row>
    <row r="2658" spans="1:24" ht="16.5" customHeight="1">
      <c r="A2658" s="330"/>
      <c r="B2658" s="330"/>
      <c r="C2658" s="330"/>
      <c r="D2658" s="330"/>
      <c r="E2658" s="330"/>
      <c r="F2658" s="330"/>
      <c r="G2658" s="330"/>
      <c r="H2658" s="219"/>
      <c r="I2658" s="338"/>
      <c r="J2658" s="338"/>
      <c r="K2658" s="338"/>
      <c r="L2658" s="338"/>
      <c r="M2658" s="332"/>
      <c r="N2658" s="332"/>
      <c r="O2658" s="332"/>
      <c r="P2658" s="330"/>
      <c r="Q2658" s="330"/>
      <c r="R2658" s="338"/>
      <c r="S2658" s="338"/>
      <c r="T2658" s="338"/>
      <c r="U2658" s="338"/>
      <c r="V2658" s="338"/>
      <c r="W2658" s="338"/>
      <c r="X2658" s="338"/>
    </row>
    <row r="2659" spans="1:24" ht="1.5" customHeight="1">
      <c r="A2659" s="330" t="s">
        <v>7</v>
      </c>
      <c r="B2659" s="330"/>
      <c r="C2659" s="330"/>
      <c r="D2659" s="330"/>
      <c r="E2659" s="330"/>
      <c r="F2659" s="330"/>
      <c r="G2659" s="330"/>
      <c r="H2659" s="219"/>
      <c r="I2659" s="338">
        <v>1</v>
      </c>
      <c r="J2659" s="338"/>
      <c r="K2659" s="338"/>
      <c r="L2659" s="338"/>
      <c r="M2659" s="332" t="s">
        <v>45</v>
      </c>
      <c r="N2659" s="332"/>
      <c r="O2659" s="332"/>
      <c r="P2659" s="330"/>
      <c r="Q2659" s="330"/>
      <c r="R2659" s="338">
        <v>1.21</v>
      </c>
      <c r="S2659" s="338"/>
      <c r="T2659" s="338"/>
      <c r="U2659" s="338"/>
      <c r="V2659" s="338">
        <v>1.21</v>
      </c>
      <c r="W2659" s="338"/>
      <c r="X2659" s="338"/>
    </row>
    <row r="2660" spans="1:24" ht="16.5" customHeight="1">
      <c r="A2660" s="330"/>
      <c r="B2660" s="330"/>
      <c r="C2660" s="330"/>
      <c r="D2660" s="330"/>
      <c r="E2660" s="330"/>
      <c r="F2660" s="330"/>
      <c r="G2660" s="330"/>
      <c r="H2660" s="219"/>
      <c r="I2660" s="338"/>
      <c r="J2660" s="338"/>
      <c r="K2660" s="338"/>
      <c r="L2660" s="338"/>
      <c r="M2660" s="332"/>
      <c r="N2660" s="332"/>
      <c r="O2660" s="332"/>
      <c r="P2660" s="330"/>
      <c r="Q2660" s="330"/>
      <c r="R2660" s="338"/>
      <c r="S2660" s="338"/>
      <c r="T2660" s="338"/>
      <c r="U2660" s="338"/>
      <c r="V2660" s="338"/>
      <c r="W2660" s="338"/>
      <c r="X2660" s="338"/>
    </row>
    <row r="2661" spans="1:24" ht="1.5" customHeight="1">
      <c r="A2661" s="330" t="s">
        <v>128</v>
      </c>
      <c r="B2661" s="330"/>
      <c r="C2661" s="330"/>
      <c r="D2661" s="330"/>
      <c r="E2661" s="330"/>
      <c r="F2661" s="330"/>
      <c r="G2661" s="330"/>
      <c r="H2661" s="219"/>
      <c r="I2661" s="338">
        <v>10</v>
      </c>
      <c r="J2661" s="338"/>
      <c r="K2661" s="338"/>
      <c r="L2661" s="338"/>
      <c r="M2661" s="332" t="s">
        <v>639</v>
      </c>
      <c r="N2661" s="332"/>
      <c r="O2661" s="332"/>
      <c r="P2661" s="330"/>
      <c r="Q2661" s="330"/>
      <c r="R2661" s="338">
        <v>0.03</v>
      </c>
      <c r="S2661" s="338"/>
      <c r="T2661" s="338"/>
      <c r="U2661" s="338"/>
      <c r="V2661" s="338">
        <v>0.3</v>
      </c>
      <c r="W2661" s="338"/>
      <c r="X2661" s="338"/>
    </row>
    <row r="2662" spans="1:24" ht="16.5" customHeight="1">
      <c r="A2662" s="330"/>
      <c r="B2662" s="330"/>
      <c r="C2662" s="330"/>
      <c r="D2662" s="330"/>
      <c r="E2662" s="330"/>
      <c r="F2662" s="330"/>
      <c r="G2662" s="330"/>
      <c r="H2662" s="219"/>
      <c r="I2662" s="338"/>
      <c r="J2662" s="338"/>
      <c r="K2662" s="338"/>
      <c r="L2662" s="338"/>
      <c r="M2662" s="332"/>
      <c r="N2662" s="332"/>
      <c r="O2662" s="332"/>
      <c r="P2662" s="330"/>
      <c r="Q2662" s="330"/>
      <c r="R2662" s="338"/>
      <c r="S2662" s="338"/>
      <c r="T2662" s="338"/>
      <c r="U2662" s="338"/>
      <c r="V2662" s="338"/>
      <c r="W2662" s="338"/>
      <c r="X2662" s="338"/>
    </row>
    <row r="2663" spans="1:24" ht="1.5" customHeight="1">
      <c r="A2663" s="330" t="s">
        <v>8</v>
      </c>
      <c r="B2663" s="330"/>
      <c r="C2663" s="330"/>
      <c r="D2663" s="330"/>
      <c r="E2663" s="330"/>
      <c r="F2663" s="330"/>
      <c r="G2663" s="330"/>
      <c r="H2663" s="219"/>
      <c r="I2663" s="338">
        <v>1</v>
      </c>
      <c r="J2663" s="338"/>
      <c r="K2663" s="338"/>
      <c r="L2663" s="338"/>
      <c r="M2663" s="332" t="s">
        <v>45</v>
      </c>
      <c r="N2663" s="332"/>
      <c r="O2663" s="332"/>
      <c r="P2663" s="330"/>
      <c r="Q2663" s="330"/>
      <c r="R2663" s="338">
        <v>0.23260339999999999</v>
      </c>
      <c r="S2663" s="338"/>
      <c r="T2663" s="338"/>
      <c r="U2663" s="338"/>
      <c r="V2663" s="338">
        <v>0.23260339999999999</v>
      </c>
      <c r="W2663" s="338"/>
      <c r="X2663" s="338"/>
    </row>
    <row r="2664" spans="1:24" ht="16.5" customHeight="1">
      <c r="A2664" s="330"/>
      <c r="B2664" s="330"/>
      <c r="C2664" s="330"/>
      <c r="D2664" s="330"/>
      <c r="E2664" s="330"/>
      <c r="F2664" s="330"/>
      <c r="G2664" s="330"/>
      <c r="H2664" s="219"/>
      <c r="I2664" s="338"/>
      <c r="J2664" s="338"/>
      <c r="K2664" s="338"/>
      <c r="L2664" s="338"/>
      <c r="M2664" s="332"/>
      <c r="N2664" s="332"/>
      <c r="O2664" s="332"/>
      <c r="P2664" s="330"/>
      <c r="Q2664" s="330"/>
      <c r="R2664" s="338"/>
      <c r="S2664" s="338"/>
      <c r="T2664" s="338"/>
      <c r="U2664" s="338"/>
      <c r="V2664" s="338"/>
      <c r="W2664" s="338"/>
      <c r="X2664" s="338"/>
    </row>
    <row r="2665" spans="1:24" ht="7.5" customHeight="1"/>
    <row r="2666" spans="1:24" ht="16.5" customHeight="1">
      <c r="S2666" s="335" t="s">
        <v>641</v>
      </c>
      <c r="T2666" s="335"/>
      <c r="U2666" s="336">
        <v>8.1176030000000008</v>
      </c>
      <c r="V2666" s="336"/>
      <c r="W2666" s="336"/>
    </row>
    <row r="2667" spans="1:24" ht="15.75" customHeight="1"/>
    <row r="2668" spans="1:24" ht="16.5" customHeight="1">
      <c r="B2668" s="339" t="s">
        <v>170</v>
      </c>
      <c r="C2668" s="339"/>
      <c r="D2668" s="339"/>
      <c r="E2668" s="339"/>
      <c r="F2668" s="339"/>
      <c r="G2668" s="339"/>
      <c r="H2668" s="339"/>
      <c r="I2668" s="339"/>
      <c r="J2668" s="339"/>
      <c r="K2668" s="339"/>
      <c r="L2668" s="339"/>
      <c r="M2668" s="339"/>
      <c r="N2668" s="339"/>
      <c r="O2668" s="339"/>
      <c r="P2668" s="339"/>
      <c r="Q2668" s="339"/>
      <c r="R2668" s="339"/>
      <c r="S2668" s="339"/>
      <c r="T2668" s="339"/>
      <c r="U2668" s="339"/>
      <c r="V2668" s="339"/>
      <c r="W2668" s="339"/>
      <c r="X2668" s="339"/>
    </row>
    <row r="2669" spans="1:24" ht="0.75" customHeight="1"/>
    <row r="2670" spans="1:24" ht="18" customHeight="1">
      <c r="A2670" s="340" t="s">
        <v>633</v>
      </c>
      <c r="B2670" s="340"/>
      <c r="C2670" s="340"/>
      <c r="D2670" s="340"/>
      <c r="E2670" s="340"/>
      <c r="F2670" s="340"/>
      <c r="G2670" s="340"/>
      <c r="H2670" s="218" t="s">
        <v>634</v>
      </c>
      <c r="I2670" s="341" t="s">
        <v>635</v>
      </c>
      <c r="J2670" s="341"/>
      <c r="K2670" s="341"/>
      <c r="L2670" s="341"/>
      <c r="M2670" s="341" t="s">
        <v>43</v>
      </c>
      <c r="N2670" s="341"/>
      <c r="O2670" s="341"/>
      <c r="P2670" s="340" t="s">
        <v>636</v>
      </c>
      <c r="Q2670" s="340"/>
      <c r="R2670" s="341" t="s">
        <v>637</v>
      </c>
      <c r="S2670" s="341"/>
      <c r="T2670" s="341"/>
      <c r="U2670" s="341"/>
      <c r="V2670" s="341" t="s">
        <v>638</v>
      </c>
      <c r="W2670" s="341"/>
      <c r="X2670" s="341"/>
    </row>
    <row r="2671" spans="1:24" ht="1.5" customHeight="1">
      <c r="A2671" s="330" t="s">
        <v>168</v>
      </c>
      <c r="B2671" s="330"/>
      <c r="C2671" s="330"/>
      <c r="D2671" s="330"/>
      <c r="E2671" s="330"/>
      <c r="F2671" s="330"/>
      <c r="G2671" s="330"/>
      <c r="H2671" s="219"/>
      <c r="I2671" s="338">
        <v>1</v>
      </c>
      <c r="J2671" s="338"/>
      <c r="K2671" s="338"/>
      <c r="L2671" s="338"/>
      <c r="M2671" s="332" t="s">
        <v>45</v>
      </c>
      <c r="N2671" s="332"/>
      <c r="O2671" s="332"/>
      <c r="P2671" s="330"/>
      <c r="Q2671" s="330"/>
      <c r="R2671" s="338">
        <v>0</v>
      </c>
      <c r="S2671" s="338"/>
      <c r="T2671" s="338"/>
      <c r="U2671" s="338"/>
      <c r="V2671" s="338">
        <v>0</v>
      </c>
      <c r="W2671" s="338"/>
      <c r="X2671" s="338"/>
    </row>
    <row r="2672" spans="1:24" ht="16.5" customHeight="1">
      <c r="A2672" s="330"/>
      <c r="B2672" s="330"/>
      <c r="C2672" s="330"/>
      <c r="D2672" s="330"/>
      <c r="E2672" s="330"/>
      <c r="F2672" s="330"/>
      <c r="G2672" s="330"/>
      <c r="H2672" s="219"/>
      <c r="I2672" s="338"/>
      <c r="J2672" s="338"/>
      <c r="K2672" s="338"/>
      <c r="L2672" s="338"/>
      <c r="M2672" s="332"/>
      <c r="N2672" s="332"/>
      <c r="O2672" s="332"/>
      <c r="P2672" s="330"/>
      <c r="Q2672" s="330"/>
      <c r="R2672" s="338"/>
      <c r="S2672" s="338"/>
      <c r="T2672" s="338"/>
      <c r="U2672" s="338"/>
      <c r="V2672" s="338"/>
      <c r="W2672" s="338"/>
      <c r="X2672" s="338"/>
    </row>
    <row r="2673" spans="1:24" ht="1.5" customHeight="1">
      <c r="A2673" s="330" t="s">
        <v>11</v>
      </c>
      <c r="B2673" s="330"/>
      <c r="C2673" s="330"/>
      <c r="D2673" s="330"/>
      <c r="E2673" s="330"/>
      <c r="F2673" s="330"/>
      <c r="G2673" s="330"/>
      <c r="H2673" s="219"/>
      <c r="I2673" s="338">
        <v>350</v>
      </c>
      <c r="J2673" s="338"/>
      <c r="K2673" s="338"/>
      <c r="L2673" s="338"/>
      <c r="M2673" s="332" t="s">
        <v>640</v>
      </c>
      <c r="N2673" s="332"/>
      <c r="O2673" s="332"/>
      <c r="P2673" s="330"/>
      <c r="Q2673" s="330"/>
      <c r="R2673" s="338">
        <v>3.52856E-2</v>
      </c>
      <c r="S2673" s="338"/>
      <c r="T2673" s="338"/>
      <c r="U2673" s="338"/>
      <c r="V2673" s="338">
        <v>12.349959999999999</v>
      </c>
      <c r="W2673" s="338"/>
      <c r="X2673" s="338"/>
    </row>
    <row r="2674" spans="1:24" ht="16.5" customHeight="1">
      <c r="A2674" s="330"/>
      <c r="B2674" s="330"/>
      <c r="C2674" s="330"/>
      <c r="D2674" s="330"/>
      <c r="E2674" s="330"/>
      <c r="F2674" s="330"/>
      <c r="G2674" s="330"/>
      <c r="H2674" s="219"/>
      <c r="I2674" s="338"/>
      <c r="J2674" s="338"/>
      <c r="K2674" s="338"/>
      <c r="L2674" s="338"/>
      <c r="M2674" s="332"/>
      <c r="N2674" s="332"/>
      <c r="O2674" s="332"/>
      <c r="P2674" s="330"/>
      <c r="Q2674" s="330"/>
      <c r="R2674" s="338"/>
      <c r="S2674" s="338"/>
      <c r="T2674" s="338"/>
      <c r="U2674" s="338"/>
      <c r="V2674" s="338"/>
      <c r="W2674" s="338"/>
      <c r="X2674" s="338"/>
    </row>
    <row r="2675" spans="1:24" ht="1.5" customHeight="1">
      <c r="A2675" s="330" t="s">
        <v>7</v>
      </c>
      <c r="B2675" s="330"/>
      <c r="C2675" s="330"/>
      <c r="D2675" s="330"/>
      <c r="E2675" s="330"/>
      <c r="F2675" s="330"/>
      <c r="G2675" s="330"/>
      <c r="H2675" s="219"/>
      <c r="I2675" s="338">
        <v>1</v>
      </c>
      <c r="J2675" s="338"/>
      <c r="K2675" s="338"/>
      <c r="L2675" s="338"/>
      <c r="M2675" s="332" t="s">
        <v>45</v>
      </c>
      <c r="N2675" s="332"/>
      <c r="O2675" s="332"/>
      <c r="P2675" s="330"/>
      <c r="Q2675" s="330"/>
      <c r="R2675" s="338">
        <v>1.21</v>
      </c>
      <c r="S2675" s="338"/>
      <c r="T2675" s="338"/>
      <c r="U2675" s="338"/>
      <c r="V2675" s="338">
        <v>1.21</v>
      </c>
      <c r="W2675" s="338"/>
      <c r="X2675" s="338"/>
    </row>
    <row r="2676" spans="1:24" ht="16.5" customHeight="1">
      <c r="A2676" s="330"/>
      <c r="B2676" s="330"/>
      <c r="C2676" s="330"/>
      <c r="D2676" s="330"/>
      <c r="E2676" s="330"/>
      <c r="F2676" s="330"/>
      <c r="G2676" s="330"/>
      <c r="H2676" s="219"/>
      <c r="I2676" s="338"/>
      <c r="J2676" s="338"/>
      <c r="K2676" s="338"/>
      <c r="L2676" s="338"/>
      <c r="M2676" s="332"/>
      <c r="N2676" s="332"/>
      <c r="O2676" s="332"/>
      <c r="P2676" s="330"/>
      <c r="Q2676" s="330"/>
      <c r="R2676" s="338"/>
      <c r="S2676" s="338"/>
      <c r="T2676" s="338"/>
      <c r="U2676" s="338"/>
      <c r="V2676" s="338"/>
      <c r="W2676" s="338"/>
      <c r="X2676" s="338"/>
    </row>
    <row r="2677" spans="1:24" ht="1.5" customHeight="1">
      <c r="A2677" s="330" t="s">
        <v>8</v>
      </c>
      <c r="B2677" s="330"/>
      <c r="C2677" s="330"/>
      <c r="D2677" s="330"/>
      <c r="E2677" s="330"/>
      <c r="F2677" s="330"/>
      <c r="G2677" s="330"/>
      <c r="H2677" s="219"/>
      <c r="I2677" s="338">
        <v>1</v>
      </c>
      <c r="J2677" s="338"/>
      <c r="K2677" s="338"/>
      <c r="L2677" s="338"/>
      <c r="M2677" s="332" t="s">
        <v>45</v>
      </c>
      <c r="N2677" s="332"/>
      <c r="O2677" s="332"/>
      <c r="P2677" s="330"/>
      <c r="Q2677" s="330"/>
      <c r="R2677" s="338">
        <v>0.23260339999999999</v>
      </c>
      <c r="S2677" s="338"/>
      <c r="T2677" s="338"/>
      <c r="U2677" s="338"/>
      <c r="V2677" s="338">
        <v>0.23260339999999999</v>
      </c>
      <c r="W2677" s="338"/>
      <c r="X2677" s="338"/>
    </row>
    <row r="2678" spans="1:24" ht="16.5" customHeight="1">
      <c r="A2678" s="330"/>
      <c r="B2678" s="330"/>
      <c r="C2678" s="330"/>
      <c r="D2678" s="330"/>
      <c r="E2678" s="330"/>
      <c r="F2678" s="330"/>
      <c r="G2678" s="330"/>
      <c r="H2678" s="219"/>
      <c r="I2678" s="338"/>
      <c r="J2678" s="338"/>
      <c r="K2678" s="338"/>
      <c r="L2678" s="338"/>
      <c r="M2678" s="332"/>
      <c r="N2678" s="332"/>
      <c r="O2678" s="332"/>
      <c r="P2678" s="330"/>
      <c r="Q2678" s="330"/>
      <c r="R2678" s="338"/>
      <c r="S2678" s="338"/>
      <c r="T2678" s="338"/>
      <c r="U2678" s="338"/>
      <c r="V2678" s="338"/>
      <c r="W2678" s="338"/>
      <c r="X2678" s="338"/>
    </row>
    <row r="2679" spans="1:24" ht="8.25" customHeight="1"/>
    <row r="2680" spans="1:24" ht="16.5" customHeight="1">
      <c r="S2680" s="335" t="s">
        <v>641</v>
      </c>
      <c r="T2680" s="335"/>
      <c r="U2680" s="336">
        <v>13.79256</v>
      </c>
      <c r="V2680" s="336"/>
      <c r="W2680" s="336"/>
    </row>
    <row r="2681" spans="1:24" ht="15" customHeight="1"/>
    <row r="2682" spans="1:24" ht="16.5" customHeight="1">
      <c r="B2682" s="339" t="s">
        <v>171</v>
      </c>
      <c r="C2682" s="339"/>
      <c r="D2682" s="339"/>
      <c r="E2682" s="339"/>
      <c r="F2682" s="339"/>
      <c r="G2682" s="339"/>
      <c r="H2682" s="339"/>
      <c r="I2682" s="339"/>
      <c r="J2682" s="339"/>
      <c r="K2682" s="339"/>
      <c r="L2682" s="339"/>
      <c r="M2682" s="339"/>
      <c r="N2682" s="339"/>
      <c r="O2682" s="339"/>
      <c r="P2682" s="339"/>
      <c r="Q2682" s="339"/>
      <c r="R2682" s="339"/>
      <c r="S2682" s="339"/>
      <c r="T2682" s="339"/>
      <c r="U2682" s="339"/>
      <c r="V2682" s="339"/>
      <c r="W2682" s="339"/>
      <c r="X2682" s="339"/>
    </row>
    <row r="2683" spans="1:24" ht="1.5" customHeight="1"/>
    <row r="2684" spans="1:24" ht="18" customHeight="1">
      <c r="A2684" s="340" t="s">
        <v>633</v>
      </c>
      <c r="B2684" s="340"/>
      <c r="C2684" s="340"/>
      <c r="D2684" s="340"/>
      <c r="E2684" s="340"/>
      <c r="F2684" s="340"/>
      <c r="G2684" s="340"/>
      <c r="H2684" s="218" t="s">
        <v>634</v>
      </c>
      <c r="I2684" s="341" t="s">
        <v>635</v>
      </c>
      <c r="J2684" s="341"/>
      <c r="K2684" s="341"/>
      <c r="L2684" s="341"/>
      <c r="M2684" s="341" t="s">
        <v>43</v>
      </c>
      <c r="N2684" s="341"/>
      <c r="O2684" s="341"/>
      <c r="P2684" s="340" t="s">
        <v>636</v>
      </c>
      <c r="Q2684" s="340"/>
      <c r="R2684" s="341" t="s">
        <v>637</v>
      </c>
      <c r="S2684" s="341"/>
      <c r="T2684" s="341"/>
      <c r="U2684" s="341"/>
      <c r="V2684" s="341" t="s">
        <v>638</v>
      </c>
      <c r="W2684" s="341"/>
      <c r="X2684" s="341"/>
    </row>
    <row r="2685" spans="1:24" ht="1.5" customHeight="1">
      <c r="A2685" s="330" t="s">
        <v>168</v>
      </c>
      <c r="B2685" s="330"/>
      <c r="C2685" s="330"/>
      <c r="D2685" s="330"/>
      <c r="E2685" s="330"/>
      <c r="F2685" s="330"/>
      <c r="G2685" s="330"/>
      <c r="H2685" s="219"/>
      <c r="I2685" s="338">
        <v>1</v>
      </c>
      <c r="J2685" s="338"/>
      <c r="K2685" s="338"/>
      <c r="L2685" s="338"/>
      <c r="M2685" s="332" t="s">
        <v>45</v>
      </c>
      <c r="N2685" s="332"/>
      <c r="O2685" s="332"/>
      <c r="P2685" s="330"/>
      <c r="Q2685" s="330"/>
      <c r="R2685" s="338">
        <v>0</v>
      </c>
      <c r="S2685" s="338"/>
      <c r="T2685" s="338"/>
      <c r="U2685" s="338"/>
      <c r="V2685" s="338">
        <v>0</v>
      </c>
      <c r="W2685" s="338"/>
      <c r="X2685" s="338"/>
    </row>
    <row r="2686" spans="1:24" ht="16.5" customHeight="1">
      <c r="A2686" s="330"/>
      <c r="B2686" s="330"/>
      <c r="C2686" s="330"/>
      <c r="D2686" s="330"/>
      <c r="E2686" s="330"/>
      <c r="F2686" s="330"/>
      <c r="G2686" s="330"/>
      <c r="H2686" s="219"/>
      <c r="I2686" s="338"/>
      <c r="J2686" s="338"/>
      <c r="K2686" s="338"/>
      <c r="L2686" s="338"/>
      <c r="M2686" s="332"/>
      <c r="N2686" s="332"/>
      <c r="O2686" s="332"/>
      <c r="P2686" s="330"/>
      <c r="Q2686" s="330"/>
      <c r="R2686" s="338"/>
      <c r="S2686" s="338"/>
      <c r="T2686" s="338"/>
      <c r="U2686" s="338"/>
      <c r="V2686" s="338"/>
      <c r="W2686" s="338"/>
      <c r="X2686" s="338"/>
    </row>
    <row r="2687" spans="1:24" ht="1.5" customHeight="1">
      <c r="A2687" s="330" t="s">
        <v>86</v>
      </c>
      <c r="B2687" s="330"/>
      <c r="C2687" s="330"/>
      <c r="D2687" s="330"/>
      <c r="E2687" s="330"/>
      <c r="F2687" s="330"/>
      <c r="G2687" s="330"/>
      <c r="H2687" s="219"/>
      <c r="I2687" s="338">
        <v>1</v>
      </c>
      <c r="J2687" s="338"/>
      <c r="K2687" s="338"/>
      <c r="L2687" s="338"/>
      <c r="M2687" s="332" t="s">
        <v>45</v>
      </c>
      <c r="N2687" s="332"/>
      <c r="O2687" s="332"/>
      <c r="P2687" s="330"/>
      <c r="Q2687" s="330"/>
      <c r="R2687" s="338">
        <v>5</v>
      </c>
      <c r="S2687" s="338"/>
      <c r="T2687" s="338"/>
      <c r="U2687" s="338"/>
      <c r="V2687" s="338">
        <v>5</v>
      </c>
      <c r="W2687" s="338"/>
      <c r="X2687" s="338"/>
    </row>
    <row r="2688" spans="1:24" ht="16.5" customHeight="1">
      <c r="A2688" s="330"/>
      <c r="B2688" s="330"/>
      <c r="C2688" s="330"/>
      <c r="D2688" s="330"/>
      <c r="E2688" s="330"/>
      <c r="F2688" s="330"/>
      <c r="G2688" s="330"/>
      <c r="H2688" s="219"/>
      <c r="I2688" s="338"/>
      <c r="J2688" s="338"/>
      <c r="K2688" s="338"/>
      <c r="L2688" s="338"/>
      <c r="M2688" s="332"/>
      <c r="N2688" s="332"/>
      <c r="O2688" s="332"/>
      <c r="P2688" s="330"/>
      <c r="Q2688" s="330"/>
      <c r="R2688" s="338"/>
      <c r="S2688" s="338"/>
      <c r="T2688" s="338"/>
      <c r="U2688" s="338"/>
      <c r="V2688" s="338"/>
      <c r="W2688" s="338"/>
      <c r="X2688" s="338"/>
    </row>
    <row r="2689" spans="1:24" ht="1.5" customHeight="1">
      <c r="A2689" s="330" t="s">
        <v>7</v>
      </c>
      <c r="B2689" s="330"/>
      <c r="C2689" s="330"/>
      <c r="D2689" s="330"/>
      <c r="E2689" s="330"/>
      <c r="F2689" s="330"/>
      <c r="G2689" s="330"/>
      <c r="H2689" s="219"/>
      <c r="I2689" s="338">
        <v>1</v>
      </c>
      <c r="J2689" s="338"/>
      <c r="K2689" s="338"/>
      <c r="L2689" s="338"/>
      <c r="M2689" s="332" t="s">
        <v>45</v>
      </c>
      <c r="N2689" s="332"/>
      <c r="O2689" s="332"/>
      <c r="P2689" s="330"/>
      <c r="Q2689" s="330"/>
      <c r="R2689" s="338">
        <v>1.21</v>
      </c>
      <c r="S2689" s="338"/>
      <c r="T2689" s="338"/>
      <c r="U2689" s="338"/>
      <c r="V2689" s="338">
        <v>1.21</v>
      </c>
      <c r="W2689" s="338"/>
      <c r="X2689" s="338"/>
    </row>
    <row r="2690" spans="1:24" ht="16.5" customHeight="1">
      <c r="A2690" s="330"/>
      <c r="B2690" s="330"/>
      <c r="C2690" s="330"/>
      <c r="D2690" s="330"/>
      <c r="E2690" s="330"/>
      <c r="F2690" s="330"/>
      <c r="G2690" s="330"/>
      <c r="H2690" s="219"/>
      <c r="I2690" s="338"/>
      <c r="J2690" s="338"/>
      <c r="K2690" s="338"/>
      <c r="L2690" s="338"/>
      <c r="M2690" s="332"/>
      <c r="N2690" s="332"/>
      <c r="O2690" s="332"/>
      <c r="P2690" s="330"/>
      <c r="Q2690" s="330"/>
      <c r="R2690" s="338"/>
      <c r="S2690" s="338"/>
      <c r="T2690" s="338"/>
      <c r="U2690" s="338"/>
      <c r="V2690" s="338"/>
      <c r="W2690" s="338"/>
      <c r="X2690" s="338"/>
    </row>
    <row r="2691" spans="1:24" ht="1.5" customHeight="1">
      <c r="A2691" s="330" t="s">
        <v>8</v>
      </c>
      <c r="B2691" s="330"/>
      <c r="C2691" s="330"/>
      <c r="D2691" s="330"/>
      <c r="E2691" s="330"/>
      <c r="F2691" s="330"/>
      <c r="G2691" s="330"/>
      <c r="H2691" s="219"/>
      <c r="I2691" s="338">
        <v>1</v>
      </c>
      <c r="J2691" s="338"/>
      <c r="K2691" s="338"/>
      <c r="L2691" s="338"/>
      <c r="M2691" s="332" t="s">
        <v>45</v>
      </c>
      <c r="N2691" s="332"/>
      <c r="O2691" s="332"/>
      <c r="P2691" s="330"/>
      <c r="Q2691" s="330"/>
      <c r="R2691" s="338">
        <v>0.23260339999999999</v>
      </c>
      <c r="S2691" s="338"/>
      <c r="T2691" s="338"/>
      <c r="U2691" s="338"/>
      <c r="V2691" s="338">
        <v>0.23260339999999999</v>
      </c>
      <c r="W2691" s="338"/>
      <c r="X2691" s="338"/>
    </row>
    <row r="2692" spans="1:24" ht="16.5" customHeight="1">
      <c r="A2692" s="330"/>
      <c r="B2692" s="330"/>
      <c r="C2692" s="330"/>
      <c r="D2692" s="330"/>
      <c r="E2692" s="330"/>
      <c r="F2692" s="330"/>
      <c r="G2692" s="330"/>
      <c r="H2692" s="219"/>
      <c r="I2692" s="338"/>
      <c r="J2692" s="338"/>
      <c r="K2692" s="338"/>
      <c r="L2692" s="338"/>
      <c r="M2692" s="332"/>
      <c r="N2692" s="332"/>
      <c r="O2692" s="332"/>
      <c r="P2692" s="330"/>
      <c r="Q2692" s="330"/>
      <c r="R2692" s="338"/>
      <c r="S2692" s="338"/>
      <c r="T2692" s="338"/>
      <c r="U2692" s="338"/>
      <c r="V2692" s="338"/>
      <c r="W2692" s="338"/>
      <c r="X2692" s="338"/>
    </row>
    <row r="2693" spans="1:24" ht="7.5" customHeight="1"/>
    <row r="2694" spans="1:24" ht="16.5" customHeight="1">
      <c r="S2694" s="335" t="s">
        <v>641</v>
      </c>
      <c r="T2694" s="335"/>
      <c r="U2694" s="336">
        <v>6.4426040000000002</v>
      </c>
      <c r="V2694" s="336"/>
      <c r="W2694" s="336"/>
    </row>
    <row r="2695" spans="1:24" ht="15" customHeight="1"/>
    <row r="2696" spans="1:24" ht="17.25" customHeight="1">
      <c r="B2696" s="339" t="s">
        <v>172</v>
      </c>
      <c r="C2696" s="339"/>
      <c r="D2696" s="339"/>
      <c r="E2696" s="339"/>
      <c r="F2696" s="339"/>
      <c r="G2696" s="339"/>
      <c r="H2696" s="339"/>
      <c r="I2696" s="339"/>
      <c r="J2696" s="339"/>
      <c r="K2696" s="339"/>
      <c r="L2696" s="339"/>
      <c r="M2696" s="339"/>
      <c r="N2696" s="339"/>
      <c r="O2696" s="339"/>
      <c r="P2696" s="339"/>
      <c r="Q2696" s="339"/>
      <c r="R2696" s="339"/>
      <c r="S2696" s="339"/>
      <c r="T2696" s="339"/>
      <c r="U2696" s="339"/>
      <c r="V2696" s="339"/>
      <c r="W2696" s="339"/>
      <c r="X2696" s="339"/>
    </row>
    <row r="2697" spans="1:24" ht="0.75" customHeight="1"/>
    <row r="2698" spans="1:24" ht="18" customHeight="1">
      <c r="A2698" s="340" t="s">
        <v>633</v>
      </c>
      <c r="B2698" s="340"/>
      <c r="C2698" s="340"/>
      <c r="D2698" s="340"/>
      <c r="E2698" s="340"/>
      <c r="F2698" s="340"/>
      <c r="G2698" s="340"/>
      <c r="H2698" s="218" t="s">
        <v>634</v>
      </c>
      <c r="I2698" s="341" t="s">
        <v>635</v>
      </c>
      <c r="J2698" s="341"/>
      <c r="K2698" s="341"/>
      <c r="L2698" s="341"/>
      <c r="M2698" s="341" t="s">
        <v>43</v>
      </c>
      <c r="N2698" s="341"/>
      <c r="O2698" s="341"/>
      <c r="P2698" s="340" t="s">
        <v>636</v>
      </c>
      <c r="Q2698" s="340"/>
      <c r="R2698" s="341" t="s">
        <v>637</v>
      </c>
      <c r="S2698" s="341"/>
      <c r="T2698" s="341"/>
      <c r="U2698" s="341"/>
      <c r="V2698" s="341" t="s">
        <v>638</v>
      </c>
      <c r="W2698" s="341"/>
      <c r="X2698" s="341"/>
    </row>
    <row r="2699" spans="1:24" ht="1.5" customHeight="1">
      <c r="A2699" s="330" t="s">
        <v>168</v>
      </c>
      <c r="B2699" s="330"/>
      <c r="C2699" s="330"/>
      <c r="D2699" s="330"/>
      <c r="E2699" s="330"/>
      <c r="F2699" s="330"/>
      <c r="G2699" s="330"/>
      <c r="H2699" s="219"/>
      <c r="I2699" s="338">
        <v>1</v>
      </c>
      <c r="J2699" s="338"/>
      <c r="K2699" s="338"/>
      <c r="L2699" s="338"/>
      <c r="M2699" s="332" t="s">
        <v>45</v>
      </c>
      <c r="N2699" s="332"/>
      <c r="O2699" s="332"/>
      <c r="P2699" s="330"/>
      <c r="Q2699" s="330"/>
      <c r="R2699" s="338">
        <v>0</v>
      </c>
      <c r="S2699" s="338"/>
      <c r="T2699" s="338"/>
      <c r="U2699" s="338"/>
      <c r="V2699" s="338">
        <v>0</v>
      </c>
      <c r="W2699" s="338"/>
      <c r="X2699" s="338"/>
    </row>
    <row r="2700" spans="1:24" ht="16.5" customHeight="1">
      <c r="A2700" s="330"/>
      <c r="B2700" s="330"/>
      <c r="C2700" s="330"/>
      <c r="D2700" s="330"/>
      <c r="E2700" s="330"/>
      <c r="F2700" s="330"/>
      <c r="G2700" s="330"/>
      <c r="H2700" s="219"/>
      <c r="I2700" s="338"/>
      <c r="J2700" s="338"/>
      <c r="K2700" s="338"/>
      <c r="L2700" s="338"/>
      <c r="M2700" s="332"/>
      <c r="N2700" s="332"/>
      <c r="O2700" s="332"/>
      <c r="P2700" s="330"/>
      <c r="Q2700" s="330"/>
      <c r="R2700" s="338"/>
      <c r="S2700" s="338"/>
      <c r="T2700" s="338"/>
      <c r="U2700" s="338"/>
      <c r="V2700" s="338"/>
      <c r="W2700" s="338"/>
      <c r="X2700" s="338"/>
    </row>
    <row r="2701" spans="1:24" ht="1.5" customHeight="1">
      <c r="A2701" s="330" t="s">
        <v>64</v>
      </c>
      <c r="B2701" s="330"/>
      <c r="C2701" s="330"/>
      <c r="D2701" s="330"/>
      <c r="E2701" s="330"/>
      <c r="F2701" s="330"/>
      <c r="G2701" s="330"/>
      <c r="H2701" s="219"/>
      <c r="I2701" s="338">
        <v>1</v>
      </c>
      <c r="J2701" s="338"/>
      <c r="K2701" s="338"/>
      <c r="L2701" s="338"/>
      <c r="M2701" s="332" t="s">
        <v>45</v>
      </c>
      <c r="N2701" s="332"/>
      <c r="O2701" s="332"/>
      <c r="P2701" s="330"/>
      <c r="Q2701" s="330"/>
      <c r="R2701" s="338">
        <v>6.2659570000000002</v>
      </c>
      <c r="S2701" s="338"/>
      <c r="T2701" s="338"/>
      <c r="U2701" s="338"/>
      <c r="V2701" s="338">
        <v>6.2659570000000002</v>
      </c>
      <c r="W2701" s="338"/>
      <c r="X2701" s="338"/>
    </row>
    <row r="2702" spans="1:24" ht="16.5" customHeight="1">
      <c r="A2702" s="330"/>
      <c r="B2702" s="330"/>
      <c r="C2702" s="330"/>
      <c r="D2702" s="330"/>
      <c r="E2702" s="330"/>
      <c r="F2702" s="330"/>
      <c r="G2702" s="330"/>
      <c r="H2702" s="219"/>
      <c r="I2702" s="338"/>
      <c r="J2702" s="338"/>
      <c r="K2702" s="338"/>
      <c r="L2702" s="338"/>
      <c r="M2702" s="332"/>
      <c r="N2702" s="332"/>
      <c r="O2702" s="332"/>
      <c r="P2702" s="330"/>
      <c r="Q2702" s="330"/>
      <c r="R2702" s="338"/>
      <c r="S2702" s="338"/>
      <c r="T2702" s="338"/>
      <c r="U2702" s="338"/>
      <c r="V2702" s="338"/>
      <c r="W2702" s="338"/>
      <c r="X2702" s="338"/>
    </row>
    <row r="2703" spans="1:24" ht="1.5" customHeight="1">
      <c r="A2703" s="330" t="s">
        <v>7</v>
      </c>
      <c r="B2703" s="330"/>
      <c r="C2703" s="330"/>
      <c r="D2703" s="330"/>
      <c r="E2703" s="330"/>
      <c r="F2703" s="330"/>
      <c r="G2703" s="330"/>
      <c r="H2703" s="219"/>
      <c r="I2703" s="338">
        <v>1</v>
      </c>
      <c r="J2703" s="338"/>
      <c r="K2703" s="338"/>
      <c r="L2703" s="338"/>
      <c r="M2703" s="332" t="s">
        <v>45</v>
      </c>
      <c r="N2703" s="332"/>
      <c r="O2703" s="332"/>
      <c r="P2703" s="330"/>
      <c r="Q2703" s="330"/>
      <c r="R2703" s="338">
        <v>1.21</v>
      </c>
      <c r="S2703" s="338"/>
      <c r="T2703" s="338"/>
      <c r="U2703" s="338"/>
      <c r="V2703" s="338">
        <v>1.21</v>
      </c>
      <c r="W2703" s="338"/>
      <c r="X2703" s="338"/>
    </row>
    <row r="2704" spans="1:24" ht="16.5" customHeight="1">
      <c r="A2704" s="330"/>
      <c r="B2704" s="330"/>
      <c r="C2704" s="330"/>
      <c r="D2704" s="330"/>
      <c r="E2704" s="330"/>
      <c r="F2704" s="330"/>
      <c r="G2704" s="330"/>
      <c r="H2704" s="219"/>
      <c r="I2704" s="338"/>
      <c r="J2704" s="338"/>
      <c r="K2704" s="338"/>
      <c r="L2704" s="338"/>
      <c r="M2704" s="332"/>
      <c r="N2704" s="332"/>
      <c r="O2704" s="332"/>
      <c r="P2704" s="330"/>
      <c r="Q2704" s="330"/>
      <c r="R2704" s="338"/>
      <c r="S2704" s="338"/>
      <c r="T2704" s="338"/>
      <c r="U2704" s="338"/>
      <c r="V2704" s="338"/>
      <c r="W2704" s="338"/>
      <c r="X2704" s="338"/>
    </row>
    <row r="2705" spans="1:24" ht="1.5" customHeight="1">
      <c r="A2705" s="330" t="s">
        <v>10</v>
      </c>
      <c r="B2705" s="330"/>
      <c r="C2705" s="330"/>
      <c r="D2705" s="330"/>
      <c r="E2705" s="330"/>
      <c r="F2705" s="330"/>
      <c r="G2705" s="330"/>
      <c r="H2705" s="219"/>
      <c r="I2705" s="338">
        <v>30</v>
      </c>
      <c r="J2705" s="338"/>
      <c r="K2705" s="338"/>
      <c r="L2705" s="338"/>
      <c r="M2705" s="332" t="s">
        <v>639</v>
      </c>
      <c r="N2705" s="332"/>
      <c r="O2705" s="332"/>
      <c r="P2705" s="330"/>
      <c r="Q2705" s="330"/>
      <c r="R2705" s="338">
        <v>9.0999999999999998E-2</v>
      </c>
      <c r="S2705" s="338"/>
      <c r="T2705" s="338"/>
      <c r="U2705" s="338"/>
      <c r="V2705" s="338">
        <v>2.73</v>
      </c>
      <c r="W2705" s="338"/>
      <c r="X2705" s="338"/>
    </row>
    <row r="2706" spans="1:24" ht="16.5" customHeight="1">
      <c r="A2706" s="330"/>
      <c r="B2706" s="330"/>
      <c r="C2706" s="330"/>
      <c r="D2706" s="330"/>
      <c r="E2706" s="330"/>
      <c r="F2706" s="330"/>
      <c r="G2706" s="330"/>
      <c r="H2706" s="219"/>
      <c r="I2706" s="338"/>
      <c r="J2706" s="338"/>
      <c r="K2706" s="338"/>
      <c r="L2706" s="338"/>
      <c r="M2706" s="332"/>
      <c r="N2706" s="332"/>
      <c r="O2706" s="332"/>
      <c r="P2706" s="330"/>
      <c r="Q2706" s="330"/>
      <c r="R2706" s="338"/>
      <c r="S2706" s="338"/>
      <c r="T2706" s="338"/>
      <c r="U2706" s="338"/>
      <c r="V2706" s="338"/>
      <c r="W2706" s="338"/>
      <c r="X2706" s="338"/>
    </row>
    <row r="2707" spans="1:24" ht="1.5" customHeight="1">
      <c r="A2707" s="330" t="s">
        <v>8</v>
      </c>
      <c r="B2707" s="330"/>
      <c r="C2707" s="330"/>
      <c r="D2707" s="330"/>
      <c r="E2707" s="330"/>
      <c r="F2707" s="330"/>
      <c r="G2707" s="330"/>
      <c r="H2707" s="219"/>
      <c r="I2707" s="338">
        <v>1</v>
      </c>
      <c r="J2707" s="338"/>
      <c r="K2707" s="338"/>
      <c r="L2707" s="338"/>
      <c r="M2707" s="332" t="s">
        <v>45</v>
      </c>
      <c r="N2707" s="332"/>
      <c r="O2707" s="332"/>
      <c r="P2707" s="330"/>
      <c r="Q2707" s="330"/>
      <c r="R2707" s="338">
        <v>0.23260339999999999</v>
      </c>
      <c r="S2707" s="338"/>
      <c r="T2707" s="338"/>
      <c r="U2707" s="338"/>
      <c r="V2707" s="338">
        <v>0.23260339999999999</v>
      </c>
      <c r="W2707" s="338"/>
      <c r="X2707" s="338"/>
    </row>
    <row r="2708" spans="1:24" ht="16.5" customHeight="1">
      <c r="A2708" s="330"/>
      <c r="B2708" s="330"/>
      <c r="C2708" s="330"/>
      <c r="D2708" s="330"/>
      <c r="E2708" s="330"/>
      <c r="F2708" s="330"/>
      <c r="G2708" s="330"/>
      <c r="H2708" s="219"/>
      <c r="I2708" s="338"/>
      <c r="J2708" s="338"/>
      <c r="K2708" s="338"/>
      <c r="L2708" s="338"/>
      <c r="M2708" s="332"/>
      <c r="N2708" s="332"/>
      <c r="O2708" s="332"/>
      <c r="P2708" s="330"/>
      <c r="Q2708" s="330"/>
      <c r="R2708" s="338"/>
      <c r="S2708" s="338"/>
      <c r="T2708" s="338"/>
      <c r="U2708" s="338"/>
      <c r="V2708" s="338"/>
      <c r="W2708" s="338"/>
      <c r="X2708" s="338"/>
    </row>
    <row r="2709" spans="1:24" ht="7.5" customHeight="1"/>
    <row r="2710" spans="1:24" ht="16.5" customHeight="1">
      <c r="S2710" s="335" t="s">
        <v>641</v>
      </c>
      <c r="T2710" s="335"/>
      <c r="U2710" s="336">
        <v>10.438560000000001</v>
      </c>
      <c r="V2710" s="336"/>
      <c r="W2710" s="336"/>
    </row>
    <row r="2711" spans="1:24" ht="15.75" customHeight="1"/>
    <row r="2712" spans="1:24" ht="16.5" customHeight="1">
      <c r="B2712" s="339" t="s">
        <v>173</v>
      </c>
      <c r="C2712" s="339"/>
      <c r="D2712" s="339"/>
      <c r="E2712" s="339"/>
      <c r="F2712" s="339"/>
      <c r="G2712" s="339"/>
      <c r="H2712" s="339"/>
      <c r="I2712" s="339"/>
      <c r="J2712" s="339"/>
      <c r="K2712" s="339"/>
      <c r="L2712" s="339"/>
      <c r="M2712" s="339"/>
      <c r="N2712" s="339"/>
      <c r="O2712" s="339"/>
      <c r="P2712" s="339"/>
      <c r="Q2712" s="339"/>
      <c r="R2712" s="339"/>
      <c r="S2712" s="339"/>
      <c r="T2712" s="339"/>
      <c r="U2712" s="339"/>
      <c r="V2712" s="339"/>
      <c r="W2712" s="339"/>
      <c r="X2712" s="339"/>
    </row>
    <row r="2713" spans="1:24" ht="0.75" customHeight="1"/>
    <row r="2714" spans="1:24" ht="18" customHeight="1">
      <c r="A2714" s="340" t="s">
        <v>633</v>
      </c>
      <c r="B2714" s="340"/>
      <c r="C2714" s="340"/>
      <c r="D2714" s="340"/>
      <c r="E2714" s="340"/>
      <c r="F2714" s="340"/>
      <c r="G2714" s="340"/>
      <c r="H2714" s="218" t="s">
        <v>634</v>
      </c>
      <c r="I2714" s="341" t="s">
        <v>635</v>
      </c>
      <c r="J2714" s="341"/>
      <c r="K2714" s="341"/>
      <c r="L2714" s="341"/>
      <c r="M2714" s="341" t="s">
        <v>43</v>
      </c>
      <c r="N2714" s="341"/>
      <c r="O2714" s="341"/>
      <c r="P2714" s="340" t="s">
        <v>636</v>
      </c>
      <c r="Q2714" s="340"/>
      <c r="R2714" s="341" t="s">
        <v>637</v>
      </c>
      <c r="S2714" s="341"/>
      <c r="T2714" s="341"/>
      <c r="U2714" s="341"/>
      <c r="V2714" s="341" t="s">
        <v>638</v>
      </c>
      <c r="W2714" s="341"/>
      <c r="X2714" s="341"/>
    </row>
    <row r="2715" spans="1:24" ht="1.5" customHeight="1">
      <c r="A2715" s="330" t="s">
        <v>168</v>
      </c>
      <c r="B2715" s="330"/>
      <c r="C2715" s="330"/>
      <c r="D2715" s="330"/>
      <c r="E2715" s="330"/>
      <c r="F2715" s="330"/>
      <c r="G2715" s="330"/>
      <c r="H2715" s="219"/>
      <c r="I2715" s="338">
        <v>1</v>
      </c>
      <c r="J2715" s="338"/>
      <c r="K2715" s="338"/>
      <c r="L2715" s="338"/>
      <c r="M2715" s="332" t="s">
        <v>45</v>
      </c>
      <c r="N2715" s="332"/>
      <c r="O2715" s="332"/>
      <c r="P2715" s="330"/>
      <c r="Q2715" s="330"/>
      <c r="R2715" s="338">
        <v>0</v>
      </c>
      <c r="S2715" s="338"/>
      <c r="T2715" s="338"/>
      <c r="U2715" s="338"/>
      <c r="V2715" s="338">
        <v>0</v>
      </c>
      <c r="W2715" s="338"/>
      <c r="X2715" s="338"/>
    </row>
    <row r="2716" spans="1:24" ht="16.5" customHeight="1">
      <c r="A2716" s="330"/>
      <c r="B2716" s="330"/>
      <c r="C2716" s="330"/>
      <c r="D2716" s="330"/>
      <c r="E2716" s="330"/>
      <c r="F2716" s="330"/>
      <c r="G2716" s="330"/>
      <c r="H2716" s="219"/>
      <c r="I2716" s="338"/>
      <c r="J2716" s="338"/>
      <c r="K2716" s="338"/>
      <c r="L2716" s="338"/>
      <c r="M2716" s="332"/>
      <c r="N2716" s="332"/>
      <c r="O2716" s="332"/>
      <c r="P2716" s="330"/>
      <c r="Q2716" s="330"/>
      <c r="R2716" s="338"/>
      <c r="S2716" s="338"/>
      <c r="T2716" s="338"/>
      <c r="U2716" s="338"/>
      <c r="V2716" s="338"/>
      <c r="W2716" s="338"/>
      <c r="X2716" s="338"/>
    </row>
    <row r="2717" spans="1:24" ht="1.5" customHeight="1">
      <c r="A2717" s="330" t="s">
        <v>133</v>
      </c>
      <c r="B2717" s="330"/>
      <c r="C2717" s="330"/>
      <c r="D2717" s="330"/>
      <c r="E2717" s="330"/>
      <c r="F2717" s="330"/>
      <c r="G2717" s="330"/>
      <c r="H2717" s="219"/>
      <c r="I2717" s="338">
        <v>1</v>
      </c>
      <c r="J2717" s="338"/>
      <c r="K2717" s="338"/>
      <c r="L2717" s="338"/>
      <c r="M2717" s="332" t="s">
        <v>45</v>
      </c>
      <c r="N2717" s="332"/>
      <c r="O2717" s="332"/>
      <c r="P2717" s="330"/>
      <c r="Q2717" s="330"/>
      <c r="R2717" s="338">
        <v>7.5</v>
      </c>
      <c r="S2717" s="338"/>
      <c r="T2717" s="338"/>
      <c r="U2717" s="338"/>
      <c r="V2717" s="338">
        <v>7.5</v>
      </c>
      <c r="W2717" s="338"/>
      <c r="X2717" s="338"/>
    </row>
    <row r="2718" spans="1:24" ht="16.5" customHeight="1">
      <c r="A2718" s="330"/>
      <c r="B2718" s="330"/>
      <c r="C2718" s="330"/>
      <c r="D2718" s="330"/>
      <c r="E2718" s="330"/>
      <c r="F2718" s="330"/>
      <c r="G2718" s="330"/>
      <c r="H2718" s="219"/>
      <c r="I2718" s="338"/>
      <c r="J2718" s="338"/>
      <c r="K2718" s="338"/>
      <c r="L2718" s="338"/>
      <c r="M2718" s="332"/>
      <c r="N2718" s="332"/>
      <c r="O2718" s="332"/>
      <c r="P2718" s="330"/>
      <c r="Q2718" s="330"/>
      <c r="R2718" s="338"/>
      <c r="S2718" s="338"/>
      <c r="T2718" s="338"/>
      <c r="U2718" s="338"/>
      <c r="V2718" s="338"/>
      <c r="W2718" s="338"/>
      <c r="X2718" s="338"/>
    </row>
    <row r="2719" spans="1:24" ht="1.5" customHeight="1">
      <c r="A2719" s="330" t="s">
        <v>7</v>
      </c>
      <c r="B2719" s="330"/>
      <c r="C2719" s="330"/>
      <c r="D2719" s="330"/>
      <c r="E2719" s="330"/>
      <c r="F2719" s="330"/>
      <c r="G2719" s="330"/>
      <c r="H2719" s="219"/>
      <c r="I2719" s="338">
        <v>1</v>
      </c>
      <c r="J2719" s="338"/>
      <c r="K2719" s="338"/>
      <c r="L2719" s="338"/>
      <c r="M2719" s="332" t="s">
        <v>45</v>
      </c>
      <c r="N2719" s="332"/>
      <c r="O2719" s="332"/>
      <c r="P2719" s="330"/>
      <c r="Q2719" s="330"/>
      <c r="R2719" s="338">
        <v>1.21</v>
      </c>
      <c r="S2719" s="338"/>
      <c r="T2719" s="338"/>
      <c r="U2719" s="338"/>
      <c r="V2719" s="338">
        <v>1.21</v>
      </c>
      <c r="W2719" s="338"/>
      <c r="X2719" s="338"/>
    </row>
    <row r="2720" spans="1:24" ht="16.5" customHeight="1">
      <c r="A2720" s="330"/>
      <c r="B2720" s="330"/>
      <c r="C2720" s="330"/>
      <c r="D2720" s="330"/>
      <c r="E2720" s="330"/>
      <c r="F2720" s="330"/>
      <c r="G2720" s="330"/>
      <c r="H2720" s="219"/>
      <c r="I2720" s="338"/>
      <c r="J2720" s="338"/>
      <c r="K2720" s="338"/>
      <c r="L2720" s="338"/>
      <c r="M2720" s="332"/>
      <c r="N2720" s="332"/>
      <c r="O2720" s="332"/>
      <c r="P2720" s="330"/>
      <c r="Q2720" s="330"/>
      <c r="R2720" s="338"/>
      <c r="S2720" s="338"/>
      <c r="T2720" s="338"/>
      <c r="U2720" s="338"/>
      <c r="V2720" s="338"/>
      <c r="W2720" s="338"/>
      <c r="X2720" s="338"/>
    </row>
    <row r="2721" spans="1:24" ht="1.5" customHeight="1">
      <c r="A2721" s="330" t="s">
        <v>128</v>
      </c>
      <c r="B2721" s="330"/>
      <c r="C2721" s="330"/>
      <c r="D2721" s="330"/>
      <c r="E2721" s="330"/>
      <c r="F2721" s="330"/>
      <c r="G2721" s="330"/>
      <c r="H2721" s="219"/>
      <c r="I2721" s="338">
        <v>10</v>
      </c>
      <c r="J2721" s="338"/>
      <c r="K2721" s="338"/>
      <c r="L2721" s="338"/>
      <c r="M2721" s="332" t="s">
        <v>639</v>
      </c>
      <c r="N2721" s="332"/>
      <c r="O2721" s="332"/>
      <c r="P2721" s="330"/>
      <c r="Q2721" s="330"/>
      <c r="R2721" s="338">
        <v>0.03</v>
      </c>
      <c r="S2721" s="338"/>
      <c r="T2721" s="338"/>
      <c r="U2721" s="338"/>
      <c r="V2721" s="338">
        <v>0.3</v>
      </c>
      <c r="W2721" s="338"/>
      <c r="X2721" s="338"/>
    </row>
    <row r="2722" spans="1:24" ht="16.5" customHeight="1">
      <c r="A2722" s="330"/>
      <c r="B2722" s="330"/>
      <c r="C2722" s="330"/>
      <c r="D2722" s="330"/>
      <c r="E2722" s="330"/>
      <c r="F2722" s="330"/>
      <c r="G2722" s="330"/>
      <c r="H2722" s="219"/>
      <c r="I2722" s="338"/>
      <c r="J2722" s="338"/>
      <c r="K2722" s="338"/>
      <c r="L2722" s="338"/>
      <c r="M2722" s="332"/>
      <c r="N2722" s="332"/>
      <c r="O2722" s="332"/>
      <c r="P2722" s="330"/>
      <c r="Q2722" s="330"/>
      <c r="R2722" s="338"/>
      <c r="S2722" s="338"/>
      <c r="T2722" s="338"/>
      <c r="U2722" s="338"/>
      <c r="V2722" s="338"/>
      <c r="W2722" s="338"/>
      <c r="X2722" s="338"/>
    </row>
    <row r="2723" spans="1:24" ht="1.5" customHeight="1">
      <c r="A2723" s="330" t="s">
        <v>8</v>
      </c>
      <c r="B2723" s="330"/>
      <c r="C2723" s="330"/>
      <c r="D2723" s="330"/>
      <c r="E2723" s="330"/>
      <c r="F2723" s="330"/>
      <c r="G2723" s="330"/>
      <c r="H2723" s="219"/>
      <c r="I2723" s="338">
        <v>1</v>
      </c>
      <c r="J2723" s="338"/>
      <c r="K2723" s="338"/>
      <c r="L2723" s="338"/>
      <c r="M2723" s="332" t="s">
        <v>45</v>
      </c>
      <c r="N2723" s="332"/>
      <c r="O2723" s="332"/>
      <c r="P2723" s="330"/>
      <c r="Q2723" s="330"/>
      <c r="R2723" s="338">
        <v>0.23260339999999999</v>
      </c>
      <c r="S2723" s="338"/>
      <c r="T2723" s="338"/>
      <c r="U2723" s="338"/>
      <c r="V2723" s="338">
        <v>0.23260339999999999</v>
      </c>
      <c r="W2723" s="338"/>
      <c r="X2723" s="338"/>
    </row>
    <row r="2724" spans="1:24" ht="16.5" customHeight="1">
      <c r="A2724" s="330"/>
      <c r="B2724" s="330"/>
      <c r="C2724" s="330"/>
      <c r="D2724" s="330"/>
      <c r="E2724" s="330"/>
      <c r="F2724" s="330"/>
      <c r="G2724" s="330"/>
      <c r="H2724" s="219"/>
      <c r="I2724" s="338"/>
      <c r="J2724" s="338"/>
      <c r="K2724" s="338"/>
      <c r="L2724" s="338"/>
      <c r="M2724" s="332"/>
      <c r="N2724" s="332"/>
      <c r="O2724" s="332"/>
      <c r="P2724" s="330"/>
      <c r="Q2724" s="330"/>
      <c r="R2724" s="338"/>
      <c r="S2724" s="338"/>
      <c r="T2724" s="338"/>
      <c r="U2724" s="338"/>
      <c r="V2724" s="338"/>
      <c r="W2724" s="338"/>
      <c r="X2724" s="338"/>
    </row>
    <row r="2725" spans="1:24" ht="7.5" customHeight="1"/>
    <row r="2726" spans="1:24" ht="16.5" customHeight="1">
      <c r="S2726" s="335" t="s">
        <v>641</v>
      </c>
      <c r="T2726" s="335"/>
      <c r="U2726" s="336">
        <v>9.2426030000000008</v>
      </c>
      <c r="V2726" s="336"/>
      <c r="W2726" s="336"/>
    </row>
    <row r="2727" spans="1:24" ht="15.75" customHeight="1"/>
    <row r="2728" spans="1:24" ht="16.5" customHeight="1">
      <c r="B2728" s="339" t="s">
        <v>174</v>
      </c>
      <c r="C2728" s="339"/>
      <c r="D2728" s="339"/>
      <c r="E2728" s="339"/>
      <c r="F2728" s="339"/>
      <c r="G2728" s="339"/>
      <c r="H2728" s="339"/>
      <c r="I2728" s="339"/>
      <c r="J2728" s="339"/>
      <c r="K2728" s="339"/>
      <c r="L2728" s="339"/>
      <c r="M2728" s="339"/>
      <c r="N2728" s="339"/>
      <c r="O2728" s="339"/>
      <c r="P2728" s="339"/>
      <c r="Q2728" s="339"/>
      <c r="R2728" s="339"/>
      <c r="S2728" s="339"/>
      <c r="T2728" s="339"/>
      <c r="U2728" s="339"/>
      <c r="V2728" s="339"/>
      <c r="W2728" s="339"/>
      <c r="X2728" s="339"/>
    </row>
    <row r="2729" spans="1:24" ht="0.75" customHeight="1"/>
    <row r="2730" spans="1:24" ht="18" customHeight="1">
      <c r="A2730" s="340" t="s">
        <v>633</v>
      </c>
      <c r="B2730" s="340"/>
      <c r="C2730" s="340"/>
      <c r="D2730" s="340"/>
      <c r="E2730" s="340"/>
      <c r="F2730" s="340"/>
      <c r="G2730" s="340"/>
      <c r="H2730" s="218" t="s">
        <v>634</v>
      </c>
      <c r="I2730" s="341" t="s">
        <v>635</v>
      </c>
      <c r="J2730" s="341"/>
      <c r="K2730" s="341"/>
      <c r="L2730" s="341"/>
      <c r="M2730" s="341" t="s">
        <v>43</v>
      </c>
      <c r="N2730" s="341"/>
      <c r="O2730" s="341"/>
      <c r="P2730" s="340" t="s">
        <v>636</v>
      </c>
      <c r="Q2730" s="340"/>
      <c r="R2730" s="341" t="s">
        <v>637</v>
      </c>
      <c r="S2730" s="341"/>
      <c r="T2730" s="341"/>
      <c r="U2730" s="341"/>
      <c r="V2730" s="341" t="s">
        <v>638</v>
      </c>
      <c r="W2730" s="341"/>
      <c r="X2730" s="341"/>
    </row>
    <row r="2731" spans="1:24" ht="1.5" customHeight="1">
      <c r="A2731" s="330" t="s">
        <v>168</v>
      </c>
      <c r="B2731" s="330"/>
      <c r="C2731" s="330"/>
      <c r="D2731" s="330"/>
      <c r="E2731" s="330"/>
      <c r="F2731" s="330"/>
      <c r="G2731" s="330"/>
      <c r="H2731" s="219"/>
      <c r="I2731" s="338">
        <v>1</v>
      </c>
      <c r="J2731" s="338"/>
      <c r="K2731" s="338"/>
      <c r="L2731" s="338"/>
      <c r="M2731" s="332" t="s">
        <v>45</v>
      </c>
      <c r="N2731" s="332"/>
      <c r="O2731" s="332"/>
      <c r="P2731" s="330"/>
      <c r="Q2731" s="330"/>
      <c r="R2731" s="338">
        <v>0</v>
      </c>
      <c r="S2731" s="338"/>
      <c r="T2731" s="338"/>
      <c r="U2731" s="338"/>
      <c r="V2731" s="338">
        <v>0</v>
      </c>
      <c r="W2731" s="338"/>
      <c r="X2731" s="338"/>
    </row>
    <row r="2732" spans="1:24" ht="16.5" customHeight="1">
      <c r="A2732" s="330"/>
      <c r="B2732" s="330"/>
      <c r="C2732" s="330"/>
      <c r="D2732" s="330"/>
      <c r="E2732" s="330"/>
      <c r="F2732" s="330"/>
      <c r="G2732" s="330"/>
      <c r="H2732" s="219"/>
      <c r="I2732" s="338"/>
      <c r="J2732" s="338"/>
      <c r="K2732" s="338"/>
      <c r="L2732" s="338"/>
      <c r="M2732" s="332"/>
      <c r="N2732" s="332"/>
      <c r="O2732" s="332"/>
      <c r="P2732" s="330"/>
      <c r="Q2732" s="330"/>
      <c r="R2732" s="338"/>
      <c r="S2732" s="338"/>
      <c r="T2732" s="338"/>
      <c r="U2732" s="338"/>
      <c r="V2732" s="338"/>
      <c r="W2732" s="338"/>
      <c r="X2732" s="338"/>
    </row>
    <row r="2733" spans="1:24" ht="1.5" customHeight="1">
      <c r="A2733" s="330" t="s">
        <v>92</v>
      </c>
      <c r="B2733" s="330"/>
      <c r="C2733" s="330"/>
      <c r="D2733" s="330"/>
      <c r="E2733" s="330"/>
      <c r="F2733" s="330"/>
      <c r="G2733" s="330"/>
      <c r="H2733" s="219"/>
      <c r="I2733" s="338">
        <v>1</v>
      </c>
      <c r="J2733" s="338"/>
      <c r="K2733" s="338"/>
      <c r="L2733" s="338"/>
      <c r="M2733" s="332" t="s">
        <v>45</v>
      </c>
      <c r="N2733" s="332"/>
      <c r="O2733" s="332"/>
      <c r="P2733" s="330"/>
      <c r="Q2733" s="330"/>
      <c r="R2733" s="338">
        <v>5.0146100000000002</v>
      </c>
      <c r="S2733" s="338"/>
      <c r="T2733" s="338"/>
      <c r="U2733" s="338"/>
      <c r="V2733" s="338">
        <v>5.0146100000000002</v>
      </c>
      <c r="W2733" s="338"/>
      <c r="X2733" s="338"/>
    </row>
    <row r="2734" spans="1:24" ht="16.5" customHeight="1">
      <c r="A2734" s="330"/>
      <c r="B2734" s="330"/>
      <c r="C2734" s="330"/>
      <c r="D2734" s="330"/>
      <c r="E2734" s="330"/>
      <c r="F2734" s="330"/>
      <c r="G2734" s="330"/>
      <c r="H2734" s="219"/>
      <c r="I2734" s="338"/>
      <c r="J2734" s="338"/>
      <c r="K2734" s="338"/>
      <c r="L2734" s="338"/>
      <c r="M2734" s="332"/>
      <c r="N2734" s="332"/>
      <c r="O2734" s="332"/>
      <c r="P2734" s="330"/>
      <c r="Q2734" s="330"/>
      <c r="R2734" s="338"/>
      <c r="S2734" s="338"/>
      <c r="T2734" s="338"/>
      <c r="U2734" s="338"/>
      <c r="V2734" s="338"/>
      <c r="W2734" s="338"/>
      <c r="X2734" s="338"/>
    </row>
    <row r="2735" spans="1:24" ht="1.5" customHeight="1">
      <c r="A2735" s="330" t="s">
        <v>9</v>
      </c>
      <c r="B2735" s="330"/>
      <c r="C2735" s="330"/>
      <c r="D2735" s="330"/>
      <c r="E2735" s="330"/>
      <c r="F2735" s="330"/>
      <c r="G2735" s="330"/>
      <c r="H2735" s="219"/>
      <c r="I2735" s="338">
        <v>65</v>
      </c>
      <c r="J2735" s="338"/>
      <c r="K2735" s="338"/>
      <c r="L2735" s="338"/>
      <c r="M2735" s="332" t="s">
        <v>639</v>
      </c>
      <c r="N2735" s="332"/>
      <c r="O2735" s="332"/>
      <c r="P2735" s="330"/>
      <c r="Q2735" s="330"/>
      <c r="R2735" s="338">
        <v>9.1999999999999998E-2</v>
      </c>
      <c r="S2735" s="338"/>
      <c r="T2735" s="338"/>
      <c r="U2735" s="338"/>
      <c r="V2735" s="338">
        <v>5.98</v>
      </c>
      <c r="W2735" s="338"/>
      <c r="X2735" s="338"/>
    </row>
    <row r="2736" spans="1:24" ht="16.5" customHeight="1">
      <c r="A2736" s="330"/>
      <c r="B2736" s="330"/>
      <c r="C2736" s="330"/>
      <c r="D2736" s="330"/>
      <c r="E2736" s="330"/>
      <c r="F2736" s="330"/>
      <c r="G2736" s="330"/>
      <c r="H2736" s="219"/>
      <c r="I2736" s="338"/>
      <c r="J2736" s="338"/>
      <c r="K2736" s="338"/>
      <c r="L2736" s="338"/>
      <c r="M2736" s="332"/>
      <c r="N2736" s="332"/>
      <c r="O2736" s="332"/>
      <c r="P2736" s="330"/>
      <c r="Q2736" s="330"/>
      <c r="R2736" s="338"/>
      <c r="S2736" s="338"/>
      <c r="T2736" s="338"/>
      <c r="U2736" s="338"/>
      <c r="V2736" s="338"/>
      <c r="W2736" s="338"/>
      <c r="X2736" s="338"/>
    </row>
    <row r="2737" spans="1:24" ht="1.5" customHeight="1">
      <c r="A2737" s="330" t="s">
        <v>7</v>
      </c>
      <c r="B2737" s="330"/>
      <c r="C2737" s="330"/>
      <c r="D2737" s="330"/>
      <c r="E2737" s="330"/>
      <c r="F2737" s="330"/>
      <c r="G2737" s="330"/>
      <c r="H2737" s="219"/>
      <c r="I2737" s="338">
        <v>1</v>
      </c>
      <c r="J2737" s="338"/>
      <c r="K2737" s="338"/>
      <c r="L2737" s="338"/>
      <c r="M2737" s="332" t="s">
        <v>45</v>
      </c>
      <c r="N2737" s="332"/>
      <c r="O2737" s="332"/>
      <c r="P2737" s="330"/>
      <c r="Q2737" s="330"/>
      <c r="R2737" s="338">
        <v>1.21</v>
      </c>
      <c r="S2737" s="338"/>
      <c r="T2737" s="338"/>
      <c r="U2737" s="338"/>
      <c r="V2737" s="338">
        <v>1.21</v>
      </c>
      <c r="W2737" s="338"/>
      <c r="X2737" s="338"/>
    </row>
    <row r="2738" spans="1:24" ht="16.5" customHeight="1">
      <c r="A2738" s="330"/>
      <c r="B2738" s="330"/>
      <c r="C2738" s="330"/>
      <c r="D2738" s="330"/>
      <c r="E2738" s="330"/>
      <c r="F2738" s="330"/>
      <c r="G2738" s="330"/>
      <c r="H2738" s="219"/>
      <c r="I2738" s="338"/>
      <c r="J2738" s="338"/>
      <c r="K2738" s="338"/>
      <c r="L2738" s="338"/>
      <c r="M2738" s="332"/>
      <c r="N2738" s="332"/>
      <c r="O2738" s="332"/>
      <c r="P2738" s="330"/>
      <c r="Q2738" s="330"/>
      <c r="R2738" s="338"/>
      <c r="S2738" s="338"/>
      <c r="T2738" s="338"/>
      <c r="U2738" s="338"/>
      <c r="V2738" s="338"/>
      <c r="W2738" s="338"/>
      <c r="X2738" s="338"/>
    </row>
    <row r="2739" spans="1:24" ht="1.5" customHeight="1">
      <c r="A2739" s="330" t="s">
        <v>8</v>
      </c>
      <c r="B2739" s="330"/>
      <c r="C2739" s="330"/>
      <c r="D2739" s="330"/>
      <c r="E2739" s="330"/>
      <c r="F2739" s="330"/>
      <c r="G2739" s="330"/>
      <c r="H2739" s="219"/>
      <c r="I2739" s="338">
        <v>1</v>
      </c>
      <c r="J2739" s="338"/>
      <c r="K2739" s="338"/>
      <c r="L2739" s="338"/>
      <c r="M2739" s="332" t="s">
        <v>45</v>
      </c>
      <c r="N2739" s="332"/>
      <c r="O2739" s="332"/>
      <c r="P2739" s="330"/>
      <c r="Q2739" s="330"/>
      <c r="R2739" s="338">
        <v>0.23260339999999999</v>
      </c>
      <c r="S2739" s="338"/>
      <c r="T2739" s="338"/>
      <c r="U2739" s="338"/>
      <c r="V2739" s="338">
        <v>0.23260339999999999</v>
      </c>
      <c r="W2739" s="338"/>
      <c r="X2739" s="338"/>
    </row>
    <row r="2740" spans="1:24" ht="16.5" customHeight="1">
      <c r="A2740" s="330"/>
      <c r="B2740" s="330"/>
      <c r="C2740" s="330"/>
      <c r="D2740" s="330"/>
      <c r="E2740" s="330"/>
      <c r="F2740" s="330"/>
      <c r="G2740" s="330"/>
      <c r="H2740" s="219"/>
      <c r="I2740" s="338"/>
      <c r="J2740" s="338"/>
      <c r="K2740" s="338"/>
      <c r="L2740" s="338"/>
      <c r="M2740" s="332"/>
      <c r="N2740" s="332"/>
      <c r="O2740" s="332"/>
      <c r="P2740" s="330"/>
      <c r="Q2740" s="330"/>
      <c r="R2740" s="338"/>
      <c r="S2740" s="338"/>
      <c r="T2740" s="338"/>
      <c r="U2740" s="338"/>
      <c r="V2740" s="338"/>
      <c r="W2740" s="338"/>
      <c r="X2740" s="338"/>
    </row>
    <row r="2741" spans="1:24" ht="7.5" customHeight="1"/>
    <row r="2742" spans="1:24" ht="16.5" customHeight="1">
      <c r="S2742" s="335" t="s">
        <v>641</v>
      </c>
      <c r="T2742" s="335"/>
      <c r="U2742" s="336">
        <v>12.43721</v>
      </c>
      <c r="V2742" s="336"/>
      <c r="W2742" s="336"/>
    </row>
    <row r="2743" spans="1:24" ht="15.75" customHeight="1"/>
    <row r="2744" spans="1:24" ht="16.5" customHeight="1">
      <c r="B2744" s="339" t="s">
        <v>175</v>
      </c>
      <c r="C2744" s="339"/>
      <c r="D2744" s="339"/>
      <c r="E2744" s="339"/>
      <c r="F2744" s="339"/>
      <c r="G2744" s="339"/>
      <c r="H2744" s="339"/>
      <c r="I2744" s="339"/>
      <c r="J2744" s="339"/>
      <c r="K2744" s="339"/>
      <c r="L2744" s="339"/>
      <c r="M2744" s="339"/>
      <c r="N2744" s="339"/>
      <c r="O2744" s="339"/>
      <c r="P2744" s="339"/>
      <c r="Q2744" s="339"/>
      <c r="R2744" s="339"/>
      <c r="S2744" s="339"/>
      <c r="T2744" s="339"/>
      <c r="U2744" s="339"/>
      <c r="V2744" s="339"/>
      <c r="W2744" s="339"/>
      <c r="X2744" s="339"/>
    </row>
    <row r="2745" spans="1:24" ht="0.75" customHeight="1"/>
    <row r="2746" spans="1:24" ht="18" customHeight="1">
      <c r="A2746" s="340" t="s">
        <v>633</v>
      </c>
      <c r="B2746" s="340"/>
      <c r="C2746" s="340"/>
      <c r="D2746" s="340"/>
      <c r="E2746" s="340"/>
      <c r="F2746" s="340"/>
      <c r="G2746" s="340"/>
      <c r="H2746" s="218" t="s">
        <v>634</v>
      </c>
      <c r="I2746" s="341" t="s">
        <v>635</v>
      </c>
      <c r="J2746" s="341"/>
      <c r="K2746" s="341"/>
      <c r="L2746" s="341"/>
      <c r="M2746" s="341" t="s">
        <v>43</v>
      </c>
      <c r="N2746" s="341"/>
      <c r="O2746" s="341"/>
      <c r="P2746" s="340" t="s">
        <v>636</v>
      </c>
      <c r="Q2746" s="340"/>
      <c r="R2746" s="341" t="s">
        <v>637</v>
      </c>
      <c r="S2746" s="341"/>
      <c r="T2746" s="341"/>
      <c r="U2746" s="341"/>
      <c r="V2746" s="341" t="s">
        <v>638</v>
      </c>
      <c r="W2746" s="341"/>
      <c r="X2746" s="341"/>
    </row>
    <row r="2747" spans="1:24" ht="1.5" customHeight="1">
      <c r="A2747" s="330" t="s">
        <v>168</v>
      </c>
      <c r="B2747" s="330"/>
      <c r="C2747" s="330"/>
      <c r="D2747" s="330"/>
      <c r="E2747" s="330"/>
      <c r="F2747" s="330"/>
      <c r="G2747" s="330"/>
      <c r="H2747" s="219"/>
      <c r="I2747" s="338">
        <v>1</v>
      </c>
      <c r="J2747" s="338"/>
      <c r="K2747" s="338"/>
      <c r="L2747" s="338"/>
      <c r="M2747" s="332" t="s">
        <v>45</v>
      </c>
      <c r="N2747" s="332"/>
      <c r="O2747" s="332"/>
      <c r="P2747" s="330"/>
      <c r="Q2747" s="330"/>
      <c r="R2747" s="338">
        <v>0</v>
      </c>
      <c r="S2747" s="338"/>
      <c r="T2747" s="338"/>
      <c r="U2747" s="338"/>
      <c r="V2747" s="338">
        <v>0</v>
      </c>
      <c r="W2747" s="338"/>
      <c r="X2747" s="338"/>
    </row>
    <row r="2748" spans="1:24" ht="16.5" customHeight="1">
      <c r="A2748" s="330"/>
      <c r="B2748" s="330"/>
      <c r="C2748" s="330"/>
      <c r="D2748" s="330"/>
      <c r="E2748" s="330"/>
      <c r="F2748" s="330"/>
      <c r="G2748" s="330"/>
      <c r="H2748" s="219"/>
      <c r="I2748" s="338"/>
      <c r="J2748" s="338"/>
      <c r="K2748" s="338"/>
      <c r="L2748" s="338"/>
      <c r="M2748" s="332"/>
      <c r="N2748" s="332"/>
      <c r="O2748" s="332"/>
      <c r="P2748" s="330"/>
      <c r="Q2748" s="330"/>
      <c r="R2748" s="338"/>
      <c r="S2748" s="338"/>
      <c r="T2748" s="338"/>
      <c r="U2748" s="338"/>
      <c r="V2748" s="338"/>
      <c r="W2748" s="338"/>
      <c r="X2748" s="338"/>
    </row>
    <row r="2749" spans="1:24" ht="1.5" customHeight="1">
      <c r="A2749" s="330" t="s">
        <v>79</v>
      </c>
      <c r="B2749" s="330"/>
      <c r="C2749" s="330"/>
      <c r="D2749" s="330"/>
      <c r="E2749" s="330"/>
      <c r="F2749" s="330"/>
      <c r="G2749" s="330"/>
      <c r="H2749" s="219"/>
      <c r="I2749" s="338">
        <v>21</v>
      </c>
      <c r="J2749" s="338"/>
      <c r="K2749" s="338"/>
      <c r="L2749" s="338"/>
      <c r="M2749" s="332" t="s">
        <v>639</v>
      </c>
      <c r="N2749" s="332"/>
      <c r="O2749" s="332"/>
      <c r="P2749" s="330"/>
      <c r="Q2749" s="330"/>
      <c r="R2749" s="338">
        <v>0.41621930000000001</v>
      </c>
      <c r="S2749" s="338"/>
      <c r="T2749" s="338"/>
      <c r="U2749" s="338"/>
      <c r="V2749" s="338">
        <v>8.7406050000000004</v>
      </c>
      <c r="W2749" s="338"/>
      <c r="X2749" s="338"/>
    </row>
    <row r="2750" spans="1:24" ht="16.5" customHeight="1">
      <c r="A2750" s="330"/>
      <c r="B2750" s="330"/>
      <c r="C2750" s="330"/>
      <c r="D2750" s="330"/>
      <c r="E2750" s="330"/>
      <c r="F2750" s="330"/>
      <c r="G2750" s="330"/>
      <c r="H2750" s="219"/>
      <c r="I2750" s="338"/>
      <c r="J2750" s="338"/>
      <c r="K2750" s="338"/>
      <c r="L2750" s="338"/>
      <c r="M2750" s="332"/>
      <c r="N2750" s="332"/>
      <c r="O2750" s="332"/>
      <c r="P2750" s="330"/>
      <c r="Q2750" s="330"/>
      <c r="R2750" s="338"/>
      <c r="S2750" s="338"/>
      <c r="T2750" s="338"/>
      <c r="U2750" s="338"/>
      <c r="V2750" s="338"/>
      <c r="W2750" s="338"/>
      <c r="X2750" s="338"/>
    </row>
    <row r="2751" spans="1:24" ht="1.5" customHeight="1">
      <c r="A2751" s="330" t="s">
        <v>47</v>
      </c>
      <c r="B2751" s="330"/>
      <c r="C2751" s="330"/>
      <c r="D2751" s="330"/>
      <c r="E2751" s="330"/>
      <c r="F2751" s="330"/>
      <c r="G2751" s="330"/>
      <c r="H2751" s="219"/>
      <c r="I2751" s="338">
        <v>200</v>
      </c>
      <c r="J2751" s="338"/>
      <c r="K2751" s="338"/>
      <c r="L2751" s="338"/>
      <c r="M2751" s="332" t="s">
        <v>640</v>
      </c>
      <c r="N2751" s="332"/>
      <c r="O2751" s="332"/>
      <c r="P2751" s="330"/>
      <c r="Q2751" s="330"/>
      <c r="R2751" s="338">
        <v>3.5242370000000002E-2</v>
      </c>
      <c r="S2751" s="338"/>
      <c r="T2751" s="338"/>
      <c r="U2751" s="338"/>
      <c r="V2751" s="338">
        <v>7.0484749999999998</v>
      </c>
      <c r="W2751" s="338"/>
      <c r="X2751" s="338"/>
    </row>
    <row r="2752" spans="1:24" ht="16.5" customHeight="1">
      <c r="A2752" s="330"/>
      <c r="B2752" s="330"/>
      <c r="C2752" s="330"/>
      <c r="D2752" s="330"/>
      <c r="E2752" s="330"/>
      <c r="F2752" s="330"/>
      <c r="G2752" s="330"/>
      <c r="H2752" s="219"/>
      <c r="I2752" s="338"/>
      <c r="J2752" s="338"/>
      <c r="K2752" s="338"/>
      <c r="L2752" s="338"/>
      <c r="M2752" s="332"/>
      <c r="N2752" s="332"/>
      <c r="O2752" s="332"/>
      <c r="P2752" s="330"/>
      <c r="Q2752" s="330"/>
      <c r="R2752" s="338"/>
      <c r="S2752" s="338"/>
      <c r="T2752" s="338"/>
      <c r="U2752" s="338"/>
      <c r="V2752" s="338"/>
      <c r="W2752" s="338"/>
      <c r="X2752" s="338"/>
    </row>
    <row r="2753" spans="1:24" ht="1.5" customHeight="1">
      <c r="A2753" s="330" t="s">
        <v>3</v>
      </c>
      <c r="B2753" s="330"/>
      <c r="C2753" s="330"/>
      <c r="D2753" s="330"/>
      <c r="E2753" s="330"/>
      <c r="F2753" s="330"/>
      <c r="G2753" s="330"/>
      <c r="H2753" s="219"/>
      <c r="I2753" s="338">
        <v>1</v>
      </c>
      <c r="J2753" s="338"/>
      <c r="K2753" s="338"/>
      <c r="L2753" s="338"/>
      <c r="M2753" s="332" t="s">
        <v>45</v>
      </c>
      <c r="N2753" s="332"/>
      <c r="O2753" s="332"/>
      <c r="P2753" s="330"/>
      <c r="Q2753" s="330"/>
      <c r="R2753" s="338">
        <v>2.045042</v>
      </c>
      <c r="S2753" s="338"/>
      <c r="T2753" s="338"/>
      <c r="U2753" s="338"/>
      <c r="V2753" s="338">
        <v>2.045042</v>
      </c>
      <c r="W2753" s="338"/>
      <c r="X2753" s="338"/>
    </row>
    <row r="2754" spans="1:24" ht="16.5" customHeight="1">
      <c r="A2754" s="330"/>
      <c r="B2754" s="330"/>
      <c r="C2754" s="330"/>
      <c r="D2754" s="330"/>
      <c r="E2754" s="330"/>
      <c r="F2754" s="330"/>
      <c r="G2754" s="330"/>
      <c r="H2754" s="219"/>
      <c r="I2754" s="338"/>
      <c r="J2754" s="338"/>
      <c r="K2754" s="338"/>
      <c r="L2754" s="338"/>
      <c r="M2754" s="332"/>
      <c r="N2754" s="332"/>
      <c r="O2754" s="332"/>
      <c r="P2754" s="330"/>
      <c r="Q2754" s="330"/>
      <c r="R2754" s="338"/>
      <c r="S2754" s="338"/>
      <c r="T2754" s="338"/>
      <c r="U2754" s="338"/>
      <c r="V2754" s="338"/>
      <c r="W2754" s="338"/>
      <c r="X2754" s="338"/>
    </row>
    <row r="2755" spans="1:24" ht="1.5" customHeight="1">
      <c r="A2755" s="330" t="s">
        <v>96</v>
      </c>
      <c r="B2755" s="330"/>
      <c r="C2755" s="330"/>
      <c r="D2755" s="330"/>
      <c r="E2755" s="330"/>
      <c r="F2755" s="330"/>
      <c r="G2755" s="330"/>
      <c r="H2755" s="219"/>
      <c r="I2755" s="338">
        <v>3</v>
      </c>
      <c r="J2755" s="338"/>
      <c r="K2755" s="338"/>
      <c r="L2755" s="338"/>
      <c r="M2755" s="332" t="s">
        <v>45</v>
      </c>
      <c r="N2755" s="332"/>
      <c r="O2755" s="332"/>
      <c r="P2755" s="330"/>
      <c r="Q2755" s="330"/>
      <c r="R2755" s="338">
        <v>0.28999999999999998</v>
      </c>
      <c r="S2755" s="338"/>
      <c r="T2755" s="338"/>
      <c r="U2755" s="338"/>
      <c r="V2755" s="338">
        <v>0.87</v>
      </c>
      <c r="W2755" s="338"/>
      <c r="X2755" s="338"/>
    </row>
    <row r="2756" spans="1:24" ht="16.5" customHeight="1">
      <c r="A2756" s="330"/>
      <c r="B2756" s="330"/>
      <c r="C2756" s="330"/>
      <c r="D2756" s="330"/>
      <c r="E2756" s="330"/>
      <c r="F2756" s="330"/>
      <c r="G2756" s="330"/>
      <c r="H2756" s="219"/>
      <c r="I2756" s="338"/>
      <c r="J2756" s="338"/>
      <c r="K2756" s="338"/>
      <c r="L2756" s="338"/>
      <c r="M2756" s="332"/>
      <c r="N2756" s="332"/>
      <c r="O2756" s="332"/>
      <c r="P2756" s="330"/>
      <c r="Q2756" s="330"/>
      <c r="R2756" s="338"/>
      <c r="S2756" s="338"/>
      <c r="T2756" s="338"/>
      <c r="U2756" s="338"/>
      <c r="V2756" s="338"/>
      <c r="W2756" s="338"/>
      <c r="X2756" s="338"/>
    </row>
    <row r="2757" spans="1:24" ht="8.25" customHeight="1"/>
    <row r="2758" spans="1:24" ht="16.5" customHeight="1">
      <c r="S2758" s="335" t="s">
        <v>641</v>
      </c>
      <c r="T2758" s="335"/>
      <c r="U2758" s="336">
        <v>18.70412</v>
      </c>
      <c r="V2758" s="336"/>
      <c r="W2758" s="336"/>
    </row>
    <row r="2759" spans="1:24" ht="15" customHeight="1"/>
    <row r="2760" spans="1:24" ht="16.5" customHeight="1">
      <c r="B2760" s="339" t="s">
        <v>176</v>
      </c>
      <c r="C2760" s="339"/>
      <c r="D2760" s="339"/>
      <c r="E2760" s="339"/>
      <c r="F2760" s="339"/>
      <c r="G2760" s="339"/>
      <c r="H2760" s="339"/>
      <c r="I2760" s="339"/>
      <c r="J2760" s="339"/>
      <c r="K2760" s="339"/>
      <c r="L2760" s="339"/>
      <c r="M2760" s="339"/>
      <c r="N2760" s="339"/>
      <c r="O2760" s="339"/>
      <c r="P2760" s="339"/>
      <c r="Q2760" s="339"/>
      <c r="R2760" s="339"/>
      <c r="S2760" s="339"/>
      <c r="T2760" s="339"/>
      <c r="U2760" s="339"/>
      <c r="V2760" s="339"/>
      <c r="W2760" s="339"/>
      <c r="X2760" s="339"/>
    </row>
    <row r="2761" spans="1:24" ht="1.5" customHeight="1"/>
    <row r="2762" spans="1:24" ht="18" customHeight="1">
      <c r="A2762" s="340" t="s">
        <v>633</v>
      </c>
      <c r="B2762" s="340"/>
      <c r="C2762" s="340"/>
      <c r="D2762" s="340"/>
      <c r="E2762" s="340"/>
      <c r="F2762" s="340"/>
      <c r="G2762" s="340"/>
      <c r="H2762" s="218" t="s">
        <v>634</v>
      </c>
      <c r="I2762" s="341" t="s">
        <v>635</v>
      </c>
      <c r="J2762" s="341"/>
      <c r="K2762" s="341"/>
      <c r="L2762" s="341"/>
      <c r="M2762" s="341" t="s">
        <v>43</v>
      </c>
      <c r="N2762" s="341"/>
      <c r="O2762" s="341"/>
      <c r="P2762" s="340" t="s">
        <v>636</v>
      </c>
      <c r="Q2762" s="340"/>
      <c r="R2762" s="341" t="s">
        <v>637</v>
      </c>
      <c r="S2762" s="341"/>
      <c r="T2762" s="341"/>
      <c r="U2762" s="341"/>
      <c r="V2762" s="341" t="s">
        <v>638</v>
      </c>
      <c r="W2762" s="341"/>
      <c r="X2762" s="341"/>
    </row>
    <row r="2763" spans="1:24" ht="1.5" customHeight="1">
      <c r="A2763" s="330" t="s">
        <v>168</v>
      </c>
      <c r="B2763" s="330"/>
      <c r="C2763" s="330"/>
      <c r="D2763" s="330"/>
      <c r="E2763" s="330"/>
      <c r="F2763" s="330"/>
      <c r="G2763" s="330"/>
      <c r="H2763" s="219"/>
      <c r="I2763" s="338">
        <v>1</v>
      </c>
      <c r="J2763" s="338"/>
      <c r="K2763" s="338"/>
      <c r="L2763" s="338"/>
      <c r="M2763" s="332" t="s">
        <v>45</v>
      </c>
      <c r="N2763" s="332"/>
      <c r="O2763" s="332"/>
      <c r="P2763" s="330"/>
      <c r="Q2763" s="330"/>
      <c r="R2763" s="338">
        <v>0</v>
      </c>
      <c r="S2763" s="338"/>
      <c r="T2763" s="338"/>
      <c r="U2763" s="338"/>
      <c r="V2763" s="338">
        <v>0</v>
      </c>
      <c r="W2763" s="338"/>
      <c r="X2763" s="338"/>
    </row>
    <row r="2764" spans="1:24" ht="16.5" customHeight="1">
      <c r="A2764" s="330"/>
      <c r="B2764" s="330"/>
      <c r="C2764" s="330"/>
      <c r="D2764" s="330"/>
      <c r="E2764" s="330"/>
      <c r="F2764" s="330"/>
      <c r="G2764" s="330"/>
      <c r="H2764" s="219"/>
      <c r="I2764" s="338"/>
      <c r="J2764" s="338"/>
      <c r="K2764" s="338"/>
      <c r="L2764" s="338"/>
      <c r="M2764" s="332"/>
      <c r="N2764" s="332"/>
      <c r="O2764" s="332"/>
      <c r="P2764" s="330"/>
      <c r="Q2764" s="330"/>
      <c r="R2764" s="338"/>
      <c r="S2764" s="338"/>
      <c r="T2764" s="338"/>
      <c r="U2764" s="338"/>
      <c r="V2764" s="338"/>
      <c r="W2764" s="338"/>
      <c r="X2764" s="338"/>
    </row>
    <row r="2765" spans="1:24" ht="1.5" customHeight="1">
      <c r="A2765" s="330" t="s">
        <v>79</v>
      </c>
      <c r="B2765" s="330"/>
      <c r="C2765" s="330"/>
      <c r="D2765" s="330"/>
      <c r="E2765" s="330"/>
      <c r="F2765" s="330"/>
      <c r="G2765" s="330"/>
      <c r="H2765" s="219"/>
      <c r="I2765" s="338">
        <v>14</v>
      </c>
      <c r="J2765" s="338"/>
      <c r="K2765" s="338"/>
      <c r="L2765" s="338"/>
      <c r="M2765" s="332" t="s">
        <v>639</v>
      </c>
      <c r="N2765" s="332"/>
      <c r="O2765" s="332"/>
      <c r="P2765" s="330"/>
      <c r="Q2765" s="330"/>
      <c r="R2765" s="338">
        <v>0.41621930000000001</v>
      </c>
      <c r="S2765" s="338"/>
      <c r="T2765" s="338"/>
      <c r="U2765" s="338"/>
      <c r="V2765" s="338">
        <v>5.82707</v>
      </c>
      <c r="W2765" s="338"/>
      <c r="X2765" s="338"/>
    </row>
    <row r="2766" spans="1:24" ht="16.5" customHeight="1">
      <c r="A2766" s="330"/>
      <c r="B2766" s="330"/>
      <c r="C2766" s="330"/>
      <c r="D2766" s="330"/>
      <c r="E2766" s="330"/>
      <c r="F2766" s="330"/>
      <c r="G2766" s="330"/>
      <c r="H2766" s="219"/>
      <c r="I2766" s="338"/>
      <c r="J2766" s="338"/>
      <c r="K2766" s="338"/>
      <c r="L2766" s="338"/>
      <c r="M2766" s="332"/>
      <c r="N2766" s="332"/>
      <c r="O2766" s="332"/>
      <c r="P2766" s="330"/>
      <c r="Q2766" s="330"/>
      <c r="R2766" s="338"/>
      <c r="S2766" s="338"/>
      <c r="T2766" s="338"/>
      <c r="U2766" s="338"/>
      <c r="V2766" s="338"/>
      <c r="W2766" s="338"/>
      <c r="X2766" s="338"/>
    </row>
    <row r="2767" spans="1:24" ht="1.5" customHeight="1">
      <c r="A2767" s="330" t="s">
        <v>47</v>
      </c>
      <c r="B2767" s="330"/>
      <c r="C2767" s="330"/>
      <c r="D2767" s="330"/>
      <c r="E2767" s="330"/>
      <c r="F2767" s="330"/>
      <c r="G2767" s="330"/>
      <c r="H2767" s="219"/>
      <c r="I2767" s="338">
        <v>240</v>
      </c>
      <c r="J2767" s="338"/>
      <c r="K2767" s="338"/>
      <c r="L2767" s="338"/>
      <c r="M2767" s="332" t="s">
        <v>640</v>
      </c>
      <c r="N2767" s="332"/>
      <c r="O2767" s="332"/>
      <c r="P2767" s="330"/>
      <c r="Q2767" s="330"/>
      <c r="R2767" s="338">
        <v>3.5242370000000002E-2</v>
      </c>
      <c r="S2767" s="338"/>
      <c r="T2767" s="338"/>
      <c r="U2767" s="338"/>
      <c r="V2767" s="338">
        <v>8.4581700000000009</v>
      </c>
      <c r="W2767" s="338"/>
      <c r="X2767" s="338"/>
    </row>
    <row r="2768" spans="1:24" ht="16.5" customHeight="1">
      <c r="A2768" s="330"/>
      <c r="B2768" s="330"/>
      <c r="C2768" s="330"/>
      <c r="D2768" s="330"/>
      <c r="E2768" s="330"/>
      <c r="F2768" s="330"/>
      <c r="G2768" s="330"/>
      <c r="H2768" s="219"/>
      <c r="I2768" s="338"/>
      <c r="J2768" s="338"/>
      <c r="K2768" s="338"/>
      <c r="L2768" s="338"/>
      <c r="M2768" s="332"/>
      <c r="N2768" s="332"/>
      <c r="O2768" s="332"/>
      <c r="P2768" s="330"/>
      <c r="Q2768" s="330"/>
      <c r="R2768" s="338"/>
      <c r="S2768" s="338"/>
      <c r="T2768" s="338"/>
      <c r="U2768" s="338"/>
      <c r="V2768" s="338"/>
      <c r="W2768" s="338"/>
      <c r="X2768" s="338"/>
    </row>
    <row r="2769" spans="1:24" ht="1.5" customHeight="1">
      <c r="A2769" s="330" t="s">
        <v>3</v>
      </c>
      <c r="B2769" s="330"/>
      <c r="C2769" s="330"/>
      <c r="D2769" s="330"/>
      <c r="E2769" s="330"/>
      <c r="F2769" s="330"/>
      <c r="G2769" s="330"/>
      <c r="H2769" s="219"/>
      <c r="I2769" s="338">
        <v>1</v>
      </c>
      <c r="J2769" s="338"/>
      <c r="K2769" s="338"/>
      <c r="L2769" s="338"/>
      <c r="M2769" s="332" t="s">
        <v>45</v>
      </c>
      <c r="N2769" s="332"/>
      <c r="O2769" s="332"/>
      <c r="P2769" s="330"/>
      <c r="Q2769" s="330"/>
      <c r="R2769" s="338">
        <v>2.045042</v>
      </c>
      <c r="S2769" s="338"/>
      <c r="T2769" s="338"/>
      <c r="U2769" s="338"/>
      <c r="V2769" s="338">
        <v>2.045042</v>
      </c>
      <c r="W2769" s="338"/>
      <c r="X2769" s="338"/>
    </row>
    <row r="2770" spans="1:24" ht="16.5" customHeight="1">
      <c r="A2770" s="330"/>
      <c r="B2770" s="330"/>
      <c r="C2770" s="330"/>
      <c r="D2770" s="330"/>
      <c r="E2770" s="330"/>
      <c r="F2770" s="330"/>
      <c r="G2770" s="330"/>
      <c r="H2770" s="219"/>
      <c r="I2770" s="338"/>
      <c r="J2770" s="338"/>
      <c r="K2770" s="338"/>
      <c r="L2770" s="338"/>
      <c r="M2770" s="332"/>
      <c r="N2770" s="332"/>
      <c r="O2770" s="332"/>
      <c r="P2770" s="330"/>
      <c r="Q2770" s="330"/>
      <c r="R2770" s="338"/>
      <c r="S2770" s="338"/>
      <c r="T2770" s="338"/>
      <c r="U2770" s="338"/>
      <c r="V2770" s="338"/>
      <c r="W2770" s="338"/>
      <c r="X2770" s="338"/>
    </row>
    <row r="2771" spans="1:24" ht="1.5" customHeight="1">
      <c r="A2771" s="330" t="s">
        <v>96</v>
      </c>
      <c r="B2771" s="330"/>
      <c r="C2771" s="330"/>
      <c r="D2771" s="330"/>
      <c r="E2771" s="330"/>
      <c r="F2771" s="330"/>
      <c r="G2771" s="330"/>
      <c r="H2771" s="219"/>
      <c r="I2771" s="338">
        <v>3</v>
      </c>
      <c r="J2771" s="338"/>
      <c r="K2771" s="338"/>
      <c r="L2771" s="338"/>
      <c r="M2771" s="332" t="s">
        <v>45</v>
      </c>
      <c r="N2771" s="332"/>
      <c r="O2771" s="332"/>
      <c r="P2771" s="330"/>
      <c r="Q2771" s="330"/>
      <c r="R2771" s="338">
        <v>0.28999999999999998</v>
      </c>
      <c r="S2771" s="338"/>
      <c r="T2771" s="338"/>
      <c r="U2771" s="338"/>
      <c r="V2771" s="338">
        <v>0.87</v>
      </c>
      <c r="W2771" s="338"/>
      <c r="X2771" s="338"/>
    </row>
    <row r="2772" spans="1:24" ht="16.5" customHeight="1">
      <c r="A2772" s="330"/>
      <c r="B2772" s="330"/>
      <c r="C2772" s="330"/>
      <c r="D2772" s="330"/>
      <c r="E2772" s="330"/>
      <c r="F2772" s="330"/>
      <c r="G2772" s="330"/>
      <c r="H2772" s="219"/>
      <c r="I2772" s="338"/>
      <c r="J2772" s="338"/>
      <c r="K2772" s="338"/>
      <c r="L2772" s="338"/>
      <c r="M2772" s="332"/>
      <c r="N2772" s="332"/>
      <c r="O2772" s="332"/>
      <c r="P2772" s="330"/>
      <c r="Q2772" s="330"/>
      <c r="R2772" s="338"/>
      <c r="S2772" s="338"/>
      <c r="T2772" s="338"/>
      <c r="U2772" s="338"/>
      <c r="V2772" s="338"/>
      <c r="W2772" s="338"/>
      <c r="X2772" s="338"/>
    </row>
    <row r="2773" spans="1:24" ht="7.5" customHeight="1"/>
    <row r="2774" spans="1:24" ht="16.5" customHeight="1">
      <c r="S2774" s="335" t="s">
        <v>641</v>
      </c>
      <c r="T2774" s="335"/>
      <c r="U2774" s="336">
        <v>17.200279999999999</v>
      </c>
      <c r="V2774" s="336"/>
      <c r="W2774" s="336"/>
    </row>
    <row r="2775" spans="1:24" ht="15" customHeight="1"/>
    <row r="2776" spans="1:24" ht="17.25" customHeight="1">
      <c r="B2776" s="339" t="s">
        <v>177</v>
      </c>
      <c r="C2776" s="339"/>
      <c r="D2776" s="339"/>
      <c r="E2776" s="339"/>
      <c r="F2776" s="339"/>
      <c r="G2776" s="339"/>
      <c r="H2776" s="339"/>
      <c r="I2776" s="339"/>
      <c r="J2776" s="339"/>
      <c r="K2776" s="339"/>
      <c r="L2776" s="339"/>
      <c r="M2776" s="339"/>
      <c r="N2776" s="339"/>
      <c r="O2776" s="339"/>
      <c r="P2776" s="339"/>
      <c r="Q2776" s="339"/>
      <c r="R2776" s="339"/>
      <c r="S2776" s="339"/>
      <c r="T2776" s="339"/>
      <c r="U2776" s="339"/>
      <c r="V2776" s="339"/>
      <c r="W2776" s="339"/>
      <c r="X2776" s="339"/>
    </row>
    <row r="2777" spans="1:24" ht="0.75" customHeight="1"/>
    <row r="2778" spans="1:24" ht="18" customHeight="1">
      <c r="A2778" s="340" t="s">
        <v>633</v>
      </c>
      <c r="B2778" s="340"/>
      <c r="C2778" s="340"/>
      <c r="D2778" s="340"/>
      <c r="E2778" s="340"/>
      <c r="F2778" s="340"/>
      <c r="G2778" s="340"/>
      <c r="H2778" s="218" t="s">
        <v>634</v>
      </c>
      <c r="I2778" s="341" t="s">
        <v>635</v>
      </c>
      <c r="J2778" s="341"/>
      <c r="K2778" s="341"/>
      <c r="L2778" s="341"/>
      <c r="M2778" s="341" t="s">
        <v>43</v>
      </c>
      <c r="N2778" s="341"/>
      <c r="O2778" s="341"/>
      <c r="P2778" s="340" t="s">
        <v>636</v>
      </c>
      <c r="Q2778" s="340"/>
      <c r="R2778" s="341" t="s">
        <v>637</v>
      </c>
      <c r="S2778" s="341"/>
      <c r="T2778" s="341"/>
      <c r="U2778" s="341"/>
      <c r="V2778" s="341" t="s">
        <v>638</v>
      </c>
      <c r="W2778" s="341"/>
      <c r="X2778" s="341"/>
    </row>
    <row r="2779" spans="1:24" ht="1.5" customHeight="1">
      <c r="A2779" s="330" t="s">
        <v>168</v>
      </c>
      <c r="B2779" s="330"/>
      <c r="C2779" s="330"/>
      <c r="D2779" s="330"/>
      <c r="E2779" s="330"/>
      <c r="F2779" s="330"/>
      <c r="G2779" s="330"/>
      <c r="H2779" s="219"/>
      <c r="I2779" s="338">
        <v>1</v>
      </c>
      <c r="J2779" s="338"/>
      <c r="K2779" s="338"/>
      <c r="L2779" s="338"/>
      <c r="M2779" s="332" t="s">
        <v>45</v>
      </c>
      <c r="N2779" s="332"/>
      <c r="O2779" s="332"/>
      <c r="P2779" s="330"/>
      <c r="Q2779" s="330"/>
      <c r="R2779" s="338">
        <v>0</v>
      </c>
      <c r="S2779" s="338"/>
      <c r="T2779" s="338"/>
      <c r="U2779" s="338"/>
      <c r="V2779" s="338">
        <v>0</v>
      </c>
      <c r="W2779" s="338"/>
      <c r="X2779" s="338"/>
    </row>
    <row r="2780" spans="1:24" ht="16.5" customHeight="1">
      <c r="A2780" s="330"/>
      <c r="B2780" s="330"/>
      <c r="C2780" s="330"/>
      <c r="D2780" s="330"/>
      <c r="E2780" s="330"/>
      <c r="F2780" s="330"/>
      <c r="G2780" s="330"/>
      <c r="H2780" s="219"/>
      <c r="I2780" s="338"/>
      <c r="J2780" s="338"/>
      <c r="K2780" s="338"/>
      <c r="L2780" s="338"/>
      <c r="M2780" s="332"/>
      <c r="N2780" s="332"/>
      <c r="O2780" s="332"/>
      <c r="P2780" s="330"/>
      <c r="Q2780" s="330"/>
      <c r="R2780" s="338"/>
      <c r="S2780" s="338"/>
      <c r="T2780" s="338"/>
      <c r="U2780" s="338"/>
      <c r="V2780" s="338"/>
      <c r="W2780" s="338"/>
      <c r="X2780" s="338"/>
    </row>
    <row r="2781" spans="1:24" ht="1.5" customHeight="1">
      <c r="A2781" s="330" t="s">
        <v>79</v>
      </c>
      <c r="B2781" s="330"/>
      <c r="C2781" s="330"/>
      <c r="D2781" s="330"/>
      <c r="E2781" s="330"/>
      <c r="F2781" s="330"/>
      <c r="G2781" s="330"/>
      <c r="H2781" s="219"/>
      <c r="I2781" s="338">
        <v>14</v>
      </c>
      <c r="J2781" s="338"/>
      <c r="K2781" s="338"/>
      <c r="L2781" s="338"/>
      <c r="M2781" s="332" t="s">
        <v>639</v>
      </c>
      <c r="N2781" s="332"/>
      <c r="O2781" s="332"/>
      <c r="P2781" s="330"/>
      <c r="Q2781" s="330"/>
      <c r="R2781" s="338">
        <v>0.41621930000000001</v>
      </c>
      <c r="S2781" s="338"/>
      <c r="T2781" s="338"/>
      <c r="U2781" s="338"/>
      <c r="V2781" s="338">
        <v>5.82707</v>
      </c>
      <c r="W2781" s="338"/>
      <c r="X2781" s="338"/>
    </row>
    <row r="2782" spans="1:24" ht="16.5" customHeight="1">
      <c r="A2782" s="330"/>
      <c r="B2782" s="330"/>
      <c r="C2782" s="330"/>
      <c r="D2782" s="330"/>
      <c r="E2782" s="330"/>
      <c r="F2782" s="330"/>
      <c r="G2782" s="330"/>
      <c r="H2782" s="219"/>
      <c r="I2782" s="338"/>
      <c r="J2782" s="338"/>
      <c r="K2782" s="338"/>
      <c r="L2782" s="338"/>
      <c r="M2782" s="332"/>
      <c r="N2782" s="332"/>
      <c r="O2782" s="332"/>
      <c r="P2782" s="330"/>
      <c r="Q2782" s="330"/>
      <c r="R2782" s="338"/>
      <c r="S2782" s="338"/>
      <c r="T2782" s="338"/>
      <c r="U2782" s="338"/>
      <c r="V2782" s="338"/>
      <c r="W2782" s="338"/>
      <c r="X2782" s="338"/>
    </row>
    <row r="2783" spans="1:24" ht="1.5" customHeight="1">
      <c r="A2783" s="330" t="s">
        <v>47</v>
      </c>
      <c r="B2783" s="330"/>
      <c r="C2783" s="330"/>
      <c r="D2783" s="330"/>
      <c r="E2783" s="330"/>
      <c r="F2783" s="330"/>
      <c r="G2783" s="330"/>
      <c r="H2783" s="219"/>
      <c r="I2783" s="338">
        <v>200</v>
      </c>
      <c r="J2783" s="338"/>
      <c r="K2783" s="338"/>
      <c r="L2783" s="338"/>
      <c r="M2783" s="332" t="s">
        <v>640</v>
      </c>
      <c r="N2783" s="332"/>
      <c r="O2783" s="332"/>
      <c r="P2783" s="330"/>
      <c r="Q2783" s="330"/>
      <c r="R2783" s="338">
        <v>3.5242370000000002E-2</v>
      </c>
      <c r="S2783" s="338"/>
      <c r="T2783" s="338"/>
      <c r="U2783" s="338"/>
      <c r="V2783" s="338">
        <v>7.0484749999999998</v>
      </c>
      <c r="W2783" s="338"/>
      <c r="X2783" s="338"/>
    </row>
    <row r="2784" spans="1:24" ht="16.5" customHeight="1">
      <c r="A2784" s="330"/>
      <c r="B2784" s="330"/>
      <c r="C2784" s="330"/>
      <c r="D2784" s="330"/>
      <c r="E2784" s="330"/>
      <c r="F2784" s="330"/>
      <c r="G2784" s="330"/>
      <c r="H2784" s="219"/>
      <c r="I2784" s="338"/>
      <c r="J2784" s="338"/>
      <c r="K2784" s="338"/>
      <c r="L2784" s="338"/>
      <c r="M2784" s="332"/>
      <c r="N2784" s="332"/>
      <c r="O2784" s="332"/>
      <c r="P2784" s="330"/>
      <c r="Q2784" s="330"/>
      <c r="R2784" s="338"/>
      <c r="S2784" s="338"/>
      <c r="T2784" s="338"/>
      <c r="U2784" s="338"/>
      <c r="V2784" s="338"/>
      <c r="W2784" s="338"/>
      <c r="X2784" s="338"/>
    </row>
    <row r="2785" spans="1:24" ht="1.5" customHeight="1">
      <c r="A2785" s="330" t="s">
        <v>51</v>
      </c>
      <c r="B2785" s="330"/>
      <c r="C2785" s="330"/>
      <c r="D2785" s="330"/>
      <c r="E2785" s="330"/>
      <c r="F2785" s="330"/>
      <c r="G2785" s="330"/>
      <c r="H2785" s="219"/>
      <c r="I2785" s="338">
        <v>50</v>
      </c>
      <c r="J2785" s="338"/>
      <c r="K2785" s="338"/>
      <c r="L2785" s="338"/>
      <c r="M2785" s="332" t="s">
        <v>639</v>
      </c>
      <c r="N2785" s="332"/>
      <c r="O2785" s="332"/>
      <c r="P2785" s="330"/>
      <c r="Q2785" s="330"/>
      <c r="R2785" s="338">
        <v>0.15169840000000001</v>
      </c>
      <c r="S2785" s="338"/>
      <c r="T2785" s="338"/>
      <c r="U2785" s="338"/>
      <c r="V2785" s="338">
        <v>7.5849219999999997</v>
      </c>
      <c r="W2785" s="338"/>
      <c r="X2785" s="338"/>
    </row>
    <row r="2786" spans="1:24" ht="16.5" customHeight="1">
      <c r="A2786" s="330"/>
      <c r="B2786" s="330"/>
      <c r="C2786" s="330"/>
      <c r="D2786" s="330"/>
      <c r="E2786" s="330"/>
      <c r="F2786" s="330"/>
      <c r="G2786" s="330"/>
      <c r="H2786" s="219"/>
      <c r="I2786" s="338"/>
      <c r="J2786" s="338"/>
      <c r="K2786" s="338"/>
      <c r="L2786" s="338"/>
      <c r="M2786" s="332"/>
      <c r="N2786" s="332"/>
      <c r="O2786" s="332"/>
      <c r="P2786" s="330"/>
      <c r="Q2786" s="330"/>
      <c r="R2786" s="338"/>
      <c r="S2786" s="338"/>
      <c r="T2786" s="338"/>
      <c r="U2786" s="338"/>
      <c r="V2786" s="338"/>
      <c r="W2786" s="338"/>
      <c r="X2786" s="338"/>
    </row>
    <row r="2787" spans="1:24" ht="1.5" customHeight="1">
      <c r="A2787" s="330" t="s">
        <v>3</v>
      </c>
      <c r="B2787" s="330"/>
      <c r="C2787" s="330"/>
      <c r="D2787" s="330"/>
      <c r="E2787" s="330"/>
      <c r="F2787" s="330"/>
      <c r="G2787" s="330"/>
      <c r="H2787" s="219"/>
      <c r="I2787" s="338">
        <v>1</v>
      </c>
      <c r="J2787" s="338"/>
      <c r="K2787" s="338"/>
      <c r="L2787" s="338"/>
      <c r="M2787" s="332" t="s">
        <v>45</v>
      </c>
      <c r="N2787" s="332"/>
      <c r="O2787" s="332"/>
      <c r="P2787" s="330"/>
      <c r="Q2787" s="330"/>
      <c r="R2787" s="338">
        <v>2.045042</v>
      </c>
      <c r="S2787" s="338"/>
      <c r="T2787" s="338"/>
      <c r="U2787" s="338"/>
      <c r="V2787" s="338">
        <v>2.045042</v>
      </c>
      <c r="W2787" s="338"/>
      <c r="X2787" s="338"/>
    </row>
    <row r="2788" spans="1:24" ht="16.5" customHeight="1">
      <c r="A2788" s="330"/>
      <c r="B2788" s="330"/>
      <c r="C2788" s="330"/>
      <c r="D2788" s="330"/>
      <c r="E2788" s="330"/>
      <c r="F2788" s="330"/>
      <c r="G2788" s="330"/>
      <c r="H2788" s="219"/>
      <c r="I2788" s="338"/>
      <c r="J2788" s="338"/>
      <c r="K2788" s="338"/>
      <c r="L2788" s="338"/>
      <c r="M2788" s="332"/>
      <c r="N2788" s="332"/>
      <c r="O2788" s="332"/>
      <c r="P2788" s="330"/>
      <c r="Q2788" s="330"/>
      <c r="R2788" s="338"/>
      <c r="S2788" s="338"/>
      <c r="T2788" s="338"/>
      <c r="U2788" s="338"/>
      <c r="V2788" s="338"/>
      <c r="W2788" s="338"/>
      <c r="X2788" s="338"/>
    </row>
    <row r="2789" spans="1:24" ht="1.5" customHeight="1">
      <c r="A2789" s="330" t="s">
        <v>96</v>
      </c>
      <c r="B2789" s="330"/>
      <c r="C2789" s="330"/>
      <c r="D2789" s="330"/>
      <c r="E2789" s="330"/>
      <c r="F2789" s="330"/>
      <c r="G2789" s="330"/>
      <c r="H2789" s="219"/>
      <c r="I2789" s="338">
        <v>3</v>
      </c>
      <c r="J2789" s="338"/>
      <c r="K2789" s="338"/>
      <c r="L2789" s="338"/>
      <c r="M2789" s="332" t="s">
        <v>45</v>
      </c>
      <c r="N2789" s="332"/>
      <c r="O2789" s="332"/>
      <c r="P2789" s="330"/>
      <c r="Q2789" s="330"/>
      <c r="R2789" s="338">
        <v>0.28999999999999998</v>
      </c>
      <c r="S2789" s="338"/>
      <c r="T2789" s="338"/>
      <c r="U2789" s="338"/>
      <c r="V2789" s="338">
        <v>0.87</v>
      </c>
      <c r="W2789" s="338"/>
      <c r="X2789" s="338"/>
    </row>
    <row r="2790" spans="1:24" ht="16.5" customHeight="1">
      <c r="A2790" s="330"/>
      <c r="B2790" s="330"/>
      <c r="C2790" s="330"/>
      <c r="D2790" s="330"/>
      <c r="E2790" s="330"/>
      <c r="F2790" s="330"/>
      <c r="G2790" s="330"/>
      <c r="H2790" s="219"/>
      <c r="I2790" s="338"/>
      <c r="J2790" s="338"/>
      <c r="K2790" s="338"/>
      <c r="L2790" s="338"/>
      <c r="M2790" s="332"/>
      <c r="N2790" s="332"/>
      <c r="O2790" s="332"/>
      <c r="P2790" s="330"/>
      <c r="Q2790" s="330"/>
      <c r="R2790" s="338"/>
      <c r="S2790" s="338"/>
      <c r="T2790" s="338"/>
      <c r="U2790" s="338"/>
      <c r="V2790" s="338"/>
      <c r="W2790" s="338"/>
      <c r="X2790" s="338"/>
    </row>
    <row r="2791" spans="1:24" ht="7.5" customHeight="1"/>
    <row r="2792" spans="1:24" ht="16.5" customHeight="1">
      <c r="S2792" s="335" t="s">
        <v>641</v>
      </c>
      <c r="T2792" s="335"/>
      <c r="U2792" s="336">
        <v>23.375509999999998</v>
      </c>
      <c r="V2792" s="336"/>
      <c r="W2792" s="336"/>
    </row>
    <row r="2793" spans="1:24" ht="15.75" customHeight="1"/>
    <row r="2794" spans="1:24" ht="16.5" customHeight="1">
      <c r="B2794" s="339" t="s">
        <v>178</v>
      </c>
      <c r="C2794" s="339"/>
      <c r="D2794" s="339"/>
      <c r="E2794" s="339"/>
      <c r="F2794" s="339"/>
      <c r="G2794" s="339"/>
      <c r="H2794" s="339"/>
      <c r="I2794" s="339"/>
      <c r="J2794" s="339"/>
      <c r="K2794" s="339"/>
      <c r="L2794" s="339"/>
      <c r="M2794" s="339"/>
      <c r="N2794" s="339"/>
      <c r="O2794" s="339"/>
      <c r="P2794" s="339"/>
      <c r="Q2794" s="339"/>
      <c r="R2794" s="339"/>
      <c r="S2794" s="339"/>
      <c r="T2794" s="339"/>
      <c r="U2794" s="339"/>
      <c r="V2794" s="339"/>
      <c r="W2794" s="339"/>
      <c r="X2794" s="339"/>
    </row>
    <row r="2795" spans="1:24" ht="0.75" customHeight="1"/>
    <row r="2796" spans="1:24" ht="18" customHeight="1">
      <c r="A2796" s="340" t="s">
        <v>633</v>
      </c>
      <c r="B2796" s="340"/>
      <c r="C2796" s="340"/>
      <c r="D2796" s="340"/>
      <c r="E2796" s="340"/>
      <c r="F2796" s="340"/>
      <c r="G2796" s="340"/>
      <c r="H2796" s="218" t="s">
        <v>634</v>
      </c>
      <c r="I2796" s="341" t="s">
        <v>635</v>
      </c>
      <c r="J2796" s="341"/>
      <c r="K2796" s="341"/>
      <c r="L2796" s="341"/>
      <c r="M2796" s="341" t="s">
        <v>43</v>
      </c>
      <c r="N2796" s="341"/>
      <c r="O2796" s="341"/>
      <c r="P2796" s="340" t="s">
        <v>636</v>
      </c>
      <c r="Q2796" s="340"/>
      <c r="R2796" s="341" t="s">
        <v>637</v>
      </c>
      <c r="S2796" s="341"/>
      <c r="T2796" s="341"/>
      <c r="U2796" s="341"/>
      <c r="V2796" s="341" t="s">
        <v>638</v>
      </c>
      <c r="W2796" s="341"/>
      <c r="X2796" s="341"/>
    </row>
    <row r="2797" spans="1:24" ht="1.5" customHeight="1">
      <c r="A2797" s="330" t="s">
        <v>87</v>
      </c>
      <c r="B2797" s="330"/>
      <c r="C2797" s="330"/>
      <c r="D2797" s="330"/>
      <c r="E2797" s="330"/>
      <c r="F2797" s="330"/>
      <c r="G2797" s="330"/>
      <c r="H2797" s="219"/>
      <c r="I2797" s="338">
        <v>1</v>
      </c>
      <c r="J2797" s="338"/>
      <c r="K2797" s="338"/>
      <c r="L2797" s="338"/>
      <c r="M2797" s="332" t="s">
        <v>45</v>
      </c>
      <c r="N2797" s="332"/>
      <c r="O2797" s="332"/>
      <c r="P2797" s="330"/>
      <c r="Q2797" s="330"/>
      <c r="R2797" s="338">
        <v>27.021650000000001</v>
      </c>
      <c r="S2797" s="338"/>
      <c r="T2797" s="338"/>
      <c r="U2797" s="338"/>
      <c r="V2797" s="338">
        <v>27.021650000000001</v>
      </c>
      <c r="W2797" s="338"/>
      <c r="X2797" s="338"/>
    </row>
    <row r="2798" spans="1:24" ht="16.5" customHeight="1">
      <c r="A2798" s="330"/>
      <c r="B2798" s="330"/>
      <c r="C2798" s="330"/>
      <c r="D2798" s="330"/>
      <c r="E2798" s="330"/>
      <c r="F2798" s="330"/>
      <c r="G2798" s="330"/>
      <c r="H2798" s="219"/>
      <c r="I2798" s="338"/>
      <c r="J2798" s="338"/>
      <c r="K2798" s="338"/>
      <c r="L2798" s="338"/>
      <c r="M2798" s="332"/>
      <c r="N2798" s="332"/>
      <c r="O2798" s="332"/>
      <c r="P2798" s="330"/>
      <c r="Q2798" s="330"/>
      <c r="R2798" s="338"/>
      <c r="S2798" s="338"/>
      <c r="T2798" s="338"/>
      <c r="U2798" s="338"/>
      <c r="V2798" s="338"/>
      <c r="W2798" s="338"/>
      <c r="X2798" s="338"/>
    </row>
    <row r="2799" spans="1:24" ht="1.5" customHeight="1">
      <c r="A2799" s="330" t="s">
        <v>44</v>
      </c>
      <c r="B2799" s="330"/>
      <c r="C2799" s="330"/>
      <c r="D2799" s="330"/>
      <c r="E2799" s="330"/>
      <c r="F2799" s="330"/>
      <c r="G2799" s="330"/>
      <c r="H2799" s="219"/>
      <c r="I2799" s="338">
        <v>1</v>
      </c>
      <c r="J2799" s="338"/>
      <c r="K2799" s="338"/>
      <c r="L2799" s="338"/>
      <c r="M2799" s="332" t="s">
        <v>45</v>
      </c>
      <c r="N2799" s="332"/>
      <c r="O2799" s="332"/>
      <c r="P2799" s="330"/>
      <c r="Q2799" s="330"/>
      <c r="R2799" s="338">
        <v>6.2363629999999999</v>
      </c>
      <c r="S2799" s="338"/>
      <c r="T2799" s="338"/>
      <c r="U2799" s="338"/>
      <c r="V2799" s="338">
        <v>6.2363629999999999</v>
      </c>
      <c r="W2799" s="338"/>
      <c r="X2799" s="338"/>
    </row>
    <row r="2800" spans="1:24" ht="16.5" customHeight="1">
      <c r="A2800" s="330"/>
      <c r="B2800" s="330"/>
      <c r="C2800" s="330"/>
      <c r="D2800" s="330"/>
      <c r="E2800" s="330"/>
      <c r="F2800" s="330"/>
      <c r="G2800" s="330"/>
      <c r="H2800" s="219"/>
      <c r="I2800" s="338"/>
      <c r="J2800" s="338"/>
      <c r="K2800" s="338"/>
      <c r="L2800" s="338"/>
      <c r="M2800" s="332"/>
      <c r="N2800" s="332"/>
      <c r="O2800" s="332"/>
      <c r="P2800" s="330"/>
      <c r="Q2800" s="330"/>
      <c r="R2800" s="338"/>
      <c r="S2800" s="338"/>
      <c r="T2800" s="338"/>
      <c r="U2800" s="338"/>
      <c r="V2800" s="338"/>
      <c r="W2800" s="338"/>
      <c r="X2800" s="338"/>
    </row>
    <row r="2801" spans="1:24" ht="1.5" customHeight="1">
      <c r="A2801" s="330" t="s">
        <v>47</v>
      </c>
      <c r="B2801" s="330"/>
      <c r="C2801" s="330"/>
      <c r="D2801" s="330"/>
      <c r="E2801" s="330"/>
      <c r="F2801" s="330"/>
      <c r="G2801" s="330"/>
      <c r="H2801" s="219"/>
      <c r="I2801" s="338">
        <v>250</v>
      </c>
      <c r="J2801" s="338"/>
      <c r="K2801" s="338"/>
      <c r="L2801" s="338"/>
      <c r="M2801" s="332" t="s">
        <v>640</v>
      </c>
      <c r="N2801" s="332"/>
      <c r="O2801" s="332"/>
      <c r="P2801" s="330"/>
      <c r="Q2801" s="330"/>
      <c r="R2801" s="338">
        <v>3.5242370000000002E-2</v>
      </c>
      <c r="S2801" s="338"/>
      <c r="T2801" s="338"/>
      <c r="U2801" s="338"/>
      <c r="V2801" s="338">
        <v>8.810594</v>
      </c>
      <c r="W2801" s="338"/>
      <c r="X2801" s="338"/>
    </row>
    <row r="2802" spans="1:24" ht="16.5" customHeight="1">
      <c r="A2802" s="330"/>
      <c r="B2802" s="330"/>
      <c r="C2802" s="330"/>
      <c r="D2802" s="330"/>
      <c r="E2802" s="330"/>
      <c r="F2802" s="330"/>
      <c r="G2802" s="330"/>
      <c r="H2802" s="219"/>
      <c r="I2802" s="338"/>
      <c r="J2802" s="338"/>
      <c r="K2802" s="338"/>
      <c r="L2802" s="338"/>
      <c r="M2802" s="332"/>
      <c r="N2802" s="332"/>
      <c r="O2802" s="332"/>
      <c r="P2802" s="330"/>
      <c r="Q2802" s="330"/>
      <c r="R2802" s="338"/>
      <c r="S2802" s="338"/>
      <c r="T2802" s="338"/>
      <c r="U2802" s="338"/>
      <c r="V2802" s="338"/>
      <c r="W2802" s="338"/>
      <c r="X2802" s="338"/>
    </row>
    <row r="2803" spans="1:24" ht="1.5" customHeight="1">
      <c r="A2803" s="330" t="s">
        <v>7</v>
      </c>
      <c r="B2803" s="330"/>
      <c r="C2803" s="330"/>
      <c r="D2803" s="330"/>
      <c r="E2803" s="330"/>
      <c r="F2803" s="330"/>
      <c r="G2803" s="330"/>
      <c r="H2803" s="219"/>
      <c r="I2803" s="338">
        <v>1</v>
      </c>
      <c r="J2803" s="338"/>
      <c r="K2803" s="338"/>
      <c r="L2803" s="338"/>
      <c r="M2803" s="332" t="s">
        <v>45</v>
      </c>
      <c r="N2803" s="332"/>
      <c r="O2803" s="332"/>
      <c r="P2803" s="330"/>
      <c r="Q2803" s="330"/>
      <c r="R2803" s="338">
        <v>1.21</v>
      </c>
      <c r="S2803" s="338"/>
      <c r="T2803" s="338"/>
      <c r="U2803" s="338"/>
      <c r="V2803" s="338">
        <v>1.21</v>
      </c>
      <c r="W2803" s="338"/>
      <c r="X2803" s="338"/>
    </row>
    <row r="2804" spans="1:24" ht="16.5" customHeight="1">
      <c r="A2804" s="330"/>
      <c r="B2804" s="330"/>
      <c r="C2804" s="330"/>
      <c r="D2804" s="330"/>
      <c r="E2804" s="330"/>
      <c r="F2804" s="330"/>
      <c r="G2804" s="330"/>
      <c r="H2804" s="219"/>
      <c r="I2804" s="338"/>
      <c r="J2804" s="338"/>
      <c r="K2804" s="338"/>
      <c r="L2804" s="338"/>
      <c r="M2804" s="332"/>
      <c r="N2804" s="332"/>
      <c r="O2804" s="332"/>
      <c r="P2804" s="330"/>
      <c r="Q2804" s="330"/>
      <c r="R2804" s="338"/>
      <c r="S2804" s="338"/>
      <c r="T2804" s="338"/>
      <c r="U2804" s="338"/>
      <c r="V2804" s="338"/>
      <c r="W2804" s="338"/>
      <c r="X2804" s="338"/>
    </row>
    <row r="2805" spans="1:24" ht="1.5" customHeight="1">
      <c r="A2805" s="330" t="s">
        <v>128</v>
      </c>
      <c r="B2805" s="330"/>
      <c r="C2805" s="330"/>
      <c r="D2805" s="330"/>
      <c r="E2805" s="330"/>
      <c r="F2805" s="330"/>
      <c r="G2805" s="330"/>
      <c r="H2805" s="219"/>
      <c r="I2805" s="338">
        <v>10</v>
      </c>
      <c r="J2805" s="338"/>
      <c r="K2805" s="338"/>
      <c r="L2805" s="338"/>
      <c r="M2805" s="332" t="s">
        <v>639</v>
      </c>
      <c r="N2805" s="332"/>
      <c r="O2805" s="332"/>
      <c r="P2805" s="330"/>
      <c r="Q2805" s="330"/>
      <c r="R2805" s="338">
        <v>0.03</v>
      </c>
      <c r="S2805" s="338"/>
      <c r="T2805" s="338"/>
      <c r="U2805" s="338"/>
      <c r="V2805" s="338">
        <v>0.3</v>
      </c>
      <c r="W2805" s="338"/>
      <c r="X2805" s="338"/>
    </row>
    <row r="2806" spans="1:24" ht="16.5" customHeight="1">
      <c r="A2806" s="330"/>
      <c r="B2806" s="330"/>
      <c r="C2806" s="330"/>
      <c r="D2806" s="330"/>
      <c r="E2806" s="330"/>
      <c r="F2806" s="330"/>
      <c r="G2806" s="330"/>
      <c r="H2806" s="219"/>
      <c r="I2806" s="338"/>
      <c r="J2806" s="338"/>
      <c r="K2806" s="338"/>
      <c r="L2806" s="338"/>
      <c r="M2806" s="332"/>
      <c r="N2806" s="332"/>
      <c r="O2806" s="332"/>
      <c r="P2806" s="330"/>
      <c r="Q2806" s="330"/>
      <c r="R2806" s="338"/>
      <c r="S2806" s="338"/>
      <c r="T2806" s="338"/>
      <c r="U2806" s="338"/>
      <c r="V2806" s="338"/>
      <c r="W2806" s="338"/>
      <c r="X2806" s="338"/>
    </row>
    <row r="2807" spans="1:24" ht="1.5" customHeight="1">
      <c r="A2807" s="330" t="s">
        <v>8</v>
      </c>
      <c r="B2807" s="330"/>
      <c r="C2807" s="330"/>
      <c r="D2807" s="330"/>
      <c r="E2807" s="330"/>
      <c r="F2807" s="330"/>
      <c r="G2807" s="330"/>
      <c r="H2807" s="219"/>
      <c r="I2807" s="338">
        <v>1</v>
      </c>
      <c r="J2807" s="338"/>
      <c r="K2807" s="338"/>
      <c r="L2807" s="338"/>
      <c r="M2807" s="332" t="s">
        <v>45</v>
      </c>
      <c r="N2807" s="332"/>
      <c r="O2807" s="332"/>
      <c r="P2807" s="330"/>
      <c r="Q2807" s="330"/>
      <c r="R2807" s="338">
        <v>0.23260339999999999</v>
      </c>
      <c r="S2807" s="338"/>
      <c r="T2807" s="338"/>
      <c r="U2807" s="338"/>
      <c r="V2807" s="338">
        <v>0.23260339999999999</v>
      </c>
      <c r="W2807" s="338"/>
      <c r="X2807" s="338"/>
    </row>
    <row r="2808" spans="1:24" ht="16.5" customHeight="1">
      <c r="A2808" s="330"/>
      <c r="B2808" s="330"/>
      <c r="C2808" s="330"/>
      <c r="D2808" s="330"/>
      <c r="E2808" s="330"/>
      <c r="F2808" s="330"/>
      <c r="G2808" s="330"/>
      <c r="H2808" s="219"/>
      <c r="I2808" s="338"/>
      <c r="J2808" s="338"/>
      <c r="K2808" s="338"/>
      <c r="L2808" s="338"/>
      <c r="M2808" s="332"/>
      <c r="N2808" s="332"/>
      <c r="O2808" s="332"/>
      <c r="P2808" s="330"/>
      <c r="Q2808" s="330"/>
      <c r="R2808" s="338"/>
      <c r="S2808" s="338"/>
      <c r="T2808" s="338"/>
      <c r="U2808" s="338"/>
      <c r="V2808" s="338"/>
      <c r="W2808" s="338"/>
      <c r="X2808" s="338"/>
    </row>
    <row r="2809" spans="1:24" ht="7.5" customHeight="1"/>
    <row r="2810" spans="1:24" ht="16.5" customHeight="1">
      <c r="S2810" s="335" t="s">
        <v>641</v>
      </c>
      <c r="T2810" s="335"/>
      <c r="U2810" s="336">
        <v>43.811210000000003</v>
      </c>
      <c r="V2810" s="336"/>
      <c r="W2810" s="336"/>
    </row>
    <row r="2811" spans="1:24" ht="15.75" customHeight="1"/>
    <row r="2812" spans="1:24" ht="16.5" customHeight="1">
      <c r="B2812" s="339" t="s">
        <v>179</v>
      </c>
      <c r="C2812" s="339"/>
      <c r="D2812" s="339"/>
      <c r="E2812" s="339"/>
      <c r="F2812" s="339"/>
      <c r="G2812" s="339"/>
      <c r="H2812" s="339"/>
      <c r="I2812" s="339"/>
      <c r="J2812" s="339"/>
      <c r="K2812" s="339"/>
      <c r="L2812" s="339"/>
      <c r="M2812" s="339"/>
      <c r="N2812" s="339"/>
      <c r="O2812" s="339"/>
      <c r="P2812" s="339"/>
      <c r="Q2812" s="339"/>
      <c r="R2812" s="339"/>
      <c r="S2812" s="339"/>
      <c r="T2812" s="339"/>
      <c r="U2812" s="339"/>
      <c r="V2812" s="339"/>
      <c r="W2812" s="339"/>
      <c r="X2812" s="339"/>
    </row>
    <row r="2813" spans="1:24" ht="0.75" customHeight="1"/>
    <row r="2814" spans="1:24" ht="18" customHeight="1">
      <c r="A2814" s="340" t="s">
        <v>633</v>
      </c>
      <c r="B2814" s="340"/>
      <c r="C2814" s="340"/>
      <c r="D2814" s="340"/>
      <c r="E2814" s="340"/>
      <c r="F2814" s="340"/>
      <c r="G2814" s="340"/>
      <c r="H2814" s="218" t="s">
        <v>634</v>
      </c>
      <c r="I2814" s="341" t="s">
        <v>635</v>
      </c>
      <c r="J2814" s="341"/>
      <c r="K2814" s="341"/>
      <c r="L2814" s="341"/>
      <c r="M2814" s="341" t="s">
        <v>43</v>
      </c>
      <c r="N2814" s="341"/>
      <c r="O2814" s="341"/>
      <c r="P2814" s="340" t="s">
        <v>636</v>
      </c>
      <c r="Q2814" s="340"/>
      <c r="R2814" s="341" t="s">
        <v>637</v>
      </c>
      <c r="S2814" s="341"/>
      <c r="T2814" s="341"/>
      <c r="U2814" s="341"/>
      <c r="V2814" s="341" t="s">
        <v>638</v>
      </c>
      <c r="W2814" s="341"/>
      <c r="X2814" s="341"/>
    </row>
    <row r="2815" spans="1:24" ht="1.5" customHeight="1">
      <c r="A2815" s="330" t="s">
        <v>87</v>
      </c>
      <c r="B2815" s="330"/>
      <c r="C2815" s="330"/>
      <c r="D2815" s="330"/>
      <c r="E2815" s="330"/>
      <c r="F2815" s="330"/>
      <c r="G2815" s="330"/>
      <c r="H2815" s="219"/>
      <c r="I2815" s="338">
        <v>1</v>
      </c>
      <c r="J2815" s="338"/>
      <c r="K2815" s="338"/>
      <c r="L2815" s="338"/>
      <c r="M2815" s="332" t="s">
        <v>45</v>
      </c>
      <c r="N2815" s="332"/>
      <c r="O2815" s="332"/>
      <c r="P2815" s="330"/>
      <c r="Q2815" s="330"/>
      <c r="R2815" s="338">
        <v>27.021650000000001</v>
      </c>
      <c r="S2815" s="338"/>
      <c r="T2815" s="338"/>
      <c r="U2815" s="338"/>
      <c r="V2815" s="338">
        <v>27.021650000000001</v>
      </c>
      <c r="W2815" s="338"/>
      <c r="X2815" s="338"/>
    </row>
    <row r="2816" spans="1:24" ht="16.5" customHeight="1">
      <c r="A2816" s="330"/>
      <c r="B2816" s="330"/>
      <c r="C2816" s="330"/>
      <c r="D2816" s="330"/>
      <c r="E2816" s="330"/>
      <c r="F2816" s="330"/>
      <c r="G2816" s="330"/>
      <c r="H2816" s="219"/>
      <c r="I2816" s="338"/>
      <c r="J2816" s="338"/>
      <c r="K2816" s="338"/>
      <c r="L2816" s="338"/>
      <c r="M2816" s="332"/>
      <c r="N2816" s="332"/>
      <c r="O2816" s="332"/>
      <c r="P2816" s="330"/>
      <c r="Q2816" s="330"/>
      <c r="R2816" s="338"/>
      <c r="S2816" s="338"/>
      <c r="T2816" s="338"/>
      <c r="U2816" s="338"/>
      <c r="V2816" s="338"/>
      <c r="W2816" s="338"/>
      <c r="X2816" s="338"/>
    </row>
    <row r="2817" spans="1:24" ht="1.5" customHeight="1">
      <c r="A2817" s="330" t="s">
        <v>84</v>
      </c>
      <c r="B2817" s="330"/>
      <c r="C2817" s="330"/>
      <c r="D2817" s="330"/>
      <c r="E2817" s="330"/>
      <c r="F2817" s="330"/>
      <c r="G2817" s="330"/>
      <c r="H2817" s="219"/>
      <c r="I2817" s="338">
        <v>1</v>
      </c>
      <c r="J2817" s="338"/>
      <c r="K2817" s="338"/>
      <c r="L2817" s="338"/>
      <c r="M2817" s="332" t="s">
        <v>45</v>
      </c>
      <c r="N2817" s="332"/>
      <c r="O2817" s="332"/>
      <c r="P2817" s="330"/>
      <c r="Q2817" s="330"/>
      <c r="R2817" s="338">
        <v>6.375</v>
      </c>
      <c r="S2817" s="338"/>
      <c r="T2817" s="338"/>
      <c r="U2817" s="338"/>
      <c r="V2817" s="338">
        <v>6.375</v>
      </c>
      <c r="W2817" s="338"/>
      <c r="X2817" s="338"/>
    </row>
    <row r="2818" spans="1:24" ht="16.5" customHeight="1">
      <c r="A2818" s="330"/>
      <c r="B2818" s="330"/>
      <c r="C2818" s="330"/>
      <c r="D2818" s="330"/>
      <c r="E2818" s="330"/>
      <c r="F2818" s="330"/>
      <c r="G2818" s="330"/>
      <c r="H2818" s="219"/>
      <c r="I2818" s="338"/>
      <c r="J2818" s="338"/>
      <c r="K2818" s="338"/>
      <c r="L2818" s="338"/>
      <c r="M2818" s="332"/>
      <c r="N2818" s="332"/>
      <c r="O2818" s="332"/>
      <c r="P2818" s="330"/>
      <c r="Q2818" s="330"/>
      <c r="R2818" s="338"/>
      <c r="S2818" s="338"/>
      <c r="T2818" s="338"/>
      <c r="U2818" s="338"/>
      <c r="V2818" s="338"/>
      <c r="W2818" s="338"/>
      <c r="X2818" s="338"/>
    </row>
    <row r="2819" spans="1:24" ht="1.5" customHeight="1">
      <c r="A2819" s="330" t="s">
        <v>7</v>
      </c>
      <c r="B2819" s="330"/>
      <c r="C2819" s="330"/>
      <c r="D2819" s="330"/>
      <c r="E2819" s="330"/>
      <c r="F2819" s="330"/>
      <c r="G2819" s="330"/>
      <c r="H2819" s="219"/>
      <c r="I2819" s="338">
        <v>1</v>
      </c>
      <c r="J2819" s="338"/>
      <c r="K2819" s="338"/>
      <c r="L2819" s="338"/>
      <c r="M2819" s="332" t="s">
        <v>45</v>
      </c>
      <c r="N2819" s="332"/>
      <c r="O2819" s="332"/>
      <c r="P2819" s="330"/>
      <c r="Q2819" s="330"/>
      <c r="R2819" s="338">
        <v>1.21</v>
      </c>
      <c r="S2819" s="338"/>
      <c r="T2819" s="338"/>
      <c r="U2819" s="338"/>
      <c r="V2819" s="338">
        <v>1.21</v>
      </c>
      <c r="W2819" s="338"/>
      <c r="X2819" s="338"/>
    </row>
    <row r="2820" spans="1:24" ht="16.5" customHeight="1">
      <c r="A2820" s="330"/>
      <c r="B2820" s="330"/>
      <c r="C2820" s="330"/>
      <c r="D2820" s="330"/>
      <c r="E2820" s="330"/>
      <c r="F2820" s="330"/>
      <c r="G2820" s="330"/>
      <c r="H2820" s="219"/>
      <c r="I2820" s="338"/>
      <c r="J2820" s="338"/>
      <c r="K2820" s="338"/>
      <c r="L2820" s="338"/>
      <c r="M2820" s="332"/>
      <c r="N2820" s="332"/>
      <c r="O2820" s="332"/>
      <c r="P2820" s="330"/>
      <c r="Q2820" s="330"/>
      <c r="R2820" s="338"/>
      <c r="S2820" s="338"/>
      <c r="T2820" s="338"/>
      <c r="U2820" s="338"/>
      <c r="V2820" s="338"/>
      <c r="W2820" s="338"/>
      <c r="X2820" s="338"/>
    </row>
    <row r="2821" spans="1:24" ht="1.5" customHeight="1">
      <c r="A2821" s="330" t="s">
        <v>128</v>
      </c>
      <c r="B2821" s="330"/>
      <c r="C2821" s="330"/>
      <c r="D2821" s="330"/>
      <c r="E2821" s="330"/>
      <c r="F2821" s="330"/>
      <c r="G2821" s="330"/>
      <c r="H2821" s="219"/>
      <c r="I2821" s="338">
        <v>10</v>
      </c>
      <c r="J2821" s="338"/>
      <c r="K2821" s="338"/>
      <c r="L2821" s="338"/>
      <c r="M2821" s="332" t="s">
        <v>639</v>
      </c>
      <c r="N2821" s="332"/>
      <c r="O2821" s="332"/>
      <c r="P2821" s="330"/>
      <c r="Q2821" s="330"/>
      <c r="R2821" s="338">
        <v>0.03</v>
      </c>
      <c r="S2821" s="338"/>
      <c r="T2821" s="338"/>
      <c r="U2821" s="338"/>
      <c r="V2821" s="338">
        <v>0.3</v>
      </c>
      <c r="W2821" s="338"/>
      <c r="X2821" s="338"/>
    </row>
    <row r="2822" spans="1:24" ht="16.5" customHeight="1">
      <c r="A2822" s="330"/>
      <c r="B2822" s="330"/>
      <c r="C2822" s="330"/>
      <c r="D2822" s="330"/>
      <c r="E2822" s="330"/>
      <c r="F2822" s="330"/>
      <c r="G2822" s="330"/>
      <c r="H2822" s="219"/>
      <c r="I2822" s="338"/>
      <c r="J2822" s="338"/>
      <c r="K2822" s="338"/>
      <c r="L2822" s="338"/>
      <c r="M2822" s="332"/>
      <c r="N2822" s="332"/>
      <c r="O2822" s="332"/>
      <c r="P2822" s="330"/>
      <c r="Q2822" s="330"/>
      <c r="R2822" s="338"/>
      <c r="S2822" s="338"/>
      <c r="T2822" s="338"/>
      <c r="U2822" s="338"/>
      <c r="V2822" s="338"/>
      <c r="W2822" s="338"/>
      <c r="X2822" s="338"/>
    </row>
    <row r="2823" spans="1:24" ht="1.5" customHeight="1">
      <c r="A2823" s="330" t="s">
        <v>8</v>
      </c>
      <c r="B2823" s="330"/>
      <c r="C2823" s="330"/>
      <c r="D2823" s="330"/>
      <c r="E2823" s="330"/>
      <c r="F2823" s="330"/>
      <c r="G2823" s="330"/>
      <c r="H2823" s="219"/>
      <c r="I2823" s="338">
        <v>1</v>
      </c>
      <c r="J2823" s="338"/>
      <c r="K2823" s="338"/>
      <c r="L2823" s="338"/>
      <c r="M2823" s="332" t="s">
        <v>45</v>
      </c>
      <c r="N2823" s="332"/>
      <c r="O2823" s="332"/>
      <c r="P2823" s="330"/>
      <c r="Q2823" s="330"/>
      <c r="R2823" s="338">
        <v>0.23260339999999999</v>
      </c>
      <c r="S2823" s="338"/>
      <c r="T2823" s="338"/>
      <c r="U2823" s="338"/>
      <c r="V2823" s="338">
        <v>0.23260339999999999</v>
      </c>
      <c r="W2823" s="338"/>
      <c r="X2823" s="338"/>
    </row>
    <row r="2824" spans="1:24" ht="16.5" customHeight="1">
      <c r="A2824" s="330"/>
      <c r="B2824" s="330"/>
      <c r="C2824" s="330"/>
      <c r="D2824" s="330"/>
      <c r="E2824" s="330"/>
      <c r="F2824" s="330"/>
      <c r="G2824" s="330"/>
      <c r="H2824" s="219"/>
      <c r="I2824" s="338"/>
      <c r="J2824" s="338"/>
      <c r="K2824" s="338"/>
      <c r="L2824" s="338"/>
      <c r="M2824" s="332"/>
      <c r="N2824" s="332"/>
      <c r="O2824" s="332"/>
      <c r="P2824" s="330"/>
      <c r="Q2824" s="330"/>
      <c r="R2824" s="338"/>
      <c r="S2824" s="338"/>
      <c r="T2824" s="338"/>
      <c r="U2824" s="338"/>
      <c r="V2824" s="338"/>
      <c r="W2824" s="338"/>
      <c r="X2824" s="338"/>
    </row>
    <row r="2825" spans="1:24" ht="7.5" customHeight="1"/>
    <row r="2826" spans="1:24" ht="16.5" customHeight="1">
      <c r="S2826" s="335" t="s">
        <v>641</v>
      </c>
      <c r="T2826" s="335"/>
      <c r="U2826" s="336">
        <v>35.13926</v>
      </c>
      <c r="V2826" s="336"/>
      <c r="W2826" s="336"/>
    </row>
    <row r="2827" spans="1:24" ht="15.75" customHeight="1"/>
    <row r="2828" spans="1:24" ht="16.5" customHeight="1">
      <c r="B2828" s="339" t="s">
        <v>180</v>
      </c>
      <c r="C2828" s="339"/>
      <c r="D2828" s="339"/>
      <c r="E2828" s="339"/>
      <c r="F2828" s="339"/>
      <c r="G2828" s="339"/>
      <c r="H2828" s="339"/>
      <c r="I2828" s="339"/>
      <c r="J2828" s="339"/>
      <c r="K2828" s="339"/>
      <c r="L2828" s="339"/>
      <c r="M2828" s="339"/>
      <c r="N2828" s="339"/>
      <c r="O2828" s="339"/>
      <c r="P2828" s="339"/>
      <c r="Q2828" s="339"/>
      <c r="R2828" s="339"/>
      <c r="S2828" s="339"/>
      <c r="T2828" s="339"/>
      <c r="U2828" s="339"/>
      <c r="V2828" s="339"/>
      <c r="W2828" s="339"/>
      <c r="X2828" s="339"/>
    </row>
    <row r="2829" spans="1:24" ht="0.75" customHeight="1"/>
    <row r="2830" spans="1:24" ht="18" customHeight="1">
      <c r="A2830" s="340" t="s">
        <v>633</v>
      </c>
      <c r="B2830" s="340"/>
      <c r="C2830" s="340"/>
      <c r="D2830" s="340"/>
      <c r="E2830" s="340"/>
      <c r="F2830" s="340"/>
      <c r="G2830" s="340"/>
      <c r="H2830" s="218" t="s">
        <v>634</v>
      </c>
      <c r="I2830" s="341" t="s">
        <v>635</v>
      </c>
      <c r="J2830" s="341"/>
      <c r="K2830" s="341"/>
      <c r="L2830" s="341"/>
      <c r="M2830" s="341" t="s">
        <v>43</v>
      </c>
      <c r="N2830" s="341"/>
      <c r="O2830" s="341"/>
      <c r="P2830" s="340" t="s">
        <v>636</v>
      </c>
      <c r="Q2830" s="340"/>
      <c r="R2830" s="341" t="s">
        <v>637</v>
      </c>
      <c r="S2830" s="341"/>
      <c r="T2830" s="341"/>
      <c r="U2830" s="341"/>
      <c r="V2830" s="341" t="s">
        <v>638</v>
      </c>
      <c r="W2830" s="341"/>
      <c r="X2830" s="341"/>
    </row>
    <row r="2831" spans="1:24" ht="1.5" customHeight="1">
      <c r="A2831" s="330" t="s">
        <v>87</v>
      </c>
      <c r="B2831" s="330"/>
      <c r="C2831" s="330"/>
      <c r="D2831" s="330"/>
      <c r="E2831" s="330"/>
      <c r="F2831" s="330"/>
      <c r="G2831" s="330"/>
      <c r="H2831" s="219"/>
      <c r="I2831" s="338">
        <v>1</v>
      </c>
      <c r="J2831" s="338"/>
      <c r="K2831" s="338"/>
      <c r="L2831" s="338"/>
      <c r="M2831" s="332" t="s">
        <v>45</v>
      </c>
      <c r="N2831" s="332"/>
      <c r="O2831" s="332"/>
      <c r="P2831" s="330"/>
      <c r="Q2831" s="330"/>
      <c r="R2831" s="338">
        <v>27.021650000000001</v>
      </c>
      <c r="S2831" s="338"/>
      <c r="T2831" s="338"/>
      <c r="U2831" s="338"/>
      <c r="V2831" s="338">
        <v>27.021650000000001</v>
      </c>
      <c r="W2831" s="338"/>
      <c r="X2831" s="338"/>
    </row>
    <row r="2832" spans="1:24" ht="16.5" customHeight="1">
      <c r="A2832" s="330"/>
      <c r="B2832" s="330"/>
      <c r="C2832" s="330"/>
      <c r="D2832" s="330"/>
      <c r="E2832" s="330"/>
      <c r="F2832" s="330"/>
      <c r="G2832" s="330"/>
      <c r="H2832" s="219"/>
      <c r="I2832" s="338"/>
      <c r="J2832" s="338"/>
      <c r="K2832" s="338"/>
      <c r="L2832" s="338"/>
      <c r="M2832" s="332"/>
      <c r="N2832" s="332"/>
      <c r="O2832" s="332"/>
      <c r="P2832" s="330"/>
      <c r="Q2832" s="330"/>
      <c r="R2832" s="338"/>
      <c r="S2832" s="338"/>
      <c r="T2832" s="338"/>
      <c r="U2832" s="338"/>
      <c r="V2832" s="338"/>
      <c r="W2832" s="338"/>
      <c r="X2832" s="338"/>
    </row>
    <row r="2833" spans="1:24" ht="1.5" customHeight="1">
      <c r="A2833" s="330" t="s">
        <v>11</v>
      </c>
      <c r="B2833" s="330"/>
      <c r="C2833" s="330"/>
      <c r="D2833" s="330"/>
      <c r="E2833" s="330"/>
      <c r="F2833" s="330"/>
      <c r="G2833" s="330"/>
      <c r="H2833" s="219"/>
      <c r="I2833" s="338">
        <v>350</v>
      </c>
      <c r="J2833" s="338"/>
      <c r="K2833" s="338"/>
      <c r="L2833" s="338"/>
      <c r="M2833" s="332" t="s">
        <v>640</v>
      </c>
      <c r="N2833" s="332"/>
      <c r="O2833" s="332"/>
      <c r="P2833" s="330"/>
      <c r="Q2833" s="330"/>
      <c r="R2833" s="338">
        <v>3.52856E-2</v>
      </c>
      <c r="S2833" s="338"/>
      <c r="T2833" s="338"/>
      <c r="U2833" s="338"/>
      <c r="V2833" s="338">
        <v>12.349959999999999</v>
      </c>
      <c r="W2833" s="338"/>
      <c r="X2833" s="338"/>
    </row>
    <row r="2834" spans="1:24" ht="16.5" customHeight="1">
      <c r="A2834" s="330"/>
      <c r="B2834" s="330"/>
      <c r="C2834" s="330"/>
      <c r="D2834" s="330"/>
      <c r="E2834" s="330"/>
      <c r="F2834" s="330"/>
      <c r="G2834" s="330"/>
      <c r="H2834" s="219"/>
      <c r="I2834" s="338"/>
      <c r="J2834" s="338"/>
      <c r="K2834" s="338"/>
      <c r="L2834" s="338"/>
      <c r="M2834" s="332"/>
      <c r="N2834" s="332"/>
      <c r="O2834" s="332"/>
      <c r="P2834" s="330"/>
      <c r="Q2834" s="330"/>
      <c r="R2834" s="338"/>
      <c r="S2834" s="338"/>
      <c r="T2834" s="338"/>
      <c r="U2834" s="338"/>
      <c r="V2834" s="338"/>
      <c r="W2834" s="338"/>
      <c r="X2834" s="338"/>
    </row>
    <row r="2835" spans="1:24" ht="1.5" customHeight="1">
      <c r="A2835" s="330" t="s">
        <v>7</v>
      </c>
      <c r="B2835" s="330"/>
      <c r="C2835" s="330"/>
      <c r="D2835" s="330"/>
      <c r="E2835" s="330"/>
      <c r="F2835" s="330"/>
      <c r="G2835" s="330"/>
      <c r="H2835" s="219"/>
      <c r="I2835" s="338">
        <v>1</v>
      </c>
      <c r="J2835" s="338"/>
      <c r="K2835" s="338"/>
      <c r="L2835" s="338"/>
      <c r="M2835" s="332" t="s">
        <v>45</v>
      </c>
      <c r="N2835" s="332"/>
      <c r="O2835" s="332"/>
      <c r="P2835" s="330"/>
      <c r="Q2835" s="330"/>
      <c r="R2835" s="338">
        <v>1.21</v>
      </c>
      <c r="S2835" s="338"/>
      <c r="T2835" s="338"/>
      <c r="U2835" s="338"/>
      <c r="V2835" s="338">
        <v>1.21</v>
      </c>
      <c r="W2835" s="338"/>
      <c r="X2835" s="338"/>
    </row>
    <row r="2836" spans="1:24" ht="16.5" customHeight="1">
      <c r="A2836" s="330"/>
      <c r="B2836" s="330"/>
      <c r="C2836" s="330"/>
      <c r="D2836" s="330"/>
      <c r="E2836" s="330"/>
      <c r="F2836" s="330"/>
      <c r="G2836" s="330"/>
      <c r="H2836" s="219"/>
      <c r="I2836" s="338"/>
      <c r="J2836" s="338"/>
      <c r="K2836" s="338"/>
      <c r="L2836" s="338"/>
      <c r="M2836" s="332"/>
      <c r="N2836" s="332"/>
      <c r="O2836" s="332"/>
      <c r="P2836" s="330"/>
      <c r="Q2836" s="330"/>
      <c r="R2836" s="338"/>
      <c r="S2836" s="338"/>
      <c r="T2836" s="338"/>
      <c r="U2836" s="338"/>
      <c r="V2836" s="338"/>
      <c r="W2836" s="338"/>
      <c r="X2836" s="338"/>
    </row>
    <row r="2837" spans="1:24" ht="1.5" customHeight="1">
      <c r="A2837" s="330" t="s">
        <v>8</v>
      </c>
      <c r="B2837" s="330"/>
      <c r="C2837" s="330"/>
      <c r="D2837" s="330"/>
      <c r="E2837" s="330"/>
      <c r="F2837" s="330"/>
      <c r="G2837" s="330"/>
      <c r="H2837" s="219"/>
      <c r="I2837" s="338">
        <v>1</v>
      </c>
      <c r="J2837" s="338"/>
      <c r="K2837" s="338"/>
      <c r="L2837" s="338"/>
      <c r="M2837" s="332" t="s">
        <v>45</v>
      </c>
      <c r="N2837" s="332"/>
      <c r="O2837" s="332"/>
      <c r="P2837" s="330"/>
      <c r="Q2837" s="330"/>
      <c r="R2837" s="338">
        <v>0.23260339999999999</v>
      </c>
      <c r="S2837" s="338"/>
      <c r="T2837" s="338"/>
      <c r="U2837" s="338"/>
      <c r="V2837" s="338">
        <v>0.23260339999999999</v>
      </c>
      <c r="W2837" s="338"/>
      <c r="X2837" s="338"/>
    </row>
    <row r="2838" spans="1:24" ht="16.5" customHeight="1">
      <c r="A2838" s="330"/>
      <c r="B2838" s="330"/>
      <c r="C2838" s="330"/>
      <c r="D2838" s="330"/>
      <c r="E2838" s="330"/>
      <c r="F2838" s="330"/>
      <c r="G2838" s="330"/>
      <c r="H2838" s="219"/>
      <c r="I2838" s="338"/>
      <c r="J2838" s="338"/>
      <c r="K2838" s="338"/>
      <c r="L2838" s="338"/>
      <c r="M2838" s="332"/>
      <c r="N2838" s="332"/>
      <c r="O2838" s="332"/>
      <c r="P2838" s="330"/>
      <c r="Q2838" s="330"/>
      <c r="R2838" s="338"/>
      <c r="S2838" s="338"/>
      <c r="T2838" s="338"/>
      <c r="U2838" s="338"/>
      <c r="V2838" s="338"/>
      <c r="W2838" s="338"/>
      <c r="X2838" s="338"/>
    </row>
    <row r="2839" spans="1:24" ht="8.25" customHeight="1"/>
    <row r="2840" spans="1:24" ht="16.5" customHeight="1">
      <c r="S2840" s="335" t="s">
        <v>641</v>
      </c>
      <c r="T2840" s="335"/>
      <c r="U2840" s="336">
        <v>40.814219999999999</v>
      </c>
      <c r="V2840" s="336"/>
      <c r="W2840" s="336"/>
    </row>
    <row r="2841" spans="1:24" ht="15" customHeight="1"/>
    <row r="2842" spans="1:24" ht="16.5" customHeight="1">
      <c r="B2842" s="339" t="s">
        <v>181</v>
      </c>
      <c r="C2842" s="339"/>
      <c r="D2842" s="339"/>
      <c r="E2842" s="339"/>
      <c r="F2842" s="339"/>
      <c r="G2842" s="339"/>
      <c r="H2842" s="339"/>
      <c r="I2842" s="339"/>
      <c r="J2842" s="339"/>
      <c r="K2842" s="339"/>
      <c r="L2842" s="339"/>
      <c r="M2842" s="339"/>
      <c r="N2842" s="339"/>
      <c r="O2842" s="339"/>
      <c r="P2842" s="339"/>
      <c r="Q2842" s="339"/>
      <c r="R2842" s="339"/>
      <c r="S2842" s="339"/>
      <c r="T2842" s="339"/>
      <c r="U2842" s="339"/>
      <c r="V2842" s="339"/>
      <c r="W2842" s="339"/>
      <c r="X2842" s="339"/>
    </row>
    <row r="2843" spans="1:24" ht="1.5" customHeight="1"/>
    <row r="2844" spans="1:24" ht="18" customHeight="1">
      <c r="A2844" s="340" t="s">
        <v>633</v>
      </c>
      <c r="B2844" s="340"/>
      <c r="C2844" s="340"/>
      <c r="D2844" s="340"/>
      <c r="E2844" s="340"/>
      <c r="F2844" s="340"/>
      <c r="G2844" s="340"/>
      <c r="H2844" s="218" t="s">
        <v>634</v>
      </c>
      <c r="I2844" s="341" t="s">
        <v>635</v>
      </c>
      <c r="J2844" s="341"/>
      <c r="K2844" s="341"/>
      <c r="L2844" s="341"/>
      <c r="M2844" s="341" t="s">
        <v>43</v>
      </c>
      <c r="N2844" s="341"/>
      <c r="O2844" s="341"/>
      <c r="P2844" s="340" t="s">
        <v>636</v>
      </c>
      <c r="Q2844" s="340"/>
      <c r="R2844" s="341" t="s">
        <v>637</v>
      </c>
      <c r="S2844" s="341"/>
      <c r="T2844" s="341"/>
      <c r="U2844" s="341"/>
      <c r="V2844" s="341" t="s">
        <v>638</v>
      </c>
      <c r="W2844" s="341"/>
      <c r="X2844" s="341"/>
    </row>
    <row r="2845" spans="1:24" ht="1.5" customHeight="1">
      <c r="A2845" s="330" t="s">
        <v>87</v>
      </c>
      <c r="B2845" s="330"/>
      <c r="C2845" s="330"/>
      <c r="D2845" s="330"/>
      <c r="E2845" s="330"/>
      <c r="F2845" s="330"/>
      <c r="G2845" s="330"/>
      <c r="H2845" s="219"/>
      <c r="I2845" s="338">
        <v>1</v>
      </c>
      <c r="J2845" s="338"/>
      <c r="K2845" s="338"/>
      <c r="L2845" s="338"/>
      <c r="M2845" s="332" t="s">
        <v>45</v>
      </c>
      <c r="N2845" s="332"/>
      <c r="O2845" s="332"/>
      <c r="P2845" s="330"/>
      <c r="Q2845" s="330"/>
      <c r="R2845" s="338">
        <v>27.021650000000001</v>
      </c>
      <c r="S2845" s="338"/>
      <c r="T2845" s="338"/>
      <c r="U2845" s="338"/>
      <c r="V2845" s="338">
        <v>27.021650000000001</v>
      </c>
      <c r="W2845" s="338"/>
      <c r="X2845" s="338"/>
    </row>
    <row r="2846" spans="1:24" ht="16.5" customHeight="1">
      <c r="A2846" s="330"/>
      <c r="B2846" s="330"/>
      <c r="C2846" s="330"/>
      <c r="D2846" s="330"/>
      <c r="E2846" s="330"/>
      <c r="F2846" s="330"/>
      <c r="G2846" s="330"/>
      <c r="H2846" s="219"/>
      <c r="I2846" s="338"/>
      <c r="J2846" s="338"/>
      <c r="K2846" s="338"/>
      <c r="L2846" s="338"/>
      <c r="M2846" s="332"/>
      <c r="N2846" s="332"/>
      <c r="O2846" s="332"/>
      <c r="P2846" s="330"/>
      <c r="Q2846" s="330"/>
      <c r="R2846" s="338"/>
      <c r="S2846" s="338"/>
      <c r="T2846" s="338"/>
      <c r="U2846" s="338"/>
      <c r="V2846" s="338"/>
      <c r="W2846" s="338"/>
      <c r="X2846" s="338"/>
    </row>
    <row r="2847" spans="1:24" ht="1.5" customHeight="1">
      <c r="A2847" s="330" t="s">
        <v>86</v>
      </c>
      <c r="B2847" s="330"/>
      <c r="C2847" s="330"/>
      <c r="D2847" s="330"/>
      <c r="E2847" s="330"/>
      <c r="F2847" s="330"/>
      <c r="G2847" s="330"/>
      <c r="H2847" s="219"/>
      <c r="I2847" s="338">
        <v>1</v>
      </c>
      <c r="J2847" s="338"/>
      <c r="K2847" s="338"/>
      <c r="L2847" s="338"/>
      <c r="M2847" s="332" t="s">
        <v>45</v>
      </c>
      <c r="N2847" s="332"/>
      <c r="O2847" s="332"/>
      <c r="P2847" s="330"/>
      <c r="Q2847" s="330"/>
      <c r="R2847" s="338">
        <v>5</v>
      </c>
      <c r="S2847" s="338"/>
      <c r="T2847" s="338"/>
      <c r="U2847" s="338"/>
      <c r="V2847" s="338">
        <v>5</v>
      </c>
      <c r="W2847" s="338"/>
      <c r="X2847" s="338"/>
    </row>
    <row r="2848" spans="1:24" ht="16.5" customHeight="1">
      <c r="A2848" s="330"/>
      <c r="B2848" s="330"/>
      <c r="C2848" s="330"/>
      <c r="D2848" s="330"/>
      <c r="E2848" s="330"/>
      <c r="F2848" s="330"/>
      <c r="G2848" s="330"/>
      <c r="H2848" s="219"/>
      <c r="I2848" s="338"/>
      <c r="J2848" s="338"/>
      <c r="K2848" s="338"/>
      <c r="L2848" s="338"/>
      <c r="M2848" s="332"/>
      <c r="N2848" s="332"/>
      <c r="O2848" s="332"/>
      <c r="P2848" s="330"/>
      <c r="Q2848" s="330"/>
      <c r="R2848" s="338"/>
      <c r="S2848" s="338"/>
      <c r="T2848" s="338"/>
      <c r="U2848" s="338"/>
      <c r="V2848" s="338"/>
      <c r="W2848" s="338"/>
      <c r="X2848" s="338"/>
    </row>
    <row r="2849" spans="1:24" ht="1.5" customHeight="1">
      <c r="A2849" s="330" t="s">
        <v>7</v>
      </c>
      <c r="B2849" s="330"/>
      <c r="C2849" s="330"/>
      <c r="D2849" s="330"/>
      <c r="E2849" s="330"/>
      <c r="F2849" s="330"/>
      <c r="G2849" s="330"/>
      <c r="H2849" s="219"/>
      <c r="I2849" s="338">
        <v>1</v>
      </c>
      <c r="J2849" s="338"/>
      <c r="K2849" s="338"/>
      <c r="L2849" s="338"/>
      <c r="M2849" s="332" t="s">
        <v>45</v>
      </c>
      <c r="N2849" s="332"/>
      <c r="O2849" s="332"/>
      <c r="P2849" s="330"/>
      <c r="Q2849" s="330"/>
      <c r="R2849" s="338">
        <v>1.21</v>
      </c>
      <c r="S2849" s="338"/>
      <c r="T2849" s="338"/>
      <c r="U2849" s="338"/>
      <c r="V2849" s="338">
        <v>1.21</v>
      </c>
      <c r="W2849" s="338"/>
      <c r="X2849" s="338"/>
    </row>
    <row r="2850" spans="1:24" ht="16.5" customHeight="1">
      <c r="A2850" s="330"/>
      <c r="B2850" s="330"/>
      <c r="C2850" s="330"/>
      <c r="D2850" s="330"/>
      <c r="E2850" s="330"/>
      <c r="F2850" s="330"/>
      <c r="G2850" s="330"/>
      <c r="H2850" s="219"/>
      <c r="I2850" s="338"/>
      <c r="J2850" s="338"/>
      <c r="K2850" s="338"/>
      <c r="L2850" s="338"/>
      <c r="M2850" s="332"/>
      <c r="N2850" s="332"/>
      <c r="O2850" s="332"/>
      <c r="P2850" s="330"/>
      <c r="Q2850" s="330"/>
      <c r="R2850" s="338"/>
      <c r="S2850" s="338"/>
      <c r="T2850" s="338"/>
      <c r="U2850" s="338"/>
      <c r="V2850" s="338"/>
      <c r="W2850" s="338"/>
      <c r="X2850" s="338"/>
    </row>
    <row r="2851" spans="1:24" ht="1.5" customHeight="1">
      <c r="A2851" s="330" t="s">
        <v>8</v>
      </c>
      <c r="B2851" s="330"/>
      <c r="C2851" s="330"/>
      <c r="D2851" s="330"/>
      <c r="E2851" s="330"/>
      <c r="F2851" s="330"/>
      <c r="G2851" s="330"/>
      <c r="H2851" s="219"/>
      <c r="I2851" s="338">
        <v>1</v>
      </c>
      <c r="J2851" s="338"/>
      <c r="K2851" s="338"/>
      <c r="L2851" s="338"/>
      <c r="M2851" s="332" t="s">
        <v>45</v>
      </c>
      <c r="N2851" s="332"/>
      <c r="O2851" s="332"/>
      <c r="P2851" s="330"/>
      <c r="Q2851" s="330"/>
      <c r="R2851" s="338">
        <v>0.23260339999999999</v>
      </c>
      <c r="S2851" s="338"/>
      <c r="T2851" s="338"/>
      <c r="U2851" s="338"/>
      <c r="V2851" s="338">
        <v>0.23260339999999999</v>
      </c>
      <c r="W2851" s="338"/>
      <c r="X2851" s="338"/>
    </row>
    <row r="2852" spans="1:24" ht="16.5" customHeight="1">
      <c r="A2852" s="330"/>
      <c r="B2852" s="330"/>
      <c r="C2852" s="330"/>
      <c r="D2852" s="330"/>
      <c r="E2852" s="330"/>
      <c r="F2852" s="330"/>
      <c r="G2852" s="330"/>
      <c r="H2852" s="219"/>
      <c r="I2852" s="338"/>
      <c r="J2852" s="338"/>
      <c r="K2852" s="338"/>
      <c r="L2852" s="338"/>
      <c r="M2852" s="332"/>
      <c r="N2852" s="332"/>
      <c r="O2852" s="332"/>
      <c r="P2852" s="330"/>
      <c r="Q2852" s="330"/>
      <c r="R2852" s="338"/>
      <c r="S2852" s="338"/>
      <c r="T2852" s="338"/>
      <c r="U2852" s="338"/>
      <c r="V2852" s="338"/>
      <c r="W2852" s="338"/>
      <c r="X2852" s="338"/>
    </row>
    <row r="2853" spans="1:24" ht="7.5" customHeight="1"/>
    <row r="2854" spans="1:24" ht="16.5" customHeight="1">
      <c r="S2854" s="335" t="s">
        <v>641</v>
      </c>
      <c r="T2854" s="335"/>
      <c r="U2854" s="336">
        <v>33.464260000000003</v>
      </c>
      <c r="V2854" s="336"/>
      <c r="W2854" s="336"/>
    </row>
    <row r="2855" spans="1:24" ht="15" customHeight="1"/>
    <row r="2856" spans="1:24" ht="17.25" customHeight="1">
      <c r="B2856" s="339" t="s">
        <v>182</v>
      </c>
      <c r="C2856" s="339"/>
      <c r="D2856" s="339"/>
      <c r="E2856" s="339"/>
      <c r="F2856" s="339"/>
      <c r="G2856" s="339"/>
      <c r="H2856" s="339"/>
      <c r="I2856" s="339"/>
      <c r="J2856" s="339"/>
      <c r="K2856" s="339"/>
      <c r="L2856" s="339"/>
      <c r="M2856" s="339"/>
      <c r="N2856" s="339"/>
      <c r="O2856" s="339"/>
      <c r="P2856" s="339"/>
      <c r="Q2856" s="339"/>
      <c r="R2856" s="339"/>
      <c r="S2856" s="339"/>
      <c r="T2856" s="339"/>
      <c r="U2856" s="339"/>
      <c r="V2856" s="339"/>
      <c r="W2856" s="339"/>
      <c r="X2856" s="339"/>
    </row>
    <row r="2857" spans="1:24" ht="0.75" customHeight="1"/>
    <row r="2858" spans="1:24" ht="18" customHeight="1">
      <c r="A2858" s="340" t="s">
        <v>633</v>
      </c>
      <c r="B2858" s="340"/>
      <c r="C2858" s="340"/>
      <c r="D2858" s="340"/>
      <c r="E2858" s="340"/>
      <c r="F2858" s="340"/>
      <c r="G2858" s="340"/>
      <c r="H2858" s="218" t="s">
        <v>634</v>
      </c>
      <c r="I2858" s="341" t="s">
        <v>635</v>
      </c>
      <c r="J2858" s="341"/>
      <c r="K2858" s="341"/>
      <c r="L2858" s="341"/>
      <c r="M2858" s="341" t="s">
        <v>43</v>
      </c>
      <c r="N2858" s="341"/>
      <c r="O2858" s="341"/>
      <c r="P2858" s="340" t="s">
        <v>636</v>
      </c>
      <c r="Q2858" s="340"/>
      <c r="R2858" s="341" t="s">
        <v>637</v>
      </c>
      <c r="S2858" s="341"/>
      <c r="T2858" s="341"/>
      <c r="U2858" s="341"/>
      <c r="V2858" s="341" t="s">
        <v>638</v>
      </c>
      <c r="W2858" s="341"/>
      <c r="X2858" s="341"/>
    </row>
    <row r="2859" spans="1:24" ht="1.5" customHeight="1">
      <c r="A2859" s="330" t="s">
        <v>87</v>
      </c>
      <c r="B2859" s="330"/>
      <c r="C2859" s="330"/>
      <c r="D2859" s="330"/>
      <c r="E2859" s="330"/>
      <c r="F2859" s="330"/>
      <c r="G2859" s="330"/>
      <c r="H2859" s="219"/>
      <c r="I2859" s="338">
        <v>1</v>
      </c>
      <c r="J2859" s="338"/>
      <c r="K2859" s="338"/>
      <c r="L2859" s="338"/>
      <c r="M2859" s="332" t="s">
        <v>45</v>
      </c>
      <c r="N2859" s="332"/>
      <c r="O2859" s="332"/>
      <c r="P2859" s="330"/>
      <c r="Q2859" s="330"/>
      <c r="R2859" s="338">
        <v>27.021650000000001</v>
      </c>
      <c r="S2859" s="338"/>
      <c r="T2859" s="338"/>
      <c r="U2859" s="338"/>
      <c r="V2859" s="338">
        <v>27.021650000000001</v>
      </c>
      <c r="W2859" s="338"/>
      <c r="X2859" s="338"/>
    </row>
    <row r="2860" spans="1:24" ht="16.5" customHeight="1">
      <c r="A2860" s="330"/>
      <c r="B2860" s="330"/>
      <c r="C2860" s="330"/>
      <c r="D2860" s="330"/>
      <c r="E2860" s="330"/>
      <c r="F2860" s="330"/>
      <c r="G2860" s="330"/>
      <c r="H2860" s="219"/>
      <c r="I2860" s="338"/>
      <c r="J2860" s="338"/>
      <c r="K2860" s="338"/>
      <c r="L2860" s="338"/>
      <c r="M2860" s="332"/>
      <c r="N2860" s="332"/>
      <c r="O2860" s="332"/>
      <c r="P2860" s="330"/>
      <c r="Q2860" s="330"/>
      <c r="R2860" s="338"/>
      <c r="S2860" s="338"/>
      <c r="T2860" s="338"/>
      <c r="U2860" s="338"/>
      <c r="V2860" s="338"/>
      <c r="W2860" s="338"/>
      <c r="X2860" s="338"/>
    </row>
    <row r="2861" spans="1:24" ht="1.5" customHeight="1">
      <c r="A2861" s="330" t="s">
        <v>64</v>
      </c>
      <c r="B2861" s="330"/>
      <c r="C2861" s="330"/>
      <c r="D2861" s="330"/>
      <c r="E2861" s="330"/>
      <c r="F2861" s="330"/>
      <c r="G2861" s="330"/>
      <c r="H2861" s="219"/>
      <c r="I2861" s="338">
        <v>1</v>
      </c>
      <c r="J2861" s="338"/>
      <c r="K2861" s="338"/>
      <c r="L2861" s="338"/>
      <c r="M2861" s="332" t="s">
        <v>45</v>
      </c>
      <c r="N2861" s="332"/>
      <c r="O2861" s="332"/>
      <c r="P2861" s="330"/>
      <c r="Q2861" s="330"/>
      <c r="R2861" s="338">
        <v>6.2659570000000002</v>
      </c>
      <c r="S2861" s="338"/>
      <c r="T2861" s="338"/>
      <c r="U2861" s="338"/>
      <c r="V2861" s="338">
        <v>6.2659570000000002</v>
      </c>
      <c r="W2861" s="338"/>
      <c r="X2861" s="338"/>
    </row>
    <row r="2862" spans="1:24" ht="16.5" customHeight="1">
      <c r="A2862" s="330"/>
      <c r="B2862" s="330"/>
      <c r="C2862" s="330"/>
      <c r="D2862" s="330"/>
      <c r="E2862" s="330"/>
      <c r="F2862" s="330"/>
      <c r="G2862" s="330"/>
      <c r="H2862" s="219"/>
      <c r="I2862" s="338"/>
      <c r="J2862" s="338"/>
      <c r="K2862" s="338"/>
      <c r="L2862" s="338"/>
      <c r="M2862" s="332"/>
      <c r="N2862" s="332"/>
      <c r="O2862" s="332"/>
      <c r="P2862" s="330"/>
      <c r="Q2862" s="330"/>
      <c r="R2862" s="338"/>
      <c r="S2862" s="338"/>
      <c r="T2862" s="338"/>
      <c r="U2862" s="338"/>
      <c r="V2862" s="338"/>
      <c r="W2862" s="338"/>
      <c r="X2862" s="338"/>
    </row>
    <row r="2863" spans="1:24" ht="1.5" customHeight="1">
      <c r="A2863" s="330" t="s">
        <v>7</v>
      </c>
      <c r="B2863" s="330"/>
      <c r="C2863" s="330"/>
      <c r="D2863" s="330"/>
      <c r="E2863" s="330"/>
      <c r="F2863" s="330"/>
      <c r="G2863" s="330"/>
      <c r="H2863" s="219"/>
      <c r="I2863" s="338">
        <v>1</v>
      </c>
      <c r="J2863" s="338"/>
      <c r="K2863" s="338"/>
      <c r="L2863" s="338"/>
      <c r="M2863" s="332" t="s">
        <v>45</v>
      </c>
      <c r="N2863" s="332"/>
      <c r="O2863" s="332"/>
      <c r="P2863" s="330"/>
      <c r="Q2863" s="330"/>
      <c r="R2863" s="338">
        <v>1.21</v>
      </c>
      <c r="S2863" s="338"/>
      <c r="T2863" s="338"/>
      <c r="U2863" s="338"/>
      <c r="V2863" s="338">
        <v>1.21</v>
      </c>
      <c r="W2863" s="338"/>
      <c r="X2863" s="338"/>
    </row>
    <row r="2864" spans="1:24" ht="16.5" customHeight="1">
      <c r="A2864" s="330"/>
      <c r="B2864" s="330"/>
      <c r="C2864" s="330"/>
      <c r="D2864" s="330"/>
      <c r="E2864" s="330"/>
      <c r="F2864" s="330"/>
      <c r="G2864" s="330"/>
      <c r="H2864" s="219"/>
      <c r="I2864" s="338"/>
      <c r="J2864" s="338"/>
      <c r="K2864" s="338"/>
      <c r="L2864" s="338"/>
      <c r="M2864" s="332"/>
      <c r="N2864" s="332"/>
      <c r="O2864" s="332"/>
      <c r="P2864" s="330"/>
      <c r="Q2864" s="330"/>
      <c r="R2864" s="338"/>
      <c r="S2864" s="338"/>
      <c r="T2864" s="338"/>
      <c r="U2864" s="338"/>
      <c r="V2864" s="338"/>
      <c r="W2864" s="338"/>
      <c r="X2864" s="338"/>
    </row>
    <row r="2865" spans="1:24" ht="1.5" customHeight="1">
      <c r="A2865" s="330" t="s">
        <v>10</v>
      </c>
      <c r="B2865" s="330"/>
      <c r="C2865" s="330"/>
      <c r="D2865" s="330"/>
      <c r="E2865" s="330"/>
      <c r="F2865" s="330"/>
      <c r="G2865" s="330"/>
      <c r="H2865" s="219"/>
      <c r="I2865" s="338">
        <v>30</v>
      </c>
      <c r="J2865" s="338"/>
      <c r="K2865" s="338"/>
      <c r="L2865" s="338"/>
      <c r="M2865" s="332" t="s">
        <v>639</v>
      </c>
      <c r="N2865" s="332"/>
      <c r="O2865" s="332"/>
      <c r="P2865" s="330"/>
      <c r="Q2865" s="330"/>
      <c r="R2865" s="338">
        <v>9.0999999999999998E-2</v>
      </c>
      <c r="S2865" s="338"/>
      <c r="T2865" s="338"/>
      <c r="U2865" s="338"/>
      <c r="V2865" s="338">
        <v>2.73</v>
      </c>
      <c r="W2865" s="338"/>
      <c r="X2865" s="338"/>
    </row>
    <row r="2866" spans="1:24" ht="16.5" customHeight="1">
      <c r="A2866" s="330"/>
      <c r="B2866" s="330"/>
      <c r="C2866" s="330"/>
      <c r="D2866" s="330"/>
      <c r="E2866" s="330"/>
      <c r="F2866" s="330"/>
      <c r="G2866" s="330"/>
      <c r="H2866" s="219"/>
      <c r="I2866" s="338"/>
      <c r="J2866" s="338"/>
      <c r="K2866" s="338"/>
      <c r="L2866" s="338"/>
      <c r="M2866" s="332"/>
      <c r="N2866" s="332"/>
      <c r="O2866" s="332"/>
      <c r="P2866" s="330"/>
      <c r="Q2866" s="330"/>
      <c r="R2866" s="338"/>
      <c r="S2866" s="338"/>
      <c r="T2866" s="338"/>
      <c r="U2866" s="338"/>
      <c r="V2866" s="338"/>
      <c r="W2866" s="338"/>
      <c r="X2866" s="338"/>
    </row>
    <row r="2867" spans="1:24" ht="1.5" customHeight="1">
      <c r="A2867" s="330" t="s">
        <v>8</v>
      </c>
      <c r="B2867" s="330"/>
      <c r="C2867" s="330"/>
      <c r="D2867" s="330"/>
      <c r="E2867" s="330"/>
      <c r="F2867" s="330"/>
      <c r="G2867" s="330"/>
      <c r="H2867" s="219"/>
      <c r="I2867" s="338">
        <v>1</v>
      </c>
      <c r="J2867" s="338"/>
      <c r="K2867" s="338"/>
      <c r="L2867" s="338"/>
      <c r="M2867" s="332" t="s">
        <v>45</v>
      </c>
      <c r="N2867" s="332"/>
      <c r="O2867" s="332"/>
      <c r="P2867" s="330"/>
      <c r="Q2867" s="330"/>
      <c r="R2867" s="338">
        <v>0.23260339999999999</v>
      </c>
      <c r="S2867" s="338"/>
      <c r="T2867" s="338"/>
      <c r="U2867" s="338"/>
      <c r="V2867" s="338">
        <v>0.23260339999999999</v>
      </c>
      <c r="W2867" s="338"/>
      <c r="X2867" s="338"/>
    </row>
    <row r="2868" spans="1:24" ht="16.5" customHeight="1">
      <c r="A2868" s="330"/>
      <c r="B2868" s="330"/>
      <c r="C2868" s="330"/>
      <c r="D2868" s="330"/>
      <c r="E2868" s="330"/>
      <c r="F2868" s="330"/>
      <c r="G2868" s="330"/>
      <c r="H2868" s="219"/>
      <c r="I2868" s="338"/>
      <c r="J2868" s="338"/>
      <c r="K2868" s="338"/>
      <c r="L2868" s="338"/>
      <c r="M2868" s="332"/>
      <c r="N2868" s="332"/>
      <c r="O2868" s="332"/>
      <c r="P2868" s="330"/>
      <c r="Q2868" s="330"/>
      <c r="R2868" s="338"/>
      <c r="S2868" s="338"/>
      <c r="T2868" s="338"/>
      <c r="U2868" s="338"/>
      <c r="V2868" s="338"/>
      <c r="W2868" s="338"/>
      <c r="X2868" s="338"/>
    </row>
    <row r="2869" spans="1:24" ht="7.5" customHeight="1"/>
    <row r="2870" spans="1:24" ht="16.5" customHeight="1">
      <c r="S2870" s="335" t="s">
        <v>641</v>
      </c>
      <c r="T2870" s="335"/>
      <c r="U2870" s="336">
        <v>37.460209999999996</v>
      </c>
      <c r="V2870" s="336"/>
      <c r="W2870" s="336"/>
    </row>
    <row r="2871" spans="1:24" ht="15.75" customHeight="1"/>
    <row r="2872" spans="1:24" ht="16.5" customHeight="1">
      <c r="B2872" s="339" t="s">
        <v>183</v>
      </c>
      <c r="C2872" s="339"/>
      <c r="D2872" s="339"/>
      <c r="E2872" s="339"/>
      <c r="F2872" s="339"/>
      <c r="G2872" s="339"/>
      <c r="H2872" s="339"/>
      <c r="I2872" s="339"/>
      <c r="J2872" s="339"/>
      <c r="K2872" s="339"/>
      <c r="L2872" s="339"/>
      <c r="M2872" s="339"/>
      <c r="N2872" s="339"/>
      <c r="O2872" s="339"/>
      <c r="P2872" s="339"/>
      <c r="Q2872" s="339"/>
      <c r="R2872" s="339"/>
      <c r="S2872" s="339"/>
      <c r="T2872" s="339"/>
      <c r="U2872" s="339"/>
      <c r="V2872" s="339"/>
      <c r="W2872" s="339"/>
      <c r="X2872" s="339"/>
    </row>
    <row r="2873" spans="1:24" ht="0.75" customHeight="1"/>
    <row r="2874" spans="1:24" ht="18" customHeight="1">
      <c r="A2874" s="340" t="s">
        <v>633</v>
      </c>
      <c r="B2874" s="340"/>
      <c r="C2874" s="340"/>
      <c r="D2874" s="340"/>
      <c r="E2874" s="340"/>
      <c r="F2874" s="340"/>
      <c r="G2874" s="340"/>
      <c r="H2874" s="218" t="s">
        <v>634</v>
      </c>
      <c r="I2874" s="341" t="s">
        <v>635</v>
      </c>
      <c r="J2874" s="341"/>
      <c r="K2874" s="341"/>
      <c r="L2874" s="341"/>
      <c r="M2874" s="341" t="s">
        <v>43</v>
      </c>
      <c r="N2874" s="341"/>
      <c r="O2874" s="341"/>
      <c r="P2874" s="340" t="s">
        <v>636</v>
      </c>
      <c r="Q2874" s="340"/>
      <c r="R2874" s="341" t="s">
        <v>637</v>
      </c>
      <c r="S2874" s="341"/>
      <c r="T2874" s="341"/>
      <c r="U2874" s="341"/>
      <c r="V2874" s="341" t="s">
        <v>638</v>
      </c>
      <c r="W2874" s="341"/>
      <c r="X2874" s="341"/>
    </row>
    <row r="2875" spans="1:24" ht="1.5" customHeight="1">
      <c r="A2875" s="330" t="s">
        <v>87</v>
      </c>
      <c r="B2875" s="330"/>
      <c r="C2875" s="330"/>
      <c r="D2875" s="330"/>
      <c r="E2875" s="330"/>
      <c r="F2875" s="330"/>
      <c r="G2875" s="330"/>
      <c r="H2875" s="219"/>
      <c r="I2875" s="338">
        <v>1</v>
      </c>
      <c r="J2875" s="338"/>
      <c r="K2875" s="338"/>
      <c r="L2875" s="338"/>
      <c r="M2875" s="332" t="s">
        <v>45</v>
      </c>
      <c r="N2875" s="332"/>
      <c r="O2875" s="332"/>
      <c r="P2875" s="330"/>
      <c r="Q2875" s="330"/>
      <c r="R2875" s="338">
        <v>27.021650000000001</v>
      </c>
      <c r="S2875" s="338"/>
      <c r="T2875" s="338"/>
      <c r="U2875" s="338"/>
      <c r="V2875" s="338">
        <v>27.021650000000001</v>
      </c>
      <c r="W2875" s="338"/>
      <c r="X2875" s="338"/>
    </row>
    <row r="2876" spans="1:24" ht="16.5" customHeight="1">
      <c r="A2876" s="330"/>
      <c r="B2876" s="330"/>
      <c r="C2876" s="330"/>
      <c r="D2876" s="330"/>
      <c r="E2876" s="330"/>
      <c r="F2876" s="330"/>
      <c r="G2876" s="330"/>
      <c r="H2876" s="219"/>
      <c r="I2876" s="338"/>
      <c r="J2876" s="338"/>
      <c r="K2876" s="338"/>
      <c r="L2876" s="338"/>
      <c r="M2876" s="332"/>
      <c r="N2876" s="332"/>
      <c r="O2876" s="332"/>
      <c r="P2876" s="330"/>
      <c r="Q2876" s="330"/>
      <c r="R2876" s="338"/>
      <c r="S2876" s="338"/>
      <c r="T2876" s="338"/>
      <c r="U2876" s="338"/>
      <c r="V2876" s="338"/>
      <c r="W2876" s="338"/>
      <c r="X2876" s="338"/>
    </row>
    <row r="2877" spans="1:24" ht="1.5" customHeight="1">
      <c r="A2877" s="330" t="s">
        <v>133</v>
      </c>
      <c r="B2877" s="330"/>
      <c r="C2877" s="330"/>
      <c r="D2877" s="330"/>
      <c r="E2877" s="330"/>
      <c r="F2877" s="330"/>
      <c r="G2877" s="330"/>
      <c r="H2877" s="219"/>
      <c r="I2877" s="338">
        <v>1</v>
      </c>
      <c r="J2877" s="338"/>
      <c r="K2877" s="338"/>
      <c r="L2877" s="338"/>
      <c r="M2877" s="332" t="s">
        <v>45</v>
      </c>
      <c r="N2877" s="332"/>
      <c r="O2877" s="332"/>
      <c r="P2877" s="330"/>
      <c r="Q2877" s="330"/>
      <c r="R2877" s="338">
        <v>7.5</v>
      </c>
      <c r="S2877" s="338"/>
      <c r="T2877" s="338"/>
      <c r="U2877" s="338"/>
      <c r="V2877" s="338">
        <v>7.5</v>
      </c>
      <c r="W2877" s="338"/>
      <c r="X2877" s="338"/>
    </row>
    <row r="2878" spans="1:24" ht="16.5" customHeight="1">
      <c r="A2878" s="330"/>
      <c r="B2878" s="330"/>
      <c r="C2878" s="330"/>
      <c r="D2878" s="330"/>
      <c r="E2878" s="330"/>
      <c r="F2878" s="330"/>
      <c r="G2878" s="330"/>
      <c r="H2878" s="219"/>
      <c r="I2878" s="338"/>
      <c r="J2878" s="338"/>
      <c r="K2878" s="338"/>
      <c r="L2878" s="338"/>
      <c r="M2878" s="332"/>
      <c r="N2878" s="332"/>
      <c r="O2878" s="332"/>
      <c r="P2878" s="330"/>
      <c r="Q2878" s="330"/>
      <c r="R2878" s="338"/>
      <c r="S2878" s="338"/>
      <c r="T2878" s="338"/>
      <c r="U2878" s="338"/>
      <c r="V2878" s="338"/>
      <c r="W2878" s="338"/>
      <c r="X2878" s="338"/>
    </row>
    <row r="2879" spans="1:24" ht="1.5" customHeight="1">
      <c r="A2879" s="330" t="s">
        <v>7</v>
      </c>
      <c r="B2879" s="330"/>
      <c r="C2879" s="330"/>
      <c r="D2879" s="330"/>
      <c r="E2879" s="330"/>
      <c r="F2879" s="330"/>
      <c r="G2879" s="330"/>
      <c r="H2879" s="219"/>
      <c r="I2879" s="338">
        <v>1</v>
      </c>
      <c r="J2879" s="338"/>
      <c r="K2879" s="338"/>
      <c r="L2879" s="338"/>
      <c r="M2879" s="332" t="s">
        <v>45</v>
      </c>
      <c r="N2879" s="332"/>
      <c r="O2879" s="332"/>
      <c r="P2879" s="330"/>
      <c r="Q2879" s="330"/>
      <c r="R2879" s="338">
        <v>1.21</v>
      </c>
      <c r="S2879" s="338"/>
      <c r="T2879" s="338"/>
      <c r="U2879" s="338"/>
      <c r="V2879" s="338">
        <v>1.21</v>
      </c>
      <c r="W2879" s="338"/>
      <c r="X2879" s="338"/>
    </row>
    <row r="2880" spans="1:24" ht="16.5" customHeight="1">
      <c r="A2880" s="330"/>
      <c r="B2880" s="330"/>
      <c r="C2880" s="330"/>
      <c r="D2880" s="330"/>
      <c r="E2880" s="330"/>
      <c r="F2880" s="330"/>
      <c r="G2880" s="330"/>
      <c r="H2880" s="219"/>
      <c r="I2880" s="338"/>
      <c r="J2880" s="338"/>
      <c r="K2880" s="338"/>
      <c r="L2880" s="338"/>
      <c r="M2880" s="332"/>
      <c r="N2880" s="332"/>
      <c r="O2880" s="332"/>
      <c r="P2880" s="330"/>
      <c r="Q2880" s="330"/>
      <c r="R2880" s="338"/>
      <c r="S2880" s="338"/>
      <c r="T2880" s="338"/>
      <c r="U2880" s="338"/>
      <c r="V2880" s="338"/>
      <c r="W2880" s="338"/>
      <c r="X2880" s="338"/>
    </row>
    <row r="2881" spans="1:24" ht="1.5" customHeight="1">
      <c r="A2881" s="330" t="s">
        <v>128</v>
      </c>
      <c r="B2881" s="330"/>
      <c r="C2881" s="330"/>
      <c r="D2881" s="330"/>
      <c r="E2881" s="330"/>
      <c r="F2881" s="330"/>
      <c r="G2881" s="330"/>
      <c r="H2881" s="219"/>
      <c r="I2881" s="338">
        <v>10</v>
      </c>
      <c r="J2881" s="338"/>
      <c r="K2881" s="338"/>
      <c r="L2881" s="338"/>
      <c r="M2881" s="332" t="s">
        <v>639</v>
      </c>
      <c r="N2881" s="332"/>
      <c r="O2881" s="332"/>
      <c r="P2881" s="330"/>
      <c r="Q2881" s="330"/>
      <c r="R2881" s="338">
        <v>0.03</v>
      </c>
      <c r="S2881" s="338"/>
      <c r="T2881" s="338"/>
      <c r="U2881" s="338"/>
      <c r="V2881" s="338">
        <v>0.3</v>
      </c>
      <c r="W2881" s="338"/>
      <c r="X2881" s="338"/>
    </row>
    <row r="2882" spans="1:24" ht="16.5" customHeight="1">
      <c r="A2882" s="330"/>
      <c r="B2882" s="330"/>
      <c r="C2882" s="330"/>
      <c r="D2882" s="330"/>
      <c r="E2882" s="330"/>
      <c r="F2882" s="330"/>
      <c r="G2882" s="330"/>
      <c r="H2882" s="219"/>
      <c r="I2882" s="338"/>
      <c r="J2882" s="338"/>
      <c r="K2882" s="338"/>
      <c r="L2882" s="338"/>
      <c r="M2882" s="332"/>
      <c r="N2882" s="332"/>
      <c r="O2882" s="332"/>
      <c r="P2882" s="330"/>
      <c r="Q2882" s="330"/>
      <c r="R2882" s="338"/>
      <c r="S2882" s="338"/>
      <c r="T2882" s="338"/>
      <c r="U2882" s="338"/>
      <c r="V2882" s="338"/>
      <c r="W2882" s="338"/>
      <c r="X2882" s="338"/>
    </row>
    <row r="2883" spans="1:24" ht="1.5" customHeight="1">
      <c r="A2883" s="330" t="s">
        <v>8</v>
      </c>
      <c r="B2883" s="330"/>
      <c r="C2883" s="330"/>
      <c r="D2883" s="330"/>
      <c r="E2883" s="330"/>
      <c r="F2883" s="330"/>
      <c r="G2883" s="330"/>
      <c r="H2883" s="219"/>
      <c r="I2883" s="338">
        <v>1</v>
      </c>
      <c r="J2883" s="338"/>
      <c r="K2883" s="338"/>
      <c r="L2883" s="338"/>
      <c r="M2883" s="332" t="s">
        <v>45</v>
      </c>
      <c r="N2883" s="332"/>
      <c r="O2883" s="332"/>
      <c r="P2883" s="330"/>
      <c r="Q2883" s="330"/>
      <c r="R2883" s="338">
        <v>0.23260339999999999</v>
      </c>
      <c r="S2883" s="338"/>
      <c r="T2883" s="338"/>
      <c r="U2883" s="338"/>
      <c r="V2883" s="338">
        <v>0.23260339999999999</v>
      </c>
      <c r="W2883" s="338"/>
      <c r="X2883" s="338"/>
    </row>
    <row r="2884" spans="1:24" ht="16.5" customHeight="1">
      <c r="A2884" s="330"/>
      <c r="B2884" s="330"/>
      <c r="C2884" s="330"/>
      <c r="D2884" s="330"/>
      <c r="E2884" s="330"/>
      <c r="F2884" s="330"/>
      <c r="G2884" s="330"/>
      <c r="H2884" s="219"/>
      <c r="I2884" s="338"/>
      <c r="J2884" s="338"/>
      <c r="K2884" s="338"/>
      <c r="L2884" s="338"/>
      <c r="M2884" s="332"/>
      <c r="N2884" s="332"/>
      <c r="O2884" s="332"/>
      <c r="P2884" s="330"/>
      <c r="Q2884" s="330"/>
      <c r="R2884" s="338"/>
      <c r="S2884" s="338"/>
      <c r="T2884" s="338"/>
      <c r="U2884" s="338"/>
      <c r="V2884" s="338"/>
      <c r="W2884" s="338"/>
      <c r="X2884" s="338"/>
    </row>
    <row r="2885" spans="1:24" ht="7.5" customHeight="1"/>
    <row r="2886" spans="1:24" ht="16.5" customHeight="1">
      <c r="S2886" s="335" t="s">
        <v>641</v>
      </c>
      <c r="T2886" s="335"/>
      <c r="U2886" s="336">
        <v>36.26426</v>
      </c>
      <c r="V2886" s="336"/>
      <c r="W2886" s="336"/>
    </row>
    <row r="2887" spans="1:24" ht="15.75" customHeight="1"/>
    <row r="2888" spans="1:24" ht="16.5" customHeight="1">
      <c r="B2888" s="339" t="s">
        <v>184</v>
      </c>
      <c r="C2888" s="339"/>
      <c r="D2888" s="339"/>
      <c r="E2888" s="339"/>
      <c r="F2888" s="339"/>
      <c r="G2888" s="339"/>
      <c r="H2888" s="339"/>
      <c r="I2888" s="339"/>
      <c r="J2888" s="339"/>
      <c r="K2888" s="339"/>
      <c r="L2888" s="339"/>
      <c r="M2888" s="339"/>
      <c r="N2888" s="339"/>
      <c r="O2888" s="339"/>
      <c r="P2888" s="339"/>
      <c r="Q2888" s="339"/>
      <c r="R2888" s="339"/>
      <c r="S2888" s="339"/>
      <c r="T2888" s="339"/>
      <c r="U2888" s="339"/>
      <c r="V2888" s="339"/>
      <c r="W2888" s="339"/>
      <c r="X2888" s="339"/>
    </row>
    <row r="2889" spans="1:24" ht="0.75" customHeight="1"/>
    <row r="2890" spans="1:24" ht="18" customHeight="1">
      <c r="A2890" s="340" t="s">
        <v>633</v>
      </c>
      <c r="B2890" s="340"/>
      <c r="C2890" s="340"/>
      <c r="D2890" s="340"/>
      <c r="E2890" s="340"/>
      <c r="F2890" s="340"/>
      <c r="G2890" s="340"/>
      <c r="H2890" s="218" t="s">
        <v>634</v>
      </c>
      <c r="I2890" s="341" t="s">
        <v>635</v>
      </c>
      <c r="J2890" s="341"/>
      <c r="K2890" s="341"/>
      <c r="L2890" s="341"/>
      <c r="M2890" s="341" t="s">
        <v>43</v>
      </c>
      <c r="N2890" s="341"/>
      <c r="O2890" s="341"/>
      <c r="P2890" s="340" t="s">
        <v>636</v>
      </c>
      <c r="Q2890" s="340"/>
      <c r="R2890" s="341" t="s">
        <v>637</v>
      </c>
      <c r="S2890" s="341"/>
      <c r="T2890" s="341"/>
      <c r="U2890" s="341"/>
      <c r="V2890" s="341" t="s">
        <v>638</v>
      </c>
      <c r="W2890" s="341"/>
      <c r="X2890" s="341"/>
    </row>
    <row r="2891" spans="1:24" ht="1.5" customHeight="1">
      <c r="A2891" s="330" t="s">
        <v>87</v>
      </c>
      <c r="B2891" s="330"/>
      <c r="C2891" s="330"/>
      <c r="D2891" s="330"/>
      <c r="E2891" s="330"/>
      <c r="F2891" s="330"/>
      <c r="G2891" s="330"/>
      <c r="H2891" s="219"/>
      <c r="I2891" s="338">
        <v>1</v>
      </c>
      <c r="J2891" s="338"/>
      <c r="K2891" s="338"/>
      <c r="L2891" s="338"/>
      <c r="M2891" s="332" t="s">
        <v>45</v>
      </c>
      <c r="N2891" s="332"/>
      <c r="O2891" s="332"/>
      <c r="P2891" s="330"/>
      <c r="Q2891" s="330"/>
      <c r="R2891" s="338">
        <v>27.021650000000001</v>
      </c>
      <c r="S2891" s="338"/>
      <c r="T2891" s="338"/>
      <c r="U2891" s="338"/>
      <c r="V2891" s="338">
        <v>27.021650000000001</v>
      </c>
      <c r="W2891" s="338"/>
      <c r="X2891" s="338"/>
    </row>
    <row r="2892" spans="1:24" ht="16.5" customHeight="1">
      <c r="A2892" s="330"/>
      <c r="B2892" s="330"/>
      <c r="C2892" s="330"/>
      <c r="D2892" s="330"/>
      <c r="E2892" s="330"/>
      <c r="F2892" s="330"/>
      <c r="G2892" s="330"/>
      <c r="H2892" s="219"/>
      <c r="I2892" s="338"/>
      <c r="J2892" s="338"/>
      <c r="K2892" s="338"/>
      <c r="L2892" s="338"/>
      <c r="M2892" s="332"/>
      <c r="N2892" s="332"/>
      <c r="O2892" s="332"/>
      <c r="P2892" s="330"/>
      <c r="Q2892" s="330"/>
      <c r="R2892" s="338"/>
      <c r="S2892" s="338"/>
      <c r="T2892" s="338"/>
      <c r="U2892" s="338"/>
      <c r="V2892" s="338"/>
      <c r="W2892" s="338"/>
      <c r="X2892" s="338"/>
    </row>
    <row r="2893" spans="1:24" ht="1.5" customHeight="1">
      <c r="A2893" s="330" t="s">
        <v>92</v>
      </c>
      <c r="B2893" s="330"/>
      <c r="C2893" s="330"/>
      <c r="D2893" s="330"/>
      <c r="E2893" s="330"/>
      <c r="F2893" s="330"/>
      <c r="G2893" s="330"/>
      <c r="H2893" s="219"/>
      <c r="I2893" s="338">
        <v>1</v>
      </c>
      <c r="J2893" s="338"/>
      <c r="K2893" s="338"/>
      <c r="L2893" s="338"/>
      <c r="M2893" s="332" t="s">
        <v>45</v>
      </c>
      <c r="N2893" s="332"/>
      <c r="O2893" s="332"/>
      <c r="P2893" s="330"/>
      <c r="Q2893" s="330"/>
      <c r="R2893" s="338">
        <v>5.0146100000000002</v>
      </c>
      <c r="S2893" s="338"/>
      <c r="T2893" s="338"/>
      <c r="U2893" s="338"/>
      <c r="V2893" s="338">
        <v>5.0146100000000002</v>
      </c>
      <c r="W2893" s="338"/>
      <c r="X2893" s="338"/>
    </row>
    <row r="2894" spans="1:24" ht="16.5" customHeight="1">
      <c r="A2894" s="330"/>
      <c r="B2894" s="330"/>
      <c r="C2894" s="330"/>
      <c r="D2894" s="330"/>
      <c r="E2894" s="330"/>
      <c r="F2894" s="330"/>
      <c r="G2894" s="330"/>
      <c r="H2894" s="219"/>
      <c r="I2894" s="338"/>
      <c r="J2894" s="338"/>
      <c r="K2894" s="338"/>
      <c r="L2894" s="338"/>
      <c r="M2894" s="332"/>
      <c r="N2894" s="332"/>
      <c r="O2894" s="332"/>
      <c r="P2894" s="330"/>
      <c r="Q2894" s="330"/>
      <c r="R2894" s="338"/>
      <c r="S2894" s="338"/>
      <c r="T2894" s="338"/>
      <c r="U2894" s="338"/>
      <c r="V2894" s="338"/>
      <c r="W2894" s="338"/>
      <c r="X2894" s="338"/>
    </row>
    <row r="2895" spans="1:24" ht="1.5" customHeight="1">
      <c r="A2895" s="330" t="s">
        <v>9</v>
      </c>
      <c r="B2895" s="330"/>
      <c r="C2895" s="330"/>
      <c r="D2895" s="330"/>
      <c r="E2895" s="330"/>
      <c r="F2895" s="330"/>
      <c r="G2895" s="330"/>
      <c r="H2895" s="219"/>
      <c r="I2895" s="338">
        <v>65</v>
      </c>
      <c r="J2895" s="338"/>
      <c r="K2895" s="338"/>
      <c r="L2895" s="338"/>
      <c r="M2895" s="332" t="s">
        <v>639</v>
      </c>
      <c r="N2895" s="332"/>
      <c r="O2895" s="332"/>
      <c r="P2895" s="330"/>
      <c r="Q2895" s="330"/>
      <c r="R2895" s="338">
        <v>9.1999999999999998E-2</v>
      </c>
      <c r="S2895" s="338"/>
      <c r="T2895" s="338"/>
      <c r="U2895" s="338"/>
      <c r="V2895" s="338">
        <v>5.98</v>
      </c>
      <c r="W2895" s="338"/>
      <c r="X2895" s="338"/>
    </row>
    <row r="2896" spans="1:24" ht="16.5" customHeight="1">
      <c r="A2896" s="330"/>
      <c r="B2896" s="330"/>
      <c r="C2896" s="330"/>
      <c r="D2896" s="330"/>
      <c r="E2896" s="330"/>
      <c r="F2896" s="330"/>
      <c r="G2896" s="330"/>
      <c r="H2896" s="219"/>
      <c r="I2896" s="338"/>
      <c r="J2896" s="338"/>
      <c r="K2896" s="338"/>
      <c r="L2896" s="338"/>
      <c r="M2896" s="332"/>
      <c r="N2896" s="332"/>
      <c r="O2896" s="332"/>
      <c r="P2896" s="330"/>
      <c r="Q2896" s="330"/>
      <c r="R2896" s="338"/>
      <c r="S2896" s="338"/>
      <c r="T2896" s="338"/>
      <c r="U2896" s="338"/>
      <c r="V2896" s="338"/>
      <c r="W2896" s="338"/>
      <c r="X2896" s="338"/>
    </row>
    <row r="2897" spans="1:24" ht="1.5" customHeight="1">
      <c r="A2897" s="330" t="s">
        <v>7</v>
      </c>
      <c r="B2897" s="330"/>
      <c r="C2897" s="330"/>
      <c r="D2897" s="330"/>
      <c r="E2897" s="330"/>
      <c r="F2897" s="330"/>
      <c r="G2897" s="330"/>
      <c r="H2897" s="219"/>
      <c r="I2897" s="338">
        <v>1</v>
      </c>
      <c r="J2897" s="338"/>
      <c r="K2897" s="338"/>
      <c r="L2897" s="338"/>
      <c r="M2897" s="332" t="s">
        <v>45</v>
      </c>
      <c r="N2897" s="332"/>
      <c r="O2897" s="332"/>
      <c r="P2897" s="330"/>
      <c r="Q2897" s="330"/>
      <c r="R2897" s="338">
        <v>1.21</v>
      </c>
      <c r="S2897" s="338"/>
      <c r="T2897" s="338"/>
      <c r="U2897" s="338"/>
      <c r="V2897" s="338">
        <v>1.21</v>
      </c>
      <c r="W2897" s="338"/>
      <c r="X2897" s="338"/>
    </row>
    <row r="2898" spans="1:24" ht="16.5" customHeight="1">
      <c r="A2898" s="330"/>
      <c r="B2898" s="330"/>
      <c r="C2898" s="330"/>
      <c r="D2898" s="330"/>
      <c r="E2898" s="330"/>
      <c r="F2898" s="330"/>
      <c r="G2898" s="330"/>
      <c r="H2898" s="219"/>
      <c r="I2898" s="338"/>
      <c r="J2898" s="338"/>
      <c r="K2898" s="338"/>
      <c r="L2898" s="338"/>
      <c r="M2898" s="332"/>
      <c r="N2898" s="332"/>
      <c r="O2898" s="332"/>
      <c r="P2898" s="330"/>
      <c r="Q2898" s="330"/>
      <c r="R2898" s="338"/>
      <c r="S2898" s="338"/>
      <c r="T2898" s="338"/>
      <c r="U2898" s="338"/>
      <c r="V2898" s="338"/>
      <c r="W2898" s="338"/>
      <c r="X2898" s="338"/>
    </row>
    <row r="2899" spans="1:24" ht="1.5" customHeight="1">
      <c r="A2899" s="330" t="s">
        <v>8</v>
      </c>
      <c r="B2899" s="330"/>
      <c r="C2899" s="330"/>
      <c r="D2899" s="330"/>
      <c r="E2899" s="330"/>
      <c r="F2899" s="330"/>
      <c r="G2899" s="330"/>
      <c r="H2899" s="219"/>
      <c r="I2899" s="338">
        <v>1</v>
      </c>
      <c r="J2899" s="338"/>
      <c r="K2899" s="338"/>
      <c r="L2899" s="338"/>
      <c r="M2899" s="332" t="s">
        <v>45</v>
      </c>
      <c r="N2899" s="332"/>
      <c r="O2899" s="332"/>
      <c r="P2899" s="330"/>
      <c r="Q2899" s="330"/>
      <c r="R2899" s="338">
        <v>0.23260339999999999</v>
      </c>
      <c r="S2899" s="338"/>
      <c r="T2899" s="338"/>
      <c r="U2899" s="338"/>
      <c r="V2899" s="338">
        <v>0.23260339999999999</v>
      </c>
      <c r="W2899" s="338"/>
      <c r="X2899" s="338"/>
    </row>
    <row r="2900" spans="1:24" ht="16.5" customHeight="1">
      <c r="A2900" s="330"/>
      <c r="B2900" s="330"/>
      <c r="C2900" s="330"/>
      <c r="D2900" s="330"/>
      <c r="E2900" s="330"/>
      <c r="F2900" s="330"/>
      <c r="G2900" s="330"/>
      <c r="H2900" s="219"/>
      <c r="I2900" s="338"/>
      <c r="J2900" s="338"/>
      <c r="K2900" s="338"/>
      <c r="L2900" s="338"/>
      <c r="M2900" s="332"/>
      <c r="N2900" s="332"/>
      <c r="O2900" s="332"/>
      <c r="P2900" s="330"/>
      <c r="Q2900" s="330"/>
      <c r="R2900" s="338"/>
      <c r="S2900" s="338"/>
      <c r="T2900" s="338"/>
      <c r="U2900" s="338"/>
      <c r="V2900" s="338"/>
      <c r="W2900" s="338"/>
      <c r="X2900" s="338"/>
    </row>
    <row r="2901" spans="1:24" ht="7.5" customHeight="1"/>
    <row r="2902" spans="1:24" ht="16.5" customHeight="1">
      <c r="S2902" s="335" t="s">
        <v>641</v>
      </c>
      <c r="T2902" s="335"/>
      <c r="U2902" s="336">
        <v>39.458869999999997</v>
      </c>
      <c r="V2902" s="336"/>
      <c r="W2902" s="336"/>
    </row>
    <row r="2903" spans="1:24" ht="15.75" customHeight="1"/>
    <row r="2904" spans="1:24" ht="16.5" customHeight="1">
      <c r="B2904" s="339" t="s">
        <v>185</v>
      </c>
      <c r="C2904" s="339"/>
      <c r="D2904" s="339"/>
      <c r="E2904" s="339"/>
      <c r="F2904" s="339"/>
      <c r="G2904" s="339"/>
      <c r="H2904" s="339"/>
      <c r="I2904" s="339"/>
      <c r="J2904" s="339"/>
      <c r="K2904" s="339"/>
      <c r="L2904" s="339"/>
      <c r="M2904" s="339"/>
      <c r="N2904" s="339"/>
      <c r="O2904" s="339"/>
      <c r="P2904" s="339"/>
      <c r="Q2904" s="339"/>
      <c r="R2904" s="339"/>
      <c r="S2904" s="339"/>
      <c r="T2904" s="339"/>
      <c r="U2904" s="339"/>
      <c r="V2904" s="339"/>
      <c r="W2904" s="339"/>
      <c r="X2904" s="339"/>
    </row>
    <row r="2905" spans="1:24" ht="0.75" customHeight="1"/>
    <row r="2906" spans="1:24" ht="18" customHeight="1">
      <c r="A2906" s="340" t="s">
        <v>633</v>
      </c>
      <c r="B2906" s="340"/>
      <c r="C2906" s="340"/>
      <c r="D2906" s="340"/>
      <c r="E2906" s="340"/>
      <c r="F2906" s="340"/>
      <c r="G2906" s="340"/>
      <c r="H2906" s="218" t="s">
        <v>634</v>
      </c>
      <c r="I2906" s="341" t="s">
        <v>635</v>
      </c>
      <c r="J2906" s="341"/>
      <c r="K2906" s="341"/>
      <c r="L2906" s="341"/>
      <c r="M2906" s="341" t="s">
        <v>43</v>
      </c>
      <c r="N2906" s="341"/>
      <c r="O2906" s="341"/>
      <c r="P2906" s="340" t="s">
        <v>636</v>
      </c>
      <c r="Q2906" s="340"/>
      <c r="R2906" s="341" t="s">
        <v>637</v>
      </c>
      <c r="S2906" s="341"/>
      <c r="T2906" s="341"/>
      <c r="U2906" s="341"/>
      <c r="V2906" s="341" t="s">
        <v>638</v>
      </c>
      <c r="W2906" s="341"/>
      <c r="X2906" s="341"/>
    </row>
    <row r="2907" spans="1:24" ht="1.5" customHeight="1">
      <c r="A2907" s="330" t="s">
        <v>87</v>
      </c>
      <c r="B2907" s="330"/>
      <c r="C2907" s="330"/>
      <c r="D2907" s="330"/>
      <c r="E2907" s="330"/>
      <c r="F2907" s="330"/>
      <c r="G2907" s="330"/>
      <c r="H2907" s="219"/>
      <c r="I2907" s="338">
        <v>1</v>
      </c>
      <c r="J2907" s="338"/>
      <c r="K2907" s="338"/>
      <c r="L2907" s="338"/>
      <c r="M2907" s="332" t="s">
        <v>45</v>
      </c>
      <c r="N2907" s="332"/>
      <c r="O2907" s="332"/>
      <c r="P2907" s="330"/>
      <c r="Q2907" s="330"/>
      <c r="R2907" s="338">
        <v>27.021650000000001</v>
      </c>
      <c r="S2907" s="338"/>
      <c r="T2907" s="338"/>
      <c r="U2907" s="338"/>
      <c r="V2907" s="338">
        <v>27.021650000000001</v>
      </c>
      <c r="W2907" s="338"/>
      <c r="X2907" s="338"/>
    </row>
    <row r="2908" spans="1:24" ht="16.5" customHeight="1">
      <c r="A2908" s="330"/>
      <c r="B2908" s="330"/>
      <c r="C2908" s="330"/>
      <c r="D2908" s="330"/>
      <c r="E2908" s="330"/>
      <c r="F2908" s="330"/>
      <c r="G2908" s="330"/>
      <c r="H2908" s="219"/>
      <c r="I2908" s="338"/>
      <c r="J2908" s="338"/>
      <c r="K2908" s="338"/>
      <c r="L2908" s="338"/>
      <c r="M2908" s="332"/>
      <c r="N2908" s="332"/>
      <c r="O2908" s="332"/>
      <c r="P2908" s="330"/>
      <c r="Q2908" s="330"/>
      <c r="R2908" s="338"/>
      <c r="S2908" s="338"/>
      <c r="T2908" s="338"/>
      <c r="U2908" s="338"/>
      <c r="V2908" s="338"/>
      <c r="W2908" s="338"/>
      <c r="X2908" s="338"/>
    </row>
    <row r="2909" spans="1:24" ht="1.5" customHeight="1">
      <c r="A2909" s="330" t="s">
        <v>79</v>
      </c>
      <c r="B2909" s="330"/>
      <c r="C2909" s="330"/>
      <c r="D2909" s="330"/>
      <c r="E2909" s="330"/>
      <c r="F2909" s="330"/>
      <c r="G2909" s="330"/>
      <c r="H2909" s="219"/>
      <c r="I2909" s="338">
        <v>21</v>
      </c>
      <c r="J2909" s="338"/>
      <c r="K2909" s="338"/>
      <c r="L2909" s="338"/>
      <c r="M2909" s="332" t="s">
        <v>639</v>
      </c>
      <c r="N2909" s="332"/>
      <c r="O2909" s="332"/>
      <c r="P2909" s="330"/>
      <c r="Q2909" s="330"/>
      <c r="R2909" s="338">
        <v>0.41621930000000001</v>
      </c>
      <c r="S2909" s="338"/>
      <c r="T2909" s="338"/>
      <c r="U2909" s="338"/>
      <c r="V2909" s="338">
        <v>8.7406050000000004</v>
      </c>
      <c r="W2909" s="338"/>
      <c r="X2909" s="338"/>
    </row>
    <row r="2910" spans="1:24" ht="16.5" customHeight="1">
      <c r="A2910" s="330"/>
      <c r="B2910" s="330"/>
      <c r="C2910" s="330"/>
      <c r="D2910" s="330"/>
      <c r="E2910" s="330"/>
      <c r="F2910" s="330"/>
      <c r="G2910" s="330"/>
      <c r="H2910" s="219"/>
      <c r="I2910" s="338"/>
      <c r="J2910" s="338"/>
      <c r="K2910" s="338"/>
      <c r="L2910" s="338"/>
      <c r="M2910" s="332"/>
      <c r="N2910" s="332"/>
      <c r="O2910" s="332"/>
      <c r="P2910" s="330"/>
      <c r="Q2910" s="330"/>
      <c r="R2910" s="338"/>
      <c r="S2910" s="338"/>
      <c r="T2910" s="338"/>
      <c r="U2910" s="338"/>
      <c r="V2910" s="338"/>
      <c r="W2910" s="338"/>
      <c r="X2910" s="338"/>
    </row>
    <row r="2911" spans="1:24" ht="1.5" customHeight="1">
      <c r="A2911" s="330" t="s">
        <v>47</v>
      </c>
      <c r="B2911" s="330"/>
      <c r="C2911" s="330"/>
      <c r="D2911" s="330"/>
      <c r="E2911" s="330"/>
      <c r="F2911" s="330"/>
      <c r="G2911" s="330"/>
      <c r="H2911" s="219"/>
      <c r="I2911" s="338">
        <v>200</v>
      </c>
      <c r="J2911" s="338"/>
      <c r="K2911" s="338"/>
      <c r="L2911" s="338"/>
      <c r="M2911" s="332" t="s">
        <v>640</v>
      </c>
      <c r="N2911" s="332"/>
      <c r="O2911" s="332"/>
      <c r="P2911" s="330"/>
      <c r="Q2911" s="330"/>
      <c r="R2911" s="338">
        <v>3.5242370000000002E-2</v>
      </c>
      <c r="S2911" s="338"/>
      <c r="T2911" s="338"/>
      <c r="U2911" s="338"/>
      <c r="V2911" s="338">
        <v>7.0484749999999998</v>
      </c>
      <c r="W2911" s="338"/>
      <c r="X2911" s="338"/>
    </row>
    <row r="2912" spans="1:24" ht="16.5" customHeight="1">
      <c r="A2912" s="330"/>
      <c r="B2912" s="330"/>
      <c r="C2912" s="330"/>
      <c r="D2912" s="330"/>
      <c r="E2912" s="330"/>
      <c r="F2912" s="330"/>
      <c r="G2912" s="330"/>
      <c r="H2912" s="219"/>
      <c r="I2912" s="338"/>
      <c r="J2912" s="338"/>
      <c r="K2912" s="338"/>
      <c r="L2912" s="338"/>
      <c r="M2912" s="332"/>
      <c r="N2912" s="332"/>
      <c r="O2912" s="332"/>
      <c r="P2912" s="330"/>
      <c r="Q2912" s="330"/>
      <c r="R2912" s="338"/>
      <c r="S2912" s="338"/>
      <c r="T2912" s="338"/>
      <c r="U2912" s="338"/>
      <c r="V2912" s="338"/>
      <c r="W2912" s="338"/>
      <c r="X2912" s="338"/>
    </row>
    <row r="2913" spans="1:24" ht="1.5" customHeight="1">
      <c r="A2913" s="330" t="s">
        <v>3</v>
      </c>
      <c r="B2913" s="330"/>
      <c r="C2913" s="330"/>
      <c r="D2913" s="330"/>
      <c r="E2913" s="330"/>
      <c r="F2913" s="330"/>
      <c r="G2913" s="330"/>
      <c r="H2913" s="219"/>
      <c r="I2913" s="338">
        <v>1</v>
      </c>
      <c r="J2913" s="338"/>
      <c r="K2913" s="338"/>
      <c r="L2913" s="338"/>
      <c r="M2913" s="332" t="s">
        <v>45</v>
      </c>
      <c r="N2913" s="332"/>
      <c r="O2913" s="332"/>
      <c r="P2913" s="330"/>
      <c r="Q2913" s="330"/>
      <c r="R2913" s="338">
        <v>2.045042</v>
      </c>
      <c r="S2913" s="338"/>
      <c r="T2913" s="338"/>
      <c r="U2913" s="338"/>
      <c r="V2913" s="338">
        <v>2.045042</v>
      </c>
      <c r="W2913" s="338"/>
      <c r="X2913" s="338"/>
    </row>
    <row r="2914" spans="1:24" ht="16.5" customHeight="1">
      <c r="A2914" s="330"/>
      <c r="B2914" s="330"/>
      <c r="C2914" s="330"/>
      <c r="D2914" s="330"/>
      <c r="E2914" s="330"/>
      <c r="F2914" s="330"/>
      <c r="G2914" s="330"/>
      <c r="H2914" s="219"/>
      <c r="I2914" s="338"/>
      <c r="J2914" s="338"/>
      <c r="K2914" s="338"/>
      <c r="L2914" s="338"/>
      <c r="M2914" s="332"/>
      <c r="N2914" s="332"/>
      <c r="O2914" s="332"/>
      <c r="P2914" s="330"/>
      <c r="Q2914" s="330"/>
      <c r="R2914" s="338"/>
      <c r="S2914" s="338"/>
      <c r="T2914" s="338"/>
      <c r="U2914" s="338"/>
      <c r="V2914" s="338"/>
      <c r="W2914" s="338"/>
      <c r="X2914" s="338"/>
    </row>
    <row r="2915" spans="1:24" ht="1.5" customHeight="1">
      <c r="A2915" s="330" t="s">
        <v>96</v>
      </c>
      <c r="B2915" s="330"/>
      <c r="C2915" s="330"/>
      <c r="D2915" s="330"/>
      <c r="E2915" s="330"/>
      <c r="F2915" s="330"/>
      <c r="G2915" s="330"/>
      <c r="H2915" s="219"/>
      <c r="I2915" s="338">
        <v>3</v>
      </c>
      <c r="J2915" s="338"/>
      <c r="K2915" s="338"/>
      <c r="L2915" s="338"/>
      <c r="M2915" s="332" t="s">
        <v>45</v>
      </c>
      <c r="N2915" s="332"/>
      <c r="O2915" s="332"/>
      <c r="P2915" s="330"/>
      <c r="Q2915" s="330"/>
      <c r="R2915" s="338">
        <v>0.28999999999999998</v>
      </c>
      <c r="S2915" s="338"/>
      <c r="T2915" s="338"/>
      <c r="U2915" s="338"/>
      <c r="V2915" s="338">
        <v>0.87</v>
      </c>
      <c r="W2915" s="338"/>
      <c r="X2915" s="338"/>
    </row>
    <row r="2916" spans="1:24" ht="16.5" customHeight="1">
      <c r="A2916" s="330"/>
      <c r="B2916" s="330"/>
      <c r="C2916" s="330"/>
      <c r="D2916" s="330"/>
      <c r="E2916" s="330"/>
      <c r="F2916" s="330"/>
      <c r="G2916" s="330"/>
      <c r="H2916" s="219"/>
      <c r="I2916" s="338"/>
      <c r="J2916" s="338"/>
      <c r="K2916" s="338"/>
      <c r="L2916" s="338"/>
      <c r="M2916" s="332"/>
      <c r="N2916" s="332"/>
      <c r="O2916" s="332"/>
      <c r="P2916" s="330"/>
      <c r="Q2916" s="330"/>
      <c r="R2916" s="338"/>
      <c r="S2916" s="338"/>
      <c r="T2916" s="338"/>
      <c r="U2916" s="338"/>
      <c r="V2916" s="338"/>
      <c r="W2916" s="338"/>
      <c r="X2916" s="338"/>
    </row>
    <row r="2917" spans="1:24" ht="8.25" customHeight="1"/>
    <row r="2918" spans="1:24" ht="16.5" customHeight="1">
      <c r="S2918" s="335" t="s">
        <v>641</v>
      </c>
      <c r="T2918" s="335"/>
      <c r="U2918" s="336">
        <v>45.72578</v>
      </c>
      <c r="V2918" s="336"/>
      <c r="W2918" s="336"/>
    </row>
    <row r="2919" spans="1:24" ht="15" customHeight="1"/>
    <row r="2920" spans="1:24" ht="16.5" customHeight="1">
      <c r="B2920" s="339" t="s">
        <v>186</v>
      </c>
      <c r="C2920" s="339"/>
      <c r="D2920" s="339"/>
      <c r="E2920" s="339"/>
      <c r="F2920" s="339"/>
      <c r="G2920" s="339"/>
      <c r="H2920" s="339"/>
      <c r="I2920" s="339"/>
      <c r="J2920" s="339"/>
      <c r="K2920" s="339"/>
      <c r="L2920" s="339"/>
      <c r="M2920" s="339"/>
      <c r="N2920" s="339"/>
      <c r="O2920" s="339"/>
      <c r="P2920" s="339"/>
      <c r="Q2920" s="339"/>
      <c r="R2920" s="339"/>
      <c r="S2920" s="339"/>
      <c r="T2920" s="339"/>
      <c r="U2920" s="339"/>
      <c r="V2920" s="339"/>
      <c r="W2920" s="339"/>
      <c r="X2920" s="339"/>
    </row>
    <row r="2921" spans="1:24" ht="1.5" customHeight="1"/>
    <row r="2922" spans="1:24" ht="18" customHeight="1">
      <c r="A2922" s="340" t="s">
        <v>633</v>
      </c>
      <c r="B2922" s="340"/>
      <c r="C2922" s="340"/>
      <c r="D2922" s="340"/>
      <c r="E2922" s="340"/>
      <c r="F2922" s="340"/>
      <c r="G2922" s="340"/>
      <c r="H2922" s="218" t="s">
        <v>634</v>
      </c>
      <c r="I2922" s="341" t="s">
        <v>635</v>
      </c>
      <c r="J2922" s="341"/>
      <c r="K2922" s="341"/>
      <c r="L2922" s="341"/>
      <c r="M2922" s="341" t="s">
        <v>43</v>
      </c>
      <c r="N2922" s="341"/>
      <c r="O2922" s="341"/>
      <c r="P2922" s="340" t="s">
        <v>636</v>
      </c>
      <c r="Q2922" s="340"/>
      <c r="R2922" s="341" t="s">
        <v>637</v>
      </c>
      <c r="S2922" s="341"/>
      <c r="T2922" s="341"/>
      <c r="U2922" s="341"/>
      <c r="V2922" s="341" t="s">
        <v>638</v>
      </c>
      <c r="W2922" s="341"/>
      <c r="X2922" s="341"/>
    </row>
    <row r="2923" spans="1:24" ht="1.5" customHeight="1">
      <c r="A2923" s="330" t="s">
        <v>87</v>
      </c>
      <c r="B2923" s="330"/>
      <c r="C2923" s="330"/>
      <c r="D2923" s="330"/>
      <c r="E2923" s="330"/>
      <c r="F2923" s="330"/>
      <c r="G2923" s="330"/>
      <c r="H2923" s="219"/>
      <c r="I2923" s="338">
        <v>1</v>
      </c>
      <c r="J2923" s="338"/>
      <c r="K2923" s="338"/>
      <c r="L2923" s="338"/>
      <c r="M2923" s="332" t="s">
        <v>45</v>
      </c>
      <c r="N2923" s="332"/>
      <c r="O2923" s="332"/>
      <c r="P2923" s="330"/>
      <c r="Q2923" s="330"/>
      <c r="R2923" s="338">
        <v>27.021650000000001</v>
      </c>
      <c r="S2923" s="338"/>
      <c r="T2923" s="338"/>
      <c r="U2923" s="338"/>
      <c r="V2923" s="338">
        <v>27.021650000000001</v>
      </c>
      <c r="W2923" s="338"/>
      <c r="X2923" s="338"/>
    </row>
    <row r="2924" spans="1:24" ht="16.5" customHeight="1">
      <c r="A2924" s="330"/>
      <c r="B2924" s="330"/>
      <c r="C2924" s="330"/>
      <c r="D2924" s="330"/>
      <c r="E2924" s="330"/>
      <c r="F2924" s="330"/>
      <c r="G2924" s="330"/>
      <c r="H2924" s="219"/>
      <c r="I2924" s="338"/>
      <c r="J2924" s="338"/>
      <c r="K2924" s="338"/>
      <c r="L2924" s="338"/>
      <c r="M2924" s="332"/>
      <c r="N2924" s="332"/>
      <c r="O2924" s="332"/>
      <c r="P2924" s="330"/>
      <c r="Q2924" s="330"/>
      <c r="R2924" s="338"/>
      <c r="S2924" s="338"/>
      <c r="T2924" s="338"/>
      <c r="U2924" s="338"/>
      <c r="V2924" s="338"/>
      <c r="W2924" s="338"/>
      <c r="X2924" s="338"/>
    </row>
    <row r="2925" spans="1:24" ht="1.5" customHeight="1">
      <c r="A2925" s="330" t="s">
        <v>79</v>
      </c>
      <c r="B2925" s="330"/>
      <c r="C2925" s="330"/>
      <c r="D2925" s="330"/>
      <c r="E2925" s="330"/>
      <c r="F2925" s="330"/>
      <c r="G2925" s="330"/>
      <c r="H2925" s="219"/>
      <c r="I2925" s="338">
        <v>14</v>
      </c>
      <c r="J2925" s="338"/>
      <c r="K2925" s="338"/>
      <c r="L2925" s="338"/>
      <c r="M2925" s="332" t="s">
        <v>639</v>
      </c>
      <c r="N2925" s="332"/>
      <c r="O2925" s="332"/>
      <c r="P2925" s="330"/>
      <c r="Q2925" s="330"/>
      <c r="R2925" s="338">
        <v>0.41621930000000001</v>
      </c>
      <c r="S2925" s="338"/>
      <c r="T2925" s="338"/>
      <c r="U2925" s="338"/>
      <c r="V2925" s="338">
        <v>5.82707</v>
      </c>
      <c r="W2925" s="338"/>
      <c r="X2925" s="338"/>
    </row>
    <row r="2926" spans="1:24" ht="16.5" customHeight="1">
      <c r="A2926" s="330"/>
      <c r="B2926" s="330"/>
      <c r="C2926" s="330"/>
      <c r="D2926" s="330"/>
      <c r="E2926" s="330"/>
      <c r="F2926" s="330"/>
      <c r="G2926" s="330"/>
      <c r="H2926" s="219"/>
      <c r="I2926" s="338"/>
      <c r="J2926" s="338"/>
      <c r="K2926" s="338"/>
      <c r="L2926" s="338"/>
      <c r="M2926" s="332"/>
      <c r="N2926" s="332"/>
      <c r="O2926" s="332"/>
      <c r="P2926" s="330"/>
      <c r="Q2926" s="330"/>
      <c r="R2926" s="338"/>
      <c r="S2926" s="338"/>
      <c r="T2926" s="338"/>
      <c r="U2926" s="338"/>
      <c r="V2926" s="338"/>
      <c r="W2926" s="338"/>
      <c r="X2926" s="338"/>
    </row>
    <row r="2927" spans="1:24" ht="1.5" customHeight="1">
      <c r="A2927" s="330" t="s">
        <v>47</v>
      </c>
      <c r="B2927" s="330"/>
      <c r="C2927" s="330"/>
      <c r="D2927" s="330"/>
      <c r="E2927" s="330"/>
      <c r="F2927" s="330"/>
      <c r="G2927" s="330"/>
      <c r="H2927" s="219"/>
      <c r="I2927" s="338">
        <v>240</v>
      </c>
      <c r="J2927" s="338"/>
      <c r="K2927" s="338"/>
      <c r="L2927" s="338"/>
      <c r="M2927" s="332" t="s">
        <v>640</v>
      </c>
      <c r="N2927" s="332"/>
      <c r="O2927" s="332"/>
      <c r="P2927" s="330"/>
      <c r="Q2927" s="330"/>
      <c r="R2927" s="338">
        <v>3.5242370000000002E-2</v>
      </c>
      <c r="S2927" s="338"/>
      <c r="T2927" s="338"/>
      <c r="U2927" s="338"/>
      <c r="V2927" s="338">
        <v>8.4581700000000009</v>
      </c>
      <c r="W2927" s="338"/>
      <c r="X2927" s="338"/>
    </row>
    <row r="2928" spans="1:24" ht="16.5" customHeight="1">
      <c r="A2928" s="330"/>
      <c r="B2928" s="330"/>
      <c r="C2928" s="330"/>
      <c r="D2928" s="330"/>
      <c r="E2928" s="330"/>
      <c r="F2928" s="330"/>
      <c r="G2928" s="330"/>
      <c r="H2928" s="219"/>
      <c r="I2928" s="338"/>
      <c r="J2928" s="338"/>
      <c r="K2928" s="338"/>
      <c r="L2928" s="338"/>
      <c r="M2928" s="332"/>
      <c r="N2928" s="332"/>
      <c r="O2928" s="332"/>
      <c r="P2928" s="330"/>
      <c r="Q2928" s="330"/>
      <c r="R2928" s="338"/>
      <c r="S2928" s="338"/>
      <c r="T2928" s="338"/>
      <c r="U2928" s="338"/>
      <c r="V2928" s="338"/>
      <c r="W2928" s="338"/>
      <c r="X2928" s="338"/>
    </row>
    <row r="2929" spans="1:24" ht="1.5" customHeight="1">
      <c r="A2929" s="330" t="s">
        <v>3</v>
      </c>
      <c r="B2929" s="330"/>
      <c r="C2929" s="330"/>
      <c r="D2929" s="330"/>
      <c r="E2929" s="330"/>
      <c r="F2929" s="330"/>
      <c r="G2929" s="330"/>
      <c r="H2929" s="219"/>
      <c r="I2929" s="338">
        <v>1</v>
      </c>
      <c r="J2929" s="338"/>
      <c r="K2929" s="338"/>
      <c r="L2929" s="338"/>
      <c r="M2929" s="332" t="s">
        <v>45</v>
      </c>
      <c r="N2929" s="332"/>
      <c r="O2929" s="332"/>
      <c r="P2929" s="330"/>
      <c r="Q2929" s="330"/>
      <c r="R2929" s="338">
        <v>2.045042</v>
      </c>
      <c r="S2929" s="338"/>
      <c r="T2929" s="338"/>
      <c r="U2929" s="338"/>
      <c r="V2929" s="338">
        <v>2.045042</v>
      </c>
      <c r="W2929" s="338"/>
      <c r="X2929" s="338"/>
    </row>
    <row r="2930" spans="1:24" ht="16.5" customHeight="1">
      <c r="A2930" s="330"/>
      <c r="B2930" s="330"/>
      <c r="C2930" s="330"/>
      <c r="D2930" s="330"/>
      <c r="E2930" s="330"/>
      <c r="F2930" s="330"/>
      <c r="G2930" s="330"/>
      <c r="H2930" s="219"/>
      <c r="I2930" s="338"/>
      <c r="J2930" s="338"/>
      <c r="K2930" s="338"/>
      <c r="L2930" s="338"/>
      <c r="M2930" s="332"/>
      <c r="N2930" s="332"/>
      <c r="O2930" s="332"/>
      <c r="P2930" s="330"/>
      <c r="Q2930" s="330"/>
      <c r="R2930" s="338"/>
      <c r="S2930" s="338"/>
      <c r="T2930" s="338"/>
      <c r="U2930" s="338"/>
      <c r="V2930" s="338"/>
      <c r="W2930" s="338"/>
      <c r="X2930" s="338"/>
    </row>
    <row r="2931" spans="1:24" ht="1.5" customHeight="1">
      <c r="A2931" s="330" t="s">
        <v>96</v>
      </c>
      <c r="B2931" s="330"/>
      <c r="C2931" s="330"/>
      <c r="D2931" s="330"/>
      <c r="E2931" s="330"/>
      <c r="F2931" s="330"/>
      <c r="G2931" s="330"/>
      <c r="H2931" s="219"/>
      <c r="I2931" s="338">
        <v>3</v>
      </c>
      <c r="J2931" s="338"/>
      <c r="K2931" s="338"/>
      <c r="L2931" s="338"/>
      <c r="M2931" s="332" t="s">
        <v>45</v>
      </c>
      <c r="N2931" s="332"/>
      <c r="O2931" s="332"/>
      <c r="P2931" s="330"/>
      <c r="Q2931" s="330"/>
      <c r="R2931" s="338">
        <v>0.28999999999999998</v>
      </c>
      <c r="S2931" s="338"/>
      <c r="T2931" s="338"/>
      <c r="U2931" s="338"/>
      <c r="V2931" s="338">
        <v>0.87</v>
      </c>
      <c r="W2931" s="338"/>
      <c r="X2931" s="338"/>
    </row>
    <row r="2932" spans="1:24" ht="16.5" customHeight="1">
      <c r="A2932" s="330"/>
      <c r="B2932" s="330"/>
      <c r="C2932" s="330"/>
      <c r="D2932" s="330"/>
      <c r="E2932" s="330"/>
      <c r="F2932" s="330"/>
      <c r="G2932" s="330"/>
      <c r="H2932" s="219"/>
      <c r="I2932" s="338"/>
      <c r="J2932" s="338"/>
      <c r="K2932" s="338"/>
      <c r="L2932" s="338"/>
      <c r="M2932" s="332"/>
      <c r="N2932" s="332"/>
      <c r="O2932" s="332"/>
      <c r="P2932" s="330"/>
      <c r="Q2932" s="330"/>
      <c r="R2932" s="338"/>
      <c r="S2932" s="338"/>
      <c r="T2932" s="338"/>
      <c r="U2932" s="338"/>
      <c r="V2932" s="338"/>
      <c r="W2932" s="338"/>
      <c r="X2932" s="338"/>
    </row>
    <row r="2933" spans="1:24" ht="7.5" customHeight="1"/>
    <row r="2934" spans="1:24" ht="16.5" customHeight="1">
      <c r="S2934" s="335" t="s">
        <v>641</v>
      </c>
      <c r="T2934" s="335"/>
      <c r="U2934" s="336">
        <v>44.221939999999996</v>
      </c>
      <c r="V2934" s="336"/>
      <c r="W2934" s="336"/>
    </row>
    <row r="2935" spans="1:24" ht="15" customHeight="1"/>
    <row r="2936" spans="1:24" ht="17.25" customHeight="1">
      <c r="B2936" s="339" t="s">
        <v>187</v>
      </c>
      <c r="C2936" s="339"/>
      <c r="D2936" s="339"/>
      <c r="E2936" s="339"/>
      <c r="F2936" s="339"/>
      <c r="G2936" s="339"/>
      <c r="H2936" s="339"/>
      <c r="I2936" s="339"/>
      <c r="J2936" s="339"/>
      <c r="K2936" s="339"/>
      <c r="L2936" s="339"/>
      <c r="M2936" s="339"/>
      <c r="N2936" s="339"/>
      <c r="O2936" s="339"/>
      <c r="P2936" s="339"/>
      <c r="Q2936" s="339"/>
      <c r="R2936" s="339"/>
      <c r="S2936" s="339"/>
      <c r="T2936" s="339"/>
      <c r="U2936" s="339"/>
      <c r="V2936" s="339"/>
      <c r="W2936" s="339"/>
      <c r="X2936" s="339"/>
    </row>
    <row r="2937" spans="1:24" ht="0.75" customHeight="1"/>
    <row r="2938" spans="1:24" ht="18" customHeight="1">
      <c r="A2938" s="340" t="s">
        <v>633</v>
      </c>
      <c r="B2938" s="340"/>
      <c r="C2938" s="340"/>
      <c r="D2938" s="340"/>
      <c r="E2938" s="340"/>
      <c r="F2938" s="340"/>
      <c r="G2938" s="340"/>
      <c r="H2938" s="218" t="s">
        <v>634</v>
      </c>
      <c r="I2938" s="341" t="s">
        <v>635</v>
      </c>
      <c r="J2938" s="341"/>
      <c r="K2938" s="341"/>
      <c r="L2938" s="341"/>
      <c r="M2938" s="341" t="s">
        <v>43</v>
      </c>
      <c r="N2938" s="341"/>
      <c r="O2938" s="341"/>
      <c r="P2938" s="340" t="s">
        <v>636</v>
      </c>
      <c r="Q2938" s="340"/>
      <c r="R2938" s="341" t="s">
        <v>637</v>
      </c>
      <c r="S2938" s="341"/>
      <c r="T2938" s="341"/>
      <c r="U2938" s="341"/>
      <c r="V2938" s="341" t="s">
        <v>638</v>
      </c>
      <c r="W2938" s="341"/>
      <c r="X2938" s="341"/>
    </row>
    <row r="2939" spans="1:24" ht="1.5" customHeight="1">
      <c r="A2939" s="330" t="s">
        <v>87</v>
      </c>
      <c r="B2939" s="330"/>
      <c r="C2939" s="330"/>
      <c r="D2939" s="330"/>
      <c r="E2939" s="330"/>
      <c r="F2939" s="330"/>
      <c r="G2939" s="330"/>
      <c r="H2939" s="219"/>
      <c r="I2939" s="338">
        <v>1</v>
      </c>
      <c r="J2939" s="338"/>
      <c r="K2939" s="338"/>
      <c r="L2939" s="338"/>
      <c r="M2939" s="332" t="s">
        <v>45</v>
      </c>
      <c r="N2939" s="332"/>
      <c r="O2939" s="332"/>
      <c r="P2939" s="330"/>
      <c r="Q2939" s="330"/>
      <c r="R2939" s="338">
        <v>27.021650000000001</v>
      </c>
      <c r="S2939" s="338"/>
      <c r="T2939" s="338"/>
      <c r="U2939" s="338"/>
      <c r="V2939" s="338">
        <v>27.021650000000001</v>
      </c>
      <c r="W2939" s="338"/>
      <c r="X2939" s="338"/>
    </row>
    <row r="2940" spans="1:24" ht="16.5" customHeight="1">
      <c r="A2940" s="330"/>
      <c r="B2940" s="330"/>
      <c r="C2940" s="330"/>
      <c r="D2940" s="330"/>
      <c r="E2940" s="330"/>
      <c r="F2940" s="330"/>
      <c r="G2940" s="330"/>
      <c r="H2940" s="219"/>
      <c r="I2940" s="338"/>
      <c r="J2940" s="338"/>
      <c r="K2940" s="338"/>
      <c r="L2940" s="338"/>
      <c r="M2940" s="332"/>
      <c r="N2940" s="332"/>
      <c r="O2940" s="332"/>
      <c r="P2940" s="330"/>
      <c r="Q2940" s="330"/>
      <c r="R2940" s="338"/>
      <c r="S2940" s="338"/>
      <c r="T2940" s="338"/>
      <c r="U2940" s="338"/>
      <c r="V2940" s="338"/>
      <c r="W2940" s="338"/>
      <c r="X2940" s="338"/>
    </row>
    <row r="2941" spans="1:24" ht="1.5" customHeight="1">
      <c r="A2941" s="330" t="s">
        <v>79</v>
      </c>
      <c r="B2941" s="330"/>
      <c r="C2941" s="330"/>
      <c r="D2941" s="330"/>
      <c r="E2941" s="330"/>
      <c r="F2941" s="330"/>
      <c r="G2941" s="330"/>
      <c r="H2941" s="219"/>
      <c r="I2941" s="338">
        <v>14</v>
      </c>
      <c r="J2941" s="338"/>
      <c r="K2941" s="338"/>
      <c r="L2941" s="338"/>
      <c r="M2941" s="332" t="s">
        <v>639</v>
      </c>
      <c r="N2941" s="332"/>
      <c r="O2941" s="332"/>
      <c r="P2941" s="330"/>
      <c r="Q2941" s="330"/>
      <c r="R2941" s="338">
        <v>0.41621930000000001</v>
      </c>
      <c r="S2941" s="338"/>
      <c r="T2941" s="338"/>
      <c r="U2941" s="338"/>
      <c r="V2941" s="338">
        <v>5.82707</v>
      </c>
      <c r="W2941" s="338"/>
      <c r="X2941" s="338"/>
    </row>
    <row r="2942" spans="1:24" ht="16.5" customHeight="1">
      <c r="A2942" s="330"/>
      <c r="B2942" s="330"/>
      <c r="C2942" s="330"/>
      <c r="D2942" s="330"/>
      <c r="E2942" s="330"/>
      <c r="F2942" s="330"/>
      <c r="G2942" s="330"/>
      <c r="H2942" s="219"/>
      <c r="I2942" s="338"/>
      <c r="J2942" s="338"/>
      <c r="K2942" s="338"/>
      <c r="L2942" s="338"/>
      <c r="M2942" s="332"/>
      <c r="N2942" s="332"/>
      <c r="O2942" s="332"/>
      <c r="P2942" s="330"/>
      <c r="Q2942" s="330"/>
      <c r="R2942" s="338"/>
      <c r="S2942" s="338"/>
      <c r="T2942" s="338"/>
      <c r="U2942" s="338"/>
      <c r="V2942" s="338"/>
      <c r="W2942" s="338"/>
      <c r="X2942" s="338"/>
    </row>
    <row r="2943" spans="1:24" ht="1.5" customHeight="1">
      <c r="A2943" s="330" t="s">
        <v>47</v>
      </c>
      <c r="B2943" s="330"/>
      <c r="C2943" s="330"/>
      <c r="D2943" s="330"/>
      <c r="E2943" s="330"/>
      <c r="F2943" s="330"/>
      <c r="G2943" s="330"/>
      <c r="H2943" s="219"/>
      <c r="I2943" s="338">
        <v>200</v>
      </c>
      <c r="J2943" s="338"/>
      <c r="K2943" s="338"/>
      <c r="L2943" s="338"/>
      <c r="M2943" s="332" t="s">
        <v>640</v>
      </c>
      <c r="N2943" s="332"/>
      <c r="O2943" s="332"/>
      <c r="P2943" s="330"/>
      <c r="Q2943" s="330"/>
      <c r="R2943" s="338">
        <v>3.5242370000000002E-2</v>
      </c>
      <c r="S2943" s="338"/>
      <c r="T2943" s="338"/>
      <c r="U2943" s="338"/>
      <c r="V2943" s="338">
        <v>7.0484749999999998</v>
      </c>
      <c r="W2943" s="338"/>
      <c r="X2943" s="338"/>
    </row>
    <row r="2944" spans="1:24" ht="16.5" customHeight="1">
      <c r="A2944" s="330"/>
      <c r="B2944" s="330"/>
      <c r="C2944" s="330"/>
      <c r="D2944" s="330"/>
      <c r="E2944" s="330"/>
      <c r="F2944" s="330"/>
      <c r="G2944" s="330"/>
      <c r="H2944" s="219"/>
      <c r="I2944" s="338"/>
      <c r="J2944" s="338"/>
      <c r="K2944" s="338"/>
      <c r="L2944" s="338"/>
      <c r="M2944" s="332"/>
      <c r="N2944" s="332"/>
      <c r="O2944" s="332"/>
      <c r="P2944" s="330"/>
      <c r="Q2944" s="330"/>
      <c r="R2944" s="338"/>
      <c r="S2944" s="338"/>
      <c r="T2944" s="338"/>
      <c r="U2944" s="338"/>
      <c r="V2944" s="338"/>
      <c r="W2944" s="338"/>
      <c r="X2944" s="338"/>
    </row>
    <row r="2945" spans="1:24" ht="1.5" customHeight="1">
      <c r="A2945" s="330" t="s">
        <v>51</v>
      </c>
      <c r="B2945" s="330"/>
      <c r="C2945" s="330"/>
      <c r="D2945" s="330"/>
      <c r="E2945" s="330"/>
      <c r="F2945" s="330"/>
      <c r="G2945" s="330"/>
      <c r="H2945" s="219"/>
      <c r="I2945" s="338">
        <v>50</v>
      </c>
      <c r="J2945" s="338"/>
      <c r="K2945" s="338"/>
      <c r="L2945" s="338"/>
      <c r="M2945" s="332" t="s">
        <v>639</v>
      </c>
      <c r="N2945" s="332"/>
      <c r="O2945" s="332"/>
      <c r="P2945" s="330"/>
      <c r="Q2945" s="330"/>
      <c r="R2945" s="338">
        <v>0.15169840000000001</v>
      </c>
      <c r="S2945" s="338"/>
      <c r="T2945" s="338"/>
      <c r="U2945" s="338"/>
      <c r="V2945" s="338">
        <v>7.5849219999999997</v>
      </c>
      <c r="W2945" s="338"/>
      <c r="X2945" s="338"/>
    </row>
    <row r="2946" spans="1:24" ht="16.5" customHeight="1">
      <c r="A2946" s="330"/>
      <c r="B2946" s="330"/>
      <c r="C2946" s="330"/>
      <c r="D2946" s="330"/>
      <c r="E2946" s="330"/>
      <c r="F2946" s="330"/>
      <c r="G2946" s="330"/>
      <c r="H2946" s="219"/>
      <c r="I2946" s="338"/>
      <c r="J2946" s="338"/>
      <c r="K2946" s="338"/>
      <c r="L2946" s="338"/>
      <c r="M2946" s="332"/>
      <c r="N2946" s="332"/>
      <c r="O2946" s="332"/>
      <c r="P2946" s="330"/>
      <c r="Q2946" s="330"/>
      <c r="R2946" s="338"/>
      <c r="S2946" s="338"/>
      <c r="T2946" s="338"/>
      <c r="U2946" s="338"/>
      <c r="V2946" s="338"/>
      <c r="W2946" s="338"/>
      <c r="X2946" s="338"/>
    </row>
    <row r="2947" spans="1:24" ht="1.5" customHeight="1">
      <c r="A2947" s="330" t="s">
        <v>3</v>
      </c>
      <c r="B2947" s="330"/>
      <c r="C2947" s="330"/>
      <c r="D2947" s="330"/>
      <c r="E2947" s="330"/>
      <c r="F2947" s="330"/>
      <c r="G2947" s="330"/>
      <c r="H2947" s="219"/>
      <c r="I2947" s="338">
        <v>1</v>
      </c>
      <c r="J2947" s="338"/>
      <c r="K2947" s="338"/>
      <c r="L2947" s="338"/>
      <c r="M2947" s="332" t="s">
        <v>45</v>
      </c>
      <c r="N2947" s="332"/>
      <c r="O2947" s="332"/>
      <c r="P2947" s="330"/>
      <c r="Q2947" s="330"/>
      <c r="R2947" s="338">
        <v>2.045042</v>
      </c>
      <c r="S2947" s="338"/>
      <c r="T2947" s="338"/>
      <c r="U2947" s="338"/>
      <c r="V2947" s="338">
        <v>2.045042</v>
      </c>
      <c r="W2947" s="338"/>
      <c r="X2947" s="338"/>
    </row>
    <row r="2948" spans="1:24" ht="16.5" customHeight="1">
      <c r="A2948" s="330"/>
      <c r="B2948" s="330"/>
      <c r="C2948" s="330"/>
      <c r="D2948" s="330"/>
      <c r="E2948" s="330"/>
      <c r="F2948" s="330"/>
      <c r="G2948" s="330"/>
      <c r="H2948" s="219"/>
      <c r="I2948" s="338"/>
      <c r="J2948" s="338"/>
      <c r="K2948" s="338"/>
      <c r="L2948" s="338"/>
      <c r="M2948" s="332"/>
      <c r="N2948" s="332"/>
      <c r="O2948" s="332"/>
      <c r="P2948" s="330"/>
      <c r="Q2948" s="330"/>
      <c r="R2948" s="338"/>
      <c r="S2948" s="338"/>
      <c r="T2948" s="338"/>
      <c r="U2948" s="338"/>
      <c r="V2948" s="338"/>
      <c r="W2948" s="338"/>
      <c r="X2948" s="338"/>
    </row>
    <row r="2949" spans="1:24" ht="1.5" customHeight="1">
      <c r="A2949" s="330" t="s">
        <v>96</v>
      </c>
      <c r="B2949" s="330"/>
      <c r="C2949" s="330"/>
      <c r="D2949" s="330"/>
      <c r="E2949" s="330"/>
      <c r="F2949" s="330"/>
      <c r="G2949" s="330"/>
      <c r="H2949" s="219"/>
      <c r="I2949" s="338">
        <v>3</v>
      </c>
      <c r="J2949" s="338"/>
      <c r="K2949" s="338"/>
      <c r="L2949" s="338"/>
      <c r="M2949" s="332" t="s">
        <v>45</v>
      </c>
      <c r="N2949" s="332"/>
      <c r="O2949" s="332"/>
      <c r="P2949" s="330"/>
      <c r="Q2949" s="330"/>
      <c r="R2949" s="338">
        <v>0.28999999999999998</v>
      </c>
      <c r="S2949" s="338"/>
      <c r="T2949" s="338"/>
      <c r="U2949" s="338"/>
      <c r="V2949" s="338">
        <v>0.87</v>
      </c>
      <c r="W2949" s="338"/>
      <c r="X2949" s="338"/>
    </row>
    <row r="2950" spans="1:24" ht="16.5" customHeight="1">
      <c r="A2950" s="330"/>
      <c r="B2950" s="330"/>
      <c r="C2950" s="330"/>
      <c r="D2950" s="330"/>
      <c r="E2950" s="330"/>
      <c r="F2950" s="330"/>
      <c r="G2950" s="330"/>
      <c r="H2950" s="219"/>
      <c r="I2950" s="338"/>
      <c r="J2950" s="338"/>
      <c r="K2950" s="338"/>
      <c r="L2950" s="338"/>
      <c r="M2950" s="332"/>
      <c r="N2950" s="332"/>
      <c r="O2950" s="332"/>
      <c r="P2950" s="330"/>
      <c r="Q2950" s="330"/>
      <c r="R2950" s="338"/>
      <c r="S2950" s="338"/>
      <c r="T2950" s="338"/>
      <c r="U2950" s="338"/>
      <c r="V2950" s="338"/>
      <c r="W2950" s="338"/>
      <c r="X2950" s="338"/>
    </row>
    <row r="2951" spans="1:24" ht="7.5" customHeight="1"/>
    <row r="2952" spans="1:24" ht="16.5" customHeight="1">
      <c r="S2952" s="335" t="s">
        <v>641</v>
      </c>
      <c r="T2952" s="335"/>
      <c r="U2952" s="336">
        <v>50.39716</v>
      </c>
      <c r="V2952" s="336"/>
      <c r="W2952" s="336"/>
    </row>
    <row r="2953" spans="1:24" ht="15.75" customHeight="1"/>
    <row r="2954" spans="1:24" ht="16.5" customHeight="1">
      <c r="B2954" s="339" t="s">
        <v>188</v>
      </c>
      <c r="C2954" s="339"/>
      <c r="D2954" s="339"/>
      <c r="E2954" s="339"/>
      <c r="F2954" s="339"/>
      <c r="G2954" s="339"/>
      <c r="H2954" s="339"/>
      <c r="I2954" s="339"/>
      <c r="J2954" s="339"/>
      <c r="K2954" s="339"/>
      <c r="L2954" s="339"/>
      <c r="M2954" s="339"/>
      <c r="N2954" s="339"/>
      <c r="O2954" s="339"/>
      <c r="P2954" s="339"/>
      <c r="Q2954" s="339"/>
      <c r="R2954" s="339"/>
      <c r="S2954" s="339"/>
      <c r="T2954" s="339"/>
      <c r="U2954" s="339"/>
      <c r="V2954" s="339"/>
      <c r="W2954" s="339"/>
      <c r="X2954" s="339"/>
    </row>
    <row r="2955" spans="1:24" ht="0.75" customHeight="1"/>
    <row r="2956" spans="1:24" ht="18" customHeight="1">
      <c r="A2956" s="340" t="s">
        <v>633</v>
      </c>
      <c r="B2956" s="340"/>
      <c r="C2956" s="340"/>
      <c r="D2956" s="340"/>
      <c r="E2956" s="340"/>
      <c r="F2956" s="340"/>
      <c r="G2956" s="340"/>
      <c r="H2956" s="218" t="s">
        <v>634</v>
      </c>
      <c r="I2956" s="341" t="s">
        <v>635</v>
      </c>
      <c r="J2956" s="341"/>
      <c r="K2956" s="341"/>
      <c r="L2956" s="341"/>
      <c r="M2956" s="341" t="s">
        <v>43</v>
      </c>
      <c r="N2956" s="341"/>
      <c r="O2956" s="341"/>
      <c r="P2956" s="340" t="s">
        <v>636</v>
      </c>
      <c r="Q2956" s="340"/>
      <c r="R2956" s="341" t="s">
        <v>637</v>
      </c>
      <c r="S2956" s="341"/>
      <c r="T2956" s="341"/>
      <c r="U2956" s="341"/>
      <c r="V2956" s="341" t="s">
        <v>638</v>
      </c>
      <c r="W2956" s="341"/>
      <c r="X2956" s="341"/>
    </row>
    <row r="2957" spans="1:24" ht="1.5" customHeight="1">
      <c r="A2957" s="330" t="s">
        <v>95</v>
      </c>
      <c r="B2957" s="330"/>
      <c r="C2957" s="330"/>
      <c r="D2957" s="330"/>
      <c r="E2957" s="330"/>
      <c r="F2957" s="330"/>
      <c r="G2957" s="330"/>
      <c r="H2957" s="219"/>
      <c r="I2957" s="338">
        <v>8</v>
      </c>
      <c r="J2957" s="338"/>
      <c r="K2957" s="338"/>
      <c r="L2957" s="338"/>
      <c r="M2957" s="332" t="s">
        <v>639</v>
      </c>
      <c r="N2957" s="332"/>
      <c r="O2957" s="332"/>
      <c r="P2957" s="330"/>
      <c r="Q2957" s="330"/>
      <c r="R2957" s="338">
        <v>0.29899999999999999</v>
      </c>
      <c r="S2957" s="338"/>
      <c r="T2957" s="338"/>
      <c r="U2957" s="338"/>
      <c r="V2957" s="338">
        <v>2.3919999999999999</v>
      </c>
      <c r="W2957" s="338"/>
      <c r="X2957" s="338"/>
    </row>
    <row r="2958" spans="1:24" ht="16.5" customHeight="1">
      <c r="A2958" s="330"/>
      <c r="B2958" s="330"/>
      <c r="C2958" s="330"/>
      <c r="D2958" s="330"/>
      <c r="E2958" s="330"/>
      <c r="F2958" s="330"/>
      <c r="G2958" s="330"/>
      <c r="H2958" s="219"/>
      <c r="I2958" s="338"/>
      <c r="J2958" s="338"/>
      <c r="K2958" s="338"/>
      <c r="L2958" s="338"/>
      <c r="M2958" s="332"/>
      <c r="N2958" s="332"/>
      <c r="O2958" s="332"/>
      <c r="P2958" s="330"/>
      <c r="Q2958" s="330"/>
      <c r="R2958" s="338"/>
      <c r="S2958" s="338"/>
      <c r="T2958" s="338"/>
      <c r="U2958" s="338"/>
      <c r="V2958" s="338"/>
      <c r="W2958" s="338"/>
      <c r="X2958" s="338"/>
    </row>
    <row r="2959" spans="1:24" ht="1.5" customHeight="1">
      <c r="A2959" s="330" t="s">
        <v>5</v>
      </c>
      <c r="B2959" s="330"/>
      <c r="C2959" s="330"/>
      <c r="D2959" s="330"/>
      <c r="E2959" s="330"/>
      <c r="F2959" s="330"/>
      <c r="G2959" s="330"/>
      <c r="H2959" s="219"/>
      <c r="I2959" s="338">
        <v>1</v>
      </c>
      <c r="J2959" s="338"/>
      <c r="K2959" s="338"/>
      <c r="L2959" s="338"/>
      <c r="M2959" s="332" t="s">
        <v>45</v>
      </c>
      <c r="N2959" s="332"/>
      <c r="O2959" s="332"/>
      <c r="P2959" s="330"/>
      <c r="Q2959" s="330"/>
      <c r="R2959" s="338">
        <v>0.82599999999999996</v>
      </c>
      <c r="S2959" s="338"/>
      <c r="T2959" s="338"/>
      <c r="U2959" s="338"/>
      <c r="V2959" s="338">
        <v>0.82599999999999996</v>
      </c>
      <c r="W2959" s="338"/>
      <c r="X2959" s="338"/>
    </row>
    <row r="2960" spans="1:24" ht="16.5" customHeight="1">
      <c r="A2960" s="330"/>
      <c r="B2960" s="330"/>
      <c r="C2960" s="330"/>
      <c r="D2960" s="330"/>
      <c r="E2960" s="330"/>
      <c r="F2960" s="330"/>
      <c r="G2960" s="330"/>
      <c r="H2960" s="219"/>
      <c r="I2960" s="338"/>
      <c r="J2960" s="338"/>
      <c r="K2960" s="338"/>
      <c r="L2960" s="338"/>
      <c r="M2960" s="332"/>
      <c r="N2960" s="332"/>
      <c r="O2960" s="332"/>
      <c r="P2960" s="330"/>
      <c r="Q2960" s="330"/>
      <c r="R2960" s="338"/>
      <c r="S2960" s="338"/>
      <c r="T2960" s="338"/>
      <c r="U2960" s="338"/>
      <c r="V2960" s="338"/>
      <c r="W2960" s="338"/>
      <c r="X2960" s="338"/>
    </row>
    <row r="2961" spans="1:24" ht="1.5" customHeight="1">
      <c r="A2961" s="330" t="s">
        <v>85</v>
      </c>
      <c r="B2961" s="330"/>
      <c r="C2961" s="330"/>
      <c r="D2961" s="330"/>
      <c r="E2961" s="330"/>
      <c r="F2961" s="330"/>
      <c r="G2961" s="330"/>
      <c r="H2961" s="219"/>
      <c r="I2961" s="338">
        <v>1</v>
      </c>
      <c r="J2961" s="338"/>
      <c r="K2961" s="338"/>
      <c r="L2961" s="338"/>
      <c r="M2961" s="332" t="s">
        <v>45</v>
      </c>
      <c r="N2961" s="332"/>
      <c r="O2961" s="332"/>
      <c r="P2961" s="330"/>
      <c r="Q2961" s="330"/>
      <c r="R2961" s="338">
        <v>10.68557</v>
      </c>
      <c r="S2961" s="338"/>
      <c r="T2961" s="338"/>
      <c r="U2961" s="338"/>
      <c r="V2961" s="338">
        <v>10.68557</v>
      </c>
      <c r="W2961" s="338"/>
      <c r="X2961" s="338"/>
    </row>
    <row r="2962" spans="1:24" ht="16.5" customHeight="1">
      <c r="A2962" s="330"/>
      <c r="B2962" s="330"/>
      <c r="C2962" s="330"/>
      <c r="D2962" s="330"/>
      <c r="E2962" s="330"/>
      <c r="F2962" s="330"/>
      <c r="G2962" s="330"/>
      <c r="H2962" s="219"/>
      <c r="I2962" s="338"/>
      <c r="J2962" s="338"/>
      <c r="K2962" s="338"/>
      <c r="L2962" s="338"/>
      <c r="M2962" s="332"/>
      <c r="N2962" s="332"/>
      <c r="O2962" s="332"/>
      <c r="P2962" s="330"/>
      <c r="Q2962" s="330"/>
      <c r="R2962" s="338"/>
      <c r="S2962" s="338"/>
      <c r="T2962" s="338"/>
      <c r="U2962" s="338"/>
      <c r="V2962" s="338"/>
      <c r="W2962" s="338"/>
      <c r="X2962" s="338"/>
    </row>
    <row r="2963" spans="1:24" ht="1.5" customHeight="1">
      <c r="A2963" s="330" t="s">
        <v>98</v>
      </c>
      <c r="B2963" s="330"/>
      <c r="C2963" s="330"/>
      <c r="D2963" s="330"/>
      <c r="E2963" s="330"/>
      <c r="F2963" s="330"/>
      <c r="G2963" s="330"/>
      <c r="H2963" s="219"/>
      <c r="I2963" s="338">
        <v>4</v>
      </c>
      <c r="J2963" s="338"/>
      <c r="K2963" s="338"/>
      <c r="L2963" s="338"/>
      <c r="M2963" s="332" t="s">
        <v>639</v>
      </c>
      <c r="N2963" s="332"/>
      <c r="O2963" s="332"/>
      <c r="P2963" s="330"/>
      <c r="Q2963" s="330"/>
      <c r="R2963" s="338">
        <v>2.262053E-2</v>
      </c>
      <c r="S2963" s="338"/>
      <c r="T2963" s="338"/>
      <c r="U2963" s="338"/>
      <c r="V2963" s="338">
        <v>9.0482119999999999E-2</v>
      </c>
      <c r="W2963" s="338"/>
      <c r="X2963" s="338"/>
    </row>
    <row r="2964" spans="1:24" ht="16.5" customHeight="1">
      <c r="A2964" s="330"/>
      <c r="B2964" s="330"/>
      <c r="C2964" s="330"/>
      <c r="D2964" s="330"/>
      <c r="E2964" s="330"/>
      <c r="F2964" s="330"/>
      <c r="G2964" s="330"/>
      <c r="H2964" s="219"/>
      <c r="I2964" s="338"/>
      <c r="J2964" s="338"/>
      <c r="K2964" s="338"/>
      <c r="L2964" s="338"/>
      <c r="M2964" s="332"/>
      <c r="N2964" s="332"/>
      <c r="O2964" s="332"/>
      <c r="P2964" s="330"/>
      <c r="Q2964" s="330"/>
      <c r="R2964" s="338"/>
      <c r="S2964" s="338"/>
      <c r="T2964" s="338"/>
      <c r="U2964" s="338"/>
      <c r="V2964" s="338"/>
      <c r="W2964" s="338"/>
      <c r="X2964" s="338"/>
    </row>
    <row r="2965" spans="1:24" ht="7.5" customHeight="1"/>
    <row r="2966" spans="1:24" ht="16.5" customHeight="1">
      <c r="S2966" s="335" t="s">
        <v>641</v>
      </c>
      <c r="T2966" s="335"/>
      <c r="U2966" s="336">
        <v>13.99405</v>
      </c>
      <c r="V2966" s="336"/>
      <c r="W2966" s="336"/>
    </row>
    <row r="2967" spans="1:24" ht="13.5" customHeight="1"/>
    <row r="2968" spans="1:24" ht="16.5" customHeight="1">
      <c r="E2968" s="342" t="s">
        <v>40</v>
      </c>
      <c r="F2968" s="342"/>
      <c r="G2968" s="342" t="s">
        <v>189</v>
      </c>
      <c r="H2968" s="342"/>
      <c r="I2968" s="342"/>
      <c r="J2968" s="342"/>
    </row>
    <row r="2969" spans="1:24" ht="14.25" customHeight="1"/>
    <row r="2970" spans="1:24" ht="16.5" customHeight="1">
      <c r="B2970" s="339" t="s">
        <v>190</v>
      </c>
      <c r="C2970" s="339"/>
      <c r="D2970" s="339"/>
      <c r="E2970" s="339"/>
      <c r="F2970" s="339"/>
      <c r="G2970" s="339"/>
      <c r="H2970" s="339"/>
      <c r="I2970" s="339"/>
      <c r="J2970" s="339"/>
      <c r="K2970" s="339"/>
      <c r="L2970" s="339"/>
      <c r="M2970" s="339"/>
      <c r="N2970" s="339"/>
      <c r="O2970" s="339"/>
      <c r="P2970" s="339"/>
      <c r="Q2970" s="339"/>
      <c r="R2970" s="339"/>
      <c r="S2970" s="339"/>
      <c r="T2970" s="339"/>
      <c r="U2970" s="339"/>
      <c r="V2970" s="339"/>
      <c r="W2970" s="339"/>
      <c r="X2970" s="339"/>
    </row>
    <row r="2971" spans="1:24" ht="1.5" customHeight="1"/>
    <row r="2972" spans="1:24" ht="18" customHeight="1">
      <c r="A2972" s="340" t="s">
        <v>633</v>
      </c>
      <c r="B2972" s="340"/>
      <c r="C2972" s="340"/>
      <c r="D2972" s="340"/>
      <c r="E2972" s="340"/>
      <c r="F2972" s="340"/>
      <c r="G2972" s="340"/>
      <c r="H2972" s="218" t="s">
        <v>634</v>
      </c>
      <c r="I2972" s="341" t="s">
        <v>635</v>
      </c>
      <c r="J2972" s="341"/>
      <c r="K2972" s="341"/>
      <c r="L2972" s="341"/>
      <c r="M2972" s="341" t="s">
        <v>43</v>
      </c>
      <c r="N2972" s="341"/>
      <c r="O2972" s="341"/>
      <c r="P2972" s="340" t="s">
        <v>636</v>
      </c>
      <c r="Q2972" s="340"/>
      <c r="R2972" s="341" t="s">
        <v>637</v>
      </c>
      <c r="S2972" s="341"/>
      <c r="T2972" s="341"/>
      <c r="U2972" s="341"/>
      <c r="V2972" s="341" t="s">
        <v>638</v>
      </c>
      <c r="W2972" s="341"/>
      <c r="X2972" s="341"/>
    </row>
    <row r="2973" spans="1:24" ht="1.5" customHeight="1">
      <c r="A2973" s="330" t="s">
        <v>79</v>
      </c>
      <c r="B2973" s="330"/>
      <c r="C2973" s="330"/>
      <c r="D2973" s="330"/>
      <c r="E2973" s="330"/>
      <c r="F2973" s="330"/>
      <c r="G2973" s="330"/>
      <c r="H2973" s="219"/>
      <c r="I2973" s="338">
        <v>21</v>
      </c>
      <c r="J2973" s="338"/>
      <c r="K2973" s="338"/>
      <c r="L2973" s="338"/>
      <c r="M2973" s="332" t="s">
        <v>639</v>
      </c>
      <c r="N2973" s="332"/>
      <c r="O2973" s="332"/>
      <c r="P2973" s="330"/>
      <c r="Q2973" s="330"/>
      <c r="R2973" s="338">
        <v>0.41621930000000001</v>
      </c>
      <c r="S2973" s="338"/>
      <c r="T2973" s="338"/>
      <c r="U2973" s="338"/>
      <c r="V2973" s="338">
        <v>8.7406050000000004</v>
      </c>
      <c r="W2973" s="338"/>
      <c r="X2973" s="338"/>
    </row>
    <row r="2974" spans="1:24" ht="16.5" customHeight="1">
      <c r="A2974" s="330"/>
      <c r="B2974" s="330"/>
      <c r="C2974" s="330"/>
      <c r="D2974" s="330"/>
      <c r="E2974" s="330"/>
      <c r="F2974" s="330"/>
      <c r="G2974" s="330"/>
      <c r="H2974" s="219"/>
      <c r="I2974" s="338"/>
      <c r="J2974" s="338"/>
      <c r="K2974" s="338"/>
      <c r="L2974" s="338"/>
      <c r="M2974" s="332"/>
      <c r="N2974" s="332"/>
      <c r="O2974" s="332"/>
      <c r="P2974" s="330"/>
      <c r="Q2974" s="330"/>
      <c r="R2974" s="338"/>
      <c r="S2974" s="338"/>
      <c r="T2974" s="338"/>
      <c r="U2974" s="338"/>
      <c r="V2974" s="338"/>
      <c r="W2974" s="338"/>
      <c r="X2974" s="338"/>
    </row>
    <row r="2975" spans="1:24" ht="1.5" customHeight="1">
      <c r="A2975" s="330" t="s">
        <v>47</v>
      </c>
      <c r="B2975" s="330"/>
      <c r="C2975" s="330"/>
      <c r="D2975" s="330"/>
      <c r="E2975" s="330"/>
      <c r="F2975" s="330"/>
      <c r="G2975" s="330"/>
      <c r="H2975" s="219"/>
      <c r="I2975" s="338">
        <v>200</v>
      </c>
      <c r="J2975" s="338"/>
      <c r="K2975" s="338"/>
      <c r="L2975" s="338"/>
      <c r="M2975" s="332" t="s">
        <v>640</v>
      </c>
      <c r="N2975" s="332"/>
      <c r="O2975" s="332"/>
      <c r="P2975" s="330"/>
      <c r="Q2975" s="330"/>
      <c r="R2975" s="338">
        <v>3.5242370000000002E-2</v>
      </c>
      <c r="S2975" s="338"/>
      <c r="T2975" s="338"/>
      <c r="U2975" s="338"/>
      <c r="V2975" s="338">
        <v>7.0484749999999998</v>
      </c>
      <c r="W2975" s="338"/>
      <c r="X2975" s="338"/>
    </row>
    <row r="2976" spans="1:24" ht="16.5" customHeight="1">
      <c r="A2976" s="330"/>
      <c r="B2976" s="330"/>
      <c r="C2976" s="330"/>
      <c r="D2976" s="330"/>
      <c r="E2976" s="330"/>
      <c r="F2976" s="330"/>
      <c r="G2976" s="330"/>
      <c r="H2976" s="219"/>
      <c r="I2976" s="338"/>
      <c r="J2976" s="338"/>
      <c r="K2976" s="338"/>
      <c r="L2976" s="338"/>
      <c r="M2976" s="332"/>
      <c r="N2976" s="332"/>
      <c r="O2976" s="332"/>
      <c r="P2976" s="330"/>
      <c r="Q2976" s="330"/>
      <c r="R2976" s="338"/>
      <c r="S2976" s="338"/>
      <c r="T2976" s="338"/>
      <c r="U2976" s="338"/>
      <c r="V2976" s="338"/>
      <c r="W2976" s="338"/>
      <c r="X2976" s="338"/>
    </row>
    <row r="2977" spans="1:24" ht="1.5" customHeight="1">
      <c r="A2977" s="330" t="s">
        <v>3</v>
      </c>
      <c r="B2977" s="330"/>
      <c r="C2977" s="330"/>
      <c r="D2977" s="330"/>
      <c r="E2977" s="330"/>
      <c r="F2977" s="330"/>
      <c r="G2977" s="330"/>
      <c r="H2977" s="219"/>
      <c r="I2977" s="338">
        <v>1</v>
      </c>
      <c r="J2977" s="338"/>
      <c r="K2977" s="338"/>
      <c r="L2977" s="338"/>
      <c r="M2977" s="332" t="s">
        <v>45</v>
      </c>
      <c r="N2977" s="332"/>
      <c r="O2977" s="332"/>
      <c r="P2977" s="330"/>
      <c r="Q2977" s="330"/>
      <c r="R2977" s="338">
        <v>2.045042</v>
      </c>
      <c r="S2977" s="338"/>
      <c r="T2977" s="338"/>
      <c r="U2977" s="338"/>
      <c r="V2977" s="338">
        <v>2.045042</v>
      </c>
      <c r="W2977" s="338"/>
      <c r="X2977" s="338"/>
    </row>
    <row r="2978" spans="1:24" ht="16.5" customHeight="1">
      <c r="A2978" s="330"/>
      <c r="B2978" s="330"/>
      <c r="C2978" s="330"/>
      <c r="D2978" s="330"/>
      <c r="E2978" s="330"/>
      <c r="F2978" s="330"/>
      <c r="G2978" s="330"/>
      <c r="H2978" s="219"/>
      <c r="I2978" s="338"/>
      <c r="J2978" s="338"/>
      <c r="K2978" s="338"/>
      <c r="L2978" s="338"/>
      <c r="M2978" s="332"/>
      <c r="N2978" s="332"/>
      <c r="O2978" s="332"/>
      <c r="P2978" s="330"/>
      <c r="Q2978" s="330"/>
      <c r="R2978" s="338"/>
      <c r="S2978" s="338"/>
      <c r="T2978" s="338"/>
      <c r="U2978" s="338"/>
      <c r="V2978" s="338"/>
      <c r="W2978" s="338"/>
      <c r="X2978" s="338"/>
    </row>
    <row r="2979" spans="1:24" ht="1.5" customHeight="1">
      <c r="A2979" s="330" t="s">
        <v>96</v>
      </c>
      <c r="B2979" s="330"/>
      <c r="C2979" s="330"/>
      <c r="D2979" s="330"/>
      <c r="E2979" s="330"/>
      <c r="F2979" s="330"/>
      <c r="G2979" s="330"/>
      <c r="H2979" s="219"/>
      <c r="I2979" s="338">
        <v>2</v>
      </c>
      <c r="J2979" s="338"/>
      <c r="K2979" s="338"/>
      <c r="L2979" s="338"/>
      <c r="M2979" s="332" t="s">
        <v>45</v>
      </c>
      <c r="N2979" s="332"/>
      <c r="O2979" s="332"/>
      <c r="P2979" s="330"/>
      <c r="Q2979" s="330"/>
      <c r="R2979" s="338">
        <v>0.28999999999999998</v>
      </c>
      <c r="S2979" s="338"/>
      <c r="T2979" s="338"/>
      <c r="U2979" s="338"/>
      <c r="V2979" s="338">
        <v>0.57999999999999996</v>
      </c>
      <c r="W2979" s="338"/>
      <c r="X2979" s="338"/>
    </row>
    <row r="2980" spans="1:24" ht="16.5" customHeight="1">
      <c r="A2980" s="330"/>
      <c r="B2980" s="330"/>
      <c r="C2980" s="330"/>
      <c r="D2980" s="330"/>
      <c r="E2980" s="330"/>
      <c r="F2980" s="330"/>
      <c r="G2980" s="330"/>
      <c r="H2980" s="219"/>
      <c r="I2980" s="338"/>
      <c r="J2980" s="338"/>
      <c r="K2980" s="338"/>
      <c r="L2980" s="338"/>
      <c r="M2980" s="332"/>
      <c r="N2980" s="332"/>
      <c r="O2980" s="332"/>
      <c r="P2980" s="330"/>
      <c r="Q2980" s="330"/>
      <c r="R2980" s="338"/>
      <c r="S2980" s="338"/>
      <c r="T2980" s="338"/>
      <c r="U2980" s="338"/>
      <c r="V2980" s="338"/>
      <c r="W2980" s="338"/>
      <c r="X2980" s="338"/>
    </row>
    <row r="2981" spans="1:24" ht="7.5" customHeight="1"/>
    <row r="2982" spans="1:24" ht="16.5" customHeight="1">
      <c r="S2982" s="335" t="s">
        <v>641</v>
      </c>
      <c r="T2982" s="335"/>
      <c r="U2982" s="336">
        <v>18.41412</v>
      </c>
      <c r="V2982" s="336"/>
      <c r="W2982" s="336"/>
    </row>
    <row r="2983" spans="1:24" ht="15" customHeight="1"/>
    <row r="2984" spans="1:24" ht="17.25" customHeight="1">
      <c r="B2984" s="339" t="s">
        <v>15</v>
      </c>
      <c r="C2984" s="339"/>
      <c r="D2984" s="339"/>
      <c r="E2984" s="339"/>
      <c r="F2984" s="339"/>
      <c r="G2984" s="339"/>
      <c r="H2984" s="339"/>
      <c r="I2984" s="339"/>
      <c r="J2984" s="339"/>
      <c r="K2984" s="339"/>
      <c r="L2984" s="339"/>
      <c r="M2984" s="339"/>
      <c r="N2984" s="339"/>
      <c r="O2984" s="339"/>
      <c r="P2984" s="339"/>
      <c r="Q2984" s="339"/>
      <c r="R2984" s="339"/>
      <c r="S2984" s="339"/>
      <c r="T2984" s="339"/>
      <c r="U2984" s="339"/>
      <c r="V2984" s="339"/>
      <c r="W2984" s="339"/>
      <c r="X2984" s="339"/>
    </row>
    <row r="2985" spans="1:24" ht="0.75" customHeight="1"/>
    <row r="2986" spans="1:24" ht="18" customHeight="1">
      <c r="A2986" s="340" t="s">
        <v>633</v>
      </c>
      <c r="B2986" s="340"/>
      <c r="C2986" s="340"/>
      <c r="D2986" s="340"/>
      <c r="E2986" s="340"/>
      <c r="F2986" s="340"/>
      <c r="G2986" s="340"/>
      <c r="H2986" s="218" t="s">
        <v>634</v>
      </c>
      <c r="I2986" s="341" t="s">
        <v>635</v>
      </c>
      <c r="J2986" s="341"/>
      <c r="K2986" s="341"/>
      <c r="L2986" s="341"/>
      <c r="M2986" s="341" t="s">
        <v>43</v>
      </c>
      <c r="N2986" s="341"/>
      <c r="O2986" s="341"/>
      <c r="P2986" s="340" t="s">
        <v>636</v>
      </c>
      <c r="Q2986" s="340"/>
      <c r="R2986" s="341" t="s">
        <v>637</v>
      </c>
      <c r="S2986" s="341"/>
      <c r="T2986" s="341"/>
      <c r="U2986" s="341"/>
      <c r="V2986" s="341" t="s">
        <v>638</v>
      </c>
      <c r="W2986" s="341"/>
      <c r="X2986" s="341"/>
    </row>
    <row r="2987" spans="1:24" ht="1.5" customHeight="1">
      <c r="A2987" s="330" t="s">
        <v>79</v>
      </c>
      <c r="B2987" s="330"/>
      <c r="C2987" s="330"/>
      <c r="D2987" s="330"/>
      <c r="E2987" s="330"/>
      <c r="F2987" s="330"/>
      <c r="G2987" s="330"/>
      <c r="H2987" s="219"/>
      <c r="I2987" s="338">
        <v>14</v>
      </c>
      <c r="J2987" s="338"/>
      <c r="K2987" s="338"/>
      <c r="L2987" s="338"/>
      <c r="M2987" s="332" t="s">
        <v>639</v>
      </c>
      <c r="N2987" s="332"/>
      <c r="O2987" s="332"/>
      <c r="P2987" s="330"/>
      <c r="Q2987" s="330"/>
      <c r="R2987" s="338">
        <v>0.41621930000000001</v>
      </c>
      <c r="S2987" s="338"/>
      <c r="T2987" s="338"/>
      <c r="U2987" s="338"/>
      <c r="V2987" s="338">
        <v>5.82707</v>
      </c>
      <c r="W2987" s="338"/>
      <c r="X2987" s="338"/>
    </row>
    <row r="2988" spans="1:24" ht="16.5" customHeight="1">
      <c r="A2988" s="330"/>
      <c r="B2988" s="330"/>
      <c r="C2988" s="330"/>
      <c r="D2988" s="330"/>
      <c r="E2988" s="330"/>
      <c r="F2988" s="330"/>
      <c r="G2988" s="330"/>
      <c r="H2988" s="219"/>
      <c r="I2988" s="338"/>
      <c r="J2988" s="338"/>
      <c r="K2988" s="338"/>
      <c r="L2988" s="338"/>
      <c r="M2988" s="332"/>
      <c r="N2988" s="332"/>
      <c r="O2988" s="332"/>
      <c r="P2988" s="330"/>
      <c r="Q2988" s="330"/>
      <c r="R2988" s="338"/>
      <c r="S2988" s="338"/>
      <c r="T2988" s="338"/>
      <c r="U2988" s="338"/>
      <c r="V2988" s="338"/>
      <c r="W2988" s="338"/>
      <c r="X2988" s="338"/>
    </row>
    <row r="2989" spans="1:24" ht="1.5" customHeight="1">
      <c r="A2989" s="330" t="s">
        <v>47</v>
      </c>
      <c r="B2989" s="330"/>
      <c r="C2989" s="330"/>
      <c r="D2989" s="330"/>
      <c r="E2989" s="330"/>
      <c r="F2989" s="330"/>
      <c r="G2989" s="330"/>
      <c r="H2989" s="219"/>
      <c r="I2989" s="338">
        <v>150</v>
      </c>
      <c r="J2989" s="338"/>
      <c r="K2989" s="338"/>
      <c r="L2989" s="338"/>
      <c r="M2989" s="332" t="s">
        <v>640</v>
      </c>
      <c r="N2989" s="332"/>
      <c r="O2989" s="332"/>
      <c r="P2989" s="330"/>
      <c r="Q2989" s="330"/>
      <c r="R2989" s="338">
        <v>3.5242370000000002E-2</v>
      </c>
      <c r="S2989" s="338"/>
      <c r="T2989" s="338"/>
      <c r="U2989" s="338"/>
      <c r="V2989" s="338">
        <v>5.2863559999999996</v>
      </c>
      <c r="W2989" s="338"/>
      <c r="X2989" s="338"/>
    </row>
    <row r="2990" spans="1:24" ht="16.5" customHeight="1">
      <c r="A2990" s="330"/>
      <c r="B2990" s="330"/>
      <c r="C2990" s="330"/>
      <c r="D2990" s="330"/>
      <c r="E2990" s="330"/>
      <c r="F2990" s="330"/>
      <c r="G2990" s="330"/>
      <c r="H2990" s="219"/>
      <c r="I2990" s="338"/>
      <c r="J2990" s="338"/>
      <c r="K2990" s="338"/>
      <c r="L2990" s="338"/>
      <c r="M2990" s="332"/>
      <c r="N2990" s="332"/>
      <c r="O2990" s="332"/>
      <c r="P2990" s="330"/>
      <c r="Q2990" s="330"/>
      <c r="R2990" s="338"/>
      <c r="S2990" s="338"/>
      <c r="T2990" s="338"/>
      <c r="U2990" s="338"/>
      <c r="V2990" s="338"/>
      <c r="W2990" s="338"/>
      <c r="X2990" s="338"/>
    </row>
    <row r="2991" spans="1:24" ht="1.5" customHeight="1">
      <c r="A2991" s="330" t="s">
        <v>4</v>
      </c>
      <c r="B2991" s="330"/>
      <c r="C2991" s="330"/>
      <c r="D2991" s="330"/>
      <c r="E2991" s="330"/>
      <c r="F2991" s="330"/>
      <c r="G2991" s="330"/>
      <c r="H2991" s="219"/>
      <c r="I2991" s="338">
        <v>1</v>
      </c>
      <c r="J2991" s="338"/>
      <c r="K2991" s="338"/>
      <c r="L2991" s="338"/>
      <c r="M2991" s="332" t="s">
        <v>45</v>
      </c>
      <c r="N2991" s="332"/>
      <c r="O2991" s="332"/>
      <c r="P2991" s="330"/>
      <c r="Q2991" s="330"/>
      <c r="R2991" s="338">
        <v>1.6685410000000001</v>
      </c>
      <c r="S2991" s="338"/>
      <c r="T2991" s="338"/>
      <c r="U2991" s="338"/>
      <c r="V2991" s="338">
        <v>1.6685410000000001</v>
      </c>
      <c r="W2991" s="338"/>
      <c r="X2991" s="338"/>
    </row>
    <row r="2992" spans="1:24" ht="16.5" customHeight="1">
      <c r="A2992" s="330"/>
      <c r="B2992" s="330"/>
      <c r="C2992" s="330"/>
      <c r="D2992" s="330"/>
      <c r="E2992" s="330"/>
      <c r="F2992" s="330"/>
      <c r="G2992" s="330"/>
      <c r="H2992" s="219"/>
      <c r="I2992" s="338"/>
      <c r="J2992" s="338"/>
      <c r="K2992" s="338"/>
      <c r="L2992" s="338"/>
      <c r="M2992" s="332"/>
      <c r="N2992" s="332"/>
      <c r="O2992" s="332"/>
      <c r="P2992" s="330"/>
      <c r="Q2992" s="330"/>
      <c r="R2992" s="338"/>
      <c r="S2992" s="338"/>
      <c r="T2992" s="338"/>
      <c r="U2992" s="338"/>
      <c r="V2992" s="338"/>
      <c r="W2992" s="338"/>
      <c r="X2992" s="338"/>
    </row>
    <row r="2993" spans="1:24" ht="1.5" customHeight="1">
      <c r="A2993" s="330" t="s">
        <v>96</v>
      </c>
      <c r="B2993" s="330"/>
      <c r="C2993" s="330"/>
      <c r="D2993" s="330"/>
      <c r="E2993" s="330"/>
      <c r="F2993" s="330"/>
      <c r="G2993" s="330"/>
      <c r="H2993" s="219"/>
      <c r="I2993" s="338">
        <v>2</v>
      </c>
      <c r="J2993" s="338"/>
      <c r="K2993" s="338"/>
      <c r="L2993" s="338"/>
      <c r="M2993" s="332" t="s">
        <v>45</v>
      </c>
      <c r="N2993" s="332"/>
      <c r="O2993" s="332"/>
      <c r="P2993" s="330"/>
      <c r="Q2993" s="330"/>
      <c r="R2993" s="338">
        <v>0.28999999999999998</v>
      </c>
      <c r="S2993" s="338"/>
      <c r="T2993" s="338"/>
      <c r="U2993" s="338"/>
      <c r="V2993" s="338">
        <v>0.57999999999999996</v>
      </c>
      <c r="W2993" s="338"/>
      <c r="X2993" s="338"/>
    </row>
    <row r="2994" spans="1:24" ht="16.5" customHeight="1">
      <c r="A2994" s="330"/>
      <c r="B2994" s="330"/>
      <c r="C2994" s="330"/>
      <c r="D2994" s="330"/>
      <c r="E2994" s="330"/>
      <c r="F2994" s="330"/>
      <c r="G2994" s="330"/>
      <c r="H2994" s="219"/>
      <c r="I2994" s="338"/>
      <c r="J2994" s="338"/>
      <c r="K2994" s="338"/>
      <c r="L2994" s="338"/>
      <c r="M2994" s="332"/>
      <c r="N2994" s="332"/>
      <c r="O2994" s="332"/>
      <c r="P2994" s="330"/>
      <c r="Q2994" s="330"/>
      <c r="R2994" s="338"/>
      <c r="S2994" s="338"/>
      <c r="T2994" s="338"/>
      <c r="U2994" s="338"/>
      <c r="V2994" s="338"/>
      <c r="W2994" s="338"/>
      <c r="X2994" s="338"/>
    </row>
    <row r="2995" spans="1:24" ht="7.5" customHeight="1"/>
    <row r="2996" spans="1:24" ht="16.5" customHeight="1">
      <c r="S2996" s="335" t="s">
        <v>641</v>
      </c>
      <c r="T2996" s="335"/>
      <c r="U2996" s="336">
        <v>13.361969999999999</v>
      </c>
      <c r="V2996" s="336"/>
      <c r="W2996" s="336"/>
    </row>
    <row r="2997" spans="1:24" ht="15.75" customHeight="1"/>
    <row r="2998" spans="1:24" ht="16.5" customHeight="1">
      <c r="B2998" s="339" t="s">
        <v>795</v>
      </c>
      <c r="C2998" s="339"/>
      <c r="D2998" s="339"/>
      <c r="E2998" s="339"/>
      <c r="F2998" s="339"/>
      <c r="G2998" s="339"/>
      <c r="H2998" s="339"/>
      <c r="I2998" s="339"/>
      <c r="J2998" s="339"/>
      <c r="K2998" s="339"/>
      <c r="L2998" s="339"/>
      <c r="M2998" s="339"/>
      <c r="N2998" s="339"/>
      <c r="O2998" s="339"/>
      <c r="P2998" s="339"/>
      <c r="Q2998" s="339"/>
      <c r="R2998" s="339"/>
      <c r="S2998" s="339"/>
      <c r="T2998" s="339"/>
      <c r="U2998" s="339"/>
      <c r="V2998" s="339"/>
      <c r="W2998" s="339"/>
      <c r="X2998" s="339"/>
    </row>
    <row r="2999" spans="1:24" ht="0.75" customHeight="1"/>
    <row r="3000" spans="1:24" ht="18" customHeight="1">
      <c r="A3000" s="340" t="s">
        <v>633</v>
      </c>
      <c r="B3000" s="340"/>
      <c r="C3000" s="340"/>
      <c r="D3000" s="340"/>
      <c r="E3000" s="340"/>
      <c r="F3000" s="340"/>
      <c r="G3000" s="340"/>
      <c r="H3000" s="218" t="s">
        <v>634</v>
      </c>
      <c r="I3000" s="341" t="s">
        <v>635</v>
      </c>
      <c r="J3000" s="341"/>
      <c r="K3000" s="341"/>
      <c r="L3000" s="341"/>
      <c r="M3000" s="341" t="s">
        <v>43</v>
      </c>
      <c r="N3000" s="341"/>
      <c r="O3000" s="341"/>
      <c r="P3000" s="340" t="s">
        <v>636</v>
      </c>
      <c r="Q3000" s="340"/>
      <c r="R3000" s="341" t="s">
        <v>637</v>
      </c>
      <c r="S3000" s="341"/>
      <c r="T3000" s="341"/>
      <c r="U3000" s="341"/>
      <c r="V3000" s="341" t="s">
        <v>638</v>
      </c>
      <c r="W3000" s="341"/>
      <c r="X3000" s="341"/>
    </row>
    <row r="3001" spans="1:24" ht="1.5" customHeight="1">
      <c r="A3001" s="330" t="s">
        <v>79</v>
      </c>
      <c r="B3001" s="330"/>
      <c r="C3001" s="330"/>
      <c r="D3001" s="330"/>
      <c r="E3001" s="330"/>
      <c r="F3001" s="330"/>
      <c r="G3001" s="330"/>
      <c r="H3001" s="219"/>
      <c r="I3001" s="338">
        <v>14</v>
      </c>
      <c r="J3001" s="338"/>
      <c r="K3001" s="338"/>
      <c r="L3001" s="338"/>
      <c r="M3001" s="332" t="s">
        <v>639</v>
      </c>
      <c r="N3001" s="332"/>
      <c r="O3001" s="332"/>
      <c r="P3001" s="330"/>
      <c r="Q3001" s="330"/>
      <c r="R3001" s="338">
        <v>0.41621930000000001</v>
      </c>
      <c r="S3001" s="338"/>
      <c r="T3001" s="338"/>
      <c r="U3001" s="338"/>
      <c r="V3001" s="338">
        <v>5.82707</v>
      </c>
      <c r="W3001" s="338"/>
      <c r="X3001" s="338"/>
    </row>
    <row r="3002" spans="1:24" ht="16.5" customHeight="1">
      <c r="A3002" s="330"/>
      <c r="B3002" s="330"/>
      <c r="C3002" s="330"/>
      <c r="D3002" s="330"/>
      <c r="E3002" s="330"/>
      <c r="F3002" s="330"/>
      <c r="G3002" s="330"/>
      <c r="H3002" s="219"/>
      <c r="I3002" s="338"/>
      <c r="J3002" s="338"/>
      <c r="K3002" s="338"/>
      <c r="L3002" s="338"/>
      <c r="M3002" s="332"/>
      <c r="N3002" s="332"/>
      <c r="O3002" s="332"/>
      <c r="P3002" s="330"/>
      <c r="Q3002" s="330"/>
      <c r="R3002" s="338"/>
      <c r="S3002" s="338"/>
      <c r="T3002" s="338"/>
      <c r="U3002" s="338"/>
      <c r="V3002" s="338"/>
      <c r="W3002" s="338"/>
      <c r="X3002" s="338"/>
    </row>
    <row r="3003" spans="1:24" ht="1.5" customHeight="1">
      <c r="A3003" s="330" t="s">
        <v>47</v>
      </c>
      <c r="B3003" s="330"/>
      <c r="C3003" s="330"/>
      <c r="D3003" s="330"/>
      <c r="E3003" s="330"/>
      <c r="F3003" s="330"/>
      <c r="G3003" s="330"/>
      <c r="H3003" s="219"/>
      <c r="I3003" s="338">
        <v>30</v>
      </c>
      <c r="J3003" s="338"/>
      <c r="K3003" s="338"/>
      <c r="L3003" s="338"/>
      <c r="M3003" s="332" t="s">
        <v>640</v>
      </c>
      <c r="N3003" s="332"/>
      <c r="O3003" s="332"/>
      <c r="P3003" s="330"/>
      <c r="Q3003" s="330"/>
      <c r="R3003" s="338">
        <v>3.5242370000000002E-2</v>
      </c>
      <c r="S3003" s="338"/>
      <c r="T3003" s="338"/>
      <c r="U3003" s="338"/>
      <c r="V3003" s="338">
        <v>1.0572710000000001</v>
      </c>
      <c r="W3003" s="338"/>
      <c r="X3003" s="338"/>
    </row>
    <row r="3004" spans="1:24" ht="16.5" customHeight="1">
      <c r="A3004" s="330"/>
      <c r="B3004" s="330"/>
      <c r="C3004" s="330"/>
      <c r="D3004" s="330"/>
      <c r="E3004" s="330"/>
      <c r="F3004" s="330"/>
      <c r="G3004" s="330"/>
      <c r="H3004" s="219"/>
      <c r="I3004" s="338"/>
      <c r="J3004" s="338"/>
      <c r="K3004" s="338"/>
      <c r="L3004" s="338"/>
      <c r="M3004" s="332"/>
      <c r="N3004" s="332"/>
      <c r="O3004" s="332"/>
      <c r="P3004" s="330"/>
      <c r="Q3004" s="330"/>
      <c r="R3004" s="338"/>
      <c r="S3004" s="338"/>
      <c r="T3004" s="338"/>
      <c r="U3004" s="338"/>
      <c r="V3004" s="338"/>
      <c r="W3004" s="338"/>
      <c r="X3004" s="338"/>
    </row>
    <row r="3005" spans="1:24" ht="1.5" customHeight="1">
      <c r="A3005" s="330" t="s">
        <v>3</v>
      </c>
      <c r="B3005" s="330"/>
      <c r="C3005" s="330"/>
      <c r="D3005" s="330"/>
      <c r="E3005" s="330"/>
      <c r="F3005" s="330"/>
      <c r="G3005" s="330"/>
      <c r="H3005" s="219"/>
      <c r="I3005" s="338">
        <v>1</v>
      </c>
      <c r="J3005" s="338"/>
      <c r="K3005" s="338"/>
      <c r="L3005" s="338"/>
      <c r="M3005" s="332" t="s">
        <v>45</v>
      </c>
      <c r="N3005" s="332"/>
      <c r="O3005" s="332"/>
      <c r="P3005" s="330"/>
      <c r="Q3005" s="330"/>
      <c r="R3005" s="338">
        <v>2.045042</v>
      </c>
      <c r="S3005" s="338"/>
      <c r="T3005" s="338"/>
      <c r="U3005" s="338"/>
      <c r="V3005" s="338">
        <v>2.045042</v>
      </c>
      <c r="W3005" s="338"/>
      <c r="X3005" s="338"/>
    </row>
    <row r="3006" spans="1:24" ht="16.5" customHeight="1">
      <c r="A3006" s="330"/>
      <c r="B3006" s="330"/>
      <c r="C3006" s="330"/>
      <c r="D3006" s="330"/>
      <c r="E3006" s="330"/>
      <c r="F3006" s="330"/>
      <c r="G3006" s="330"/>
      <c r="H3006" s="219"/>
      <c r="I3006" s="338"/>
      <c r="J3006" s="338"/>
      <c r="K3006" s="338"/>
      <c r="L3006" s="338"/>
      <c r="M3006" s="332"/>
      <c r="N3006" s="332"/>
      <c r="O3006" s="332"/>
      <c r="P3006" s="330"/>
      <c r="Q3006" s="330"/>
      <c r="R3006" s="338"/>
      <c r="S3006" s="338"/>
      <c r="T3006" s="338"/>
      <c r="U3006" s="338"/>
      <c r="V3006" s="338"/>
      <c r="W3006" s="338"/>
      <c r="X3006" s="338"/>
    </row>
    <row r="3007" spans="1:24" ht="7.5" customHeight="1"/>
    <row r="3008" spans="1:24" ht="16.5" customHeight="1">
      <c r="S3008" s="335" t="s">
        <v>641</v>
      </c>
      <c r="T3008" s="335"/>
      <c r="U3008" s="336">
        <v>8.9293829999999996</v>
      </c>
      <c r="V3008" s="336"/>
      <c r="W3008" s="336"/>
    </row>
    <row r="3009" spans="1:24" ht="15.75" customHeight="1"/>
    <row r="3010" spans="1:24" ht="16.5" customHeight="1">
      <c r="B3010" s="339" t="s">
        <v>796</v>
      </c>
      <c r="C3010" s="339"/>
      <c r="D3010" s="339"/>
      <c r="E3010" s="339"/>
      <c r="F3010" s="339"/>
      <c r="G3010" s="339"/>
      <c r="H3010" s="339"/>
      <c r="I3010" s="339"/>
      <c r="J3010" s="339"/>
      <c r="K3010" s="339"/>
      <c r="L3010" s="339"/>
      <c r="M3010" s="339"/>
      <c r="N3010" s="339"/>
      <c r="O3010" s="339"/>
      <c r="P3010" s="339"/>
      <c r="Q3010" s="339"/>
      <c r="R3010" s="339"/>
      <c r="S3010" s="339"/>
      <c r="T3010" s="339"/>
      <c r="U3010" s="339"/>
      <c r="V3010" s="339"/>
      <c r="W3010" s="339"/>
      <c r="X3010" s="339"/>
    </row>
    <row r="3011" spans="1:24" ht="0.75" customHeight="1"/>
    <row r="3012" spans="1:24" ht="18" customHeight="1">
      <c r="A3012" s="340" t="s">
        <v>633</v>
      </c>
      <c r="B3012" s="340"/>
      <c r="C3012" s="340"/>
      <c r="D3012" s="340"/>
      <c r="E3012" s="340"/>
      <c r="F3012" s="340"/>
      <c r="G3012" s="340"/>
      <c r="H3012" s="218" t="s">
        <v>634</v>
      </c>
      <c r="I3012" s="341" t="s">
        <v>635</v>
      </c>
      <c r="J3012" s="341"/>
      <c r="K3012" s="341"/>
      <c r="L3012" s="341"/>
      <c r="M3012" s="341" t="s">
        <v>43</v>
      </c>
      <c r="N3012" s="341"/>
      <c r="O3012" s="341"/>
      <c r="P3012" s="340" t="s">
        <v>636</v>
      </c>
      <c r="Q3012" s="340"/>
      <c r="R3012" s="341" t="s">
        <v>637</v>
      </c>
      <c r="S3012" s="341"/>
      <c r="T3012" s="341"/>
      <c r="U3012" s="341"/>
      <c r="V3012" s="341" t="s">
        <v>638</v>
      </c>
      <c r="W3012" s="341"/>
      <c r="X3012" s="341"/>
    </row>
    <row r="3013" spans="1:24" ht="1.5" customHeight="1">
      <c r="A3013" s="330" t="s">
        <v>79</v>
      </c>
      <c r="B3013" s="330"/>
      <c r="C3013" s="330"/>
      <c r="D3013" s="330"/>
      <c r="E3013" s="330"/>
      <c r="F3013" s="330"/>
      <c r="G3013" s="330"/>
      <c r="H3013" s="219"/>
      <c r="I3013" s="338">
        <v>14</v>
      </c>
      <c r="J3013" s="338"/>
      <c r="K3013" s="338"/>
      <c r="L3013" s="338"/>
      <c r="M3013" s="332" t="s">
        <v>639</v>
      </c>
      <c r="N3013" s="332"/>
      <c r="O3013" s="332"/>
      <c r="P3013" s="330"/>
      <c r="Q3013" s="330"/>
      <c r="R3013" s="338">
        <v>0.41621930000000001</v>
      </c>
      <c r="S3013" s="338"/>
      <c r="T3013" s="338"/>
      <c r="U3013" s="338"/>
      <c r="V3013" s="338">
        <v>5.82707</v>
      </c>
      <c r="W3013" s="338"/>
      <c r="X3013" s="338"/>
    </row>
    <row r="3014" spans="1:24" ht="16.5" customHeight="1">
      <c r="A3014" s="330"/>
      <c r="B3014" s="330"/>
      <c r="C3014" s="330"/>
      <c r="D3014" s="330"/>
      <c r="E3014" s="330"/>
      <c r="F3014" s="330"/>
      <c r="G3014" s="330"/>
      <c r="H3014" s="219"/>
      <c r="I3014" s="338"/>
      <c r="J3014" s="338"/>
      <c r="K3014" s="338"/>
      <c r="L3014" s="338"/>
      <c r="M3014" s="332"/>
      <c r="N3014" s="332"/>
      <c r="O3014" s="332"/>
      <c r="P3014" s="330"/>
      <c r="Q3014" s="330"/>
      <c r="R3014" s="338"/>
      <c r="S3014" s="338"/>
      <c r="T3014" s="338"/>
      <c r="U3014" s="338"/>
      <c r="V3014" s="338"/>
      <c r="W3014" s="338"/>
      <c r="X3014" s="338"/>
    </row>
    <row r="3015" spans="1:24" ht="1.5" customHeight="1">
      <c r="A3015" s="330" t="s">
        <v>47</v>
      </c>
      <c r="B3015" s="330"/>
      <c r="C3015" s="330"/>
      <c r="D3015" s="330"/>
      <c r="E3015" s="330"/>
      <c r="F3015" s="330"/>
      <c r="G3015" s="330"/>
      <c r="H3015" s="219"/>
      <c r="I3015" s="338">
        <v>120</v>
      </c>
      <c r="J3015" s="338"/>
      <c r="K3015" s="338"/>
      <c r="L3015" s="338"/>
      <c r="M3015" s="332" t="s">
        <v>640</v>
      </c>
      <c r="N3015" s="332"/>
      <c r="O3015" s="332"/>
      <c r="P3015" s="330"/>
      <c r="Q3015" s="330"/>
      <c r="R3015" s="338">
        <v>3.5242370000000002E-2</v>
      </c>
      <c r="S3015" s="338"/>
      <c r="T3015" s="338"/>
      <c r="U3015" s="338"/>
      <c r="V3015" s="338">
        <v>4.2290850000000004</v>
      </c>
      <c r="W3015" s="338"/>
      <c r="X3015" s="338"/>
    </row>
    <row r="3016" spans="1:24" ht="16.5" customHeight="1">
      <c r="A3016" s="330"/>
      <c r="B3016" s="330"/>
      <c r="C3016" s="330"/>
      <c r="D3016" s="330"/>
      <c r="E3016" s="330"/>
      <c r="F3016" s="330"/>
      <c r="G3016" s="330"/>
      <c r="H3016" s="219"/>
      <c r="I3016" s="338"/>
      <c r="J3016" s="338"/>
      <c r="K3016" s="338"/>
      <c r="L3016" s="338"/>
      <c r="M3016" s="332"/>
      <c r="N3016" s="332"/>
      <c r="O3016" s="332"/>
      <c r="P3016" s="330"/>
      <c r="Q3016" s="330"/>
      <c r="R3016" s="338"/>
      <c r="S3016" s="338"/>
      <c r="T3016" s="338"/>
      <c r="U3016" s="338"/>
      <c r="V3016" s="338"/>
      <c r="W3016" s="338"/>
      <c r="X3016" s="338"/>
    </row>
    <row r="3017" spans="1:24" ht="1.5" customHeight="1">
      <c r="A3017" s="330" t="s">
        <v>4</v>
      </c>
      <c r="B3017" s="330"/>
      <c r="C3017" s="330"/>
      <c r="D3017" s="330"/>
      <c r="E3017" s="330"/>
      <c r="F3017" s="330"/>
      <c r="G3017" s="330"/>
      <c r="H3017" s="219"/>
      <c r="I3017" s="338">
        <v>1</v>
      </c>
      <c r="J3017" s="338"/>
      <c r="K3017" s="338"/>
      <c r="L3017" s="338"/>
      <c r="M3017" s="332" t="s">
        <v>45</v>
      </c>
      <c r="N3017" s="332"/>
      <c r="O3017" s="332"/>
      <c r="P3017" s="330"/>
      <c r="Q3017" s="330"/>
      <c r="R3017" s="338">
        <v>1.6685410000000001</v>
      </c>
      <c r="S3017" s="338"/>
      <c r="T3017" s="338"/>
      <c r="U3017" s="338"/>
      <c r="V3017" s="338">
        <v>1.6685410000000001</v>
      </c>
      <c r="W3017" s="338"/>
      <c r="X3017" s="338"/>
    </row>
    <row r="3018" spans="1:24" ht="16.5" customHeight="1">
      <c r="A3018" s="330"/>
      <c r="B3018" s="330"/>
      <c r="C3018" s="330"/>
      <c r="D3018" s="330"/>
      <c r="E3018" s="330"/>
      <c r="F3018" s="330"/>
      <c r="G3018" s="330"/>
      <c r="H3018" s="219"/>
      <c r="I3018" s="338"/>
      <c r="J3018" s="338"/>
      <c r="K3018" s="338"/>
      <c r="L3018" s="338"/>
      <c r="M3018" s="332"/>
      <c r="N3018" s="332"/>
      <c r="O3018" s="332"/>
      <c r="P3018" s="330"/>
      <c r="Q3018" s="330"/>
      <c r="R3018" s="338"/>
      <c r="S3018" s="338"/>
      <c r="T3018" s="338"/>
      <c r="U3018" s="338"/>
      <c r="V3018" s="338"/>
      <c r="W3018" s="338"/>
      <c r="X3018" s="338"/>
    </row>
    <row r="3019" spans="1:24" ht="1.5" customHeight="1">
      <c r="A3019" s="330" t="s">
        <v>96</v>
      </c>
      <c r="B3019" s="330"/>
      <c r="C3019" s="330"/>
      <c r="D3019" s="330"/>
      <c r="E3019" s="330"/>
      <c r="F3019" s="330"/>
      <c r="G3019" s="330"/>
      <c r="H3019" s="219"/>
      <c r="I3019" s="338">
        <v>2</v>
      </c>
      <c r="J3019" s="338"/>
      <c r="K3019" s="338"/>
      <c r="L3019" s="338"/>
      <c r="M3019" s="332" t="s">
        <v>45</v>
      </c>
      <c r="N3019" s="332"/>
      <c r="O3019" s="332"/>
      <c r="P3019" s="330"/>
      <c r="Q3019" s="330"/>
      <c r="R3019" s="338">
        <v>0.28999999999999998</v>
      </c>
      <c r="S3019" s="338"/>
      <c r="T3019" s="338"/>
      <c r="U3019" s="338"/>
      <c r="V3019" s="338">
        <v>0.57999999999999996</v>
      </c>
      <c r="W3019" s="338"/>
      <c r="X3019" s="338"/>
    </row>
    <row r="3020" spans="1:24" ht="16.5" customHeight="1">
      <c r="A3020" s="330"/>
      <c r="B3020" s="330"/>
      <c r="C3020" s="330"/>
      <c r="D3020" s="330"/>
      <c r="E3020" s="330"/>
      <c r="F3020" s="330"/>
      <c r="G3020" s="330"/>
      <c r="H3020" s="219"/>
      <c r="I3020" s="338"/>
      <c r="J3020" s="338"/>
      <c r="K3020" s="338"/>
      <c r="L3020" s="338"/>
      <c r="M3020" s="332"/>
      <c r="N3020" s="332"/>
      <c r="O3020" s="332"/>
      <c r="P3020" s="330"/>
      <c r="Q3020" s="330"/>
      <c r="R3020" s="338"/>
      <c r="S3020" s="338"/>
      <c r="T3020" s="338"/>
      <c r="U3020" s="338"/>
      <c r="V3020" s="338"/>
      <c r="W3020" s="338"/>
      <c r="X3020" s="338"/>
    </row>
    <row r="3021" spans="1:24" ht="7.5" customHeight="1"/>
    <row r="3022" spans="1:24" ht="16.5" customHeight="1">
      <c r="S3022" s="335" t="s">
        <v>641</v>
      </c>
      <c r="T3022" s="335"/>
      <c r="U3022" s="336">
        <v>12.3047</v>
      </c>
      <c r="V3022" s="336"/>
      <c r="W3022" s="336"/>
    </row>
    <row r="3023" spans="1:24" ht="15.75" customHeight="1"/>
    <row r="3024" spans="1:24" ht="16.5" customHeight="1">
      <c r="B3024" s="339" t="s">
        <v>16</v>
      </c>
      <c r="C3024" s="339"/>
      <c r="D3024" s="339"/>
      <c r="E3024" s="339"/>
      <c r="F3024" s="339"/>
      <c r="G3024" s="339"/>
      <c r="H3024" s="339"/>
      <c r="I3024" s="339"/>
      <c r="J3024" s="339"/>
      <c r="K3024" s="339"/>
      <c r="L3024" s="339"/>
      <c r="M3024" s="339"/>
      <c r="N3024" s="339"/>
      <c r="O3024" s="339"/>
      <c r="P3024" s="339"/>
      <c r="Q3024" s="339"/>
      <c r="R3024" s="339"/>
      <c r="S3024" s="339"/>
      <c r="T3024" s="339"/>
      <c r="U3024" s="339"/>
      <c r="V3024" s="339"/>
      <c r="W3024" s="339"/>
      <c r="X3024" s="339"/>
    </row>
    <row r="3025" spans="1:24" ht="0.75" customHeight="1"/>
    <row r="3026" spans="1:24" ht="18" customHeight="1">
      <c r="A3026" s="340" t="s">
        <v>633</v>
      </c>
      <c r="B3026" s="340"/>
      <c r="C3026" s="340"/>
      <c r="D3026" s="340"/>
      <c r="E3026" s="340"/>
      <c r="F3026" s="340"/>
      <c r="G3026" s="340"/>
      <c r="H3026" s="218" t="s">
        <v>634</v>
      </c>
      <c r="I3026" s="341" t="s">
        <v>635</v>
      </c>
      <c r="J3026" s="341"/>
      <c r="K3026" s="341"/>
      <c r="L3026" s="341"/>
      <c r="M3026" s="341" t="s">
        <v>43</v>
      </c>
      <c r="N3026" s="341"/>
      <c r="O3026" s="341"/>
      <c r="P3026" s="340" t="s">
        <v>636</v>
      </c>
      <c r="Q3026" s="340"/>
      <c r="R3026" s="341" t="s">
        <v>637</v>
      </c>
      <c r="S3026" s="341"/>
      <c r="T3026" s="341"/>
      <c r="U3026" s="341"/>
      <c r="V3026" s="341" t="s">
        <v>638</v>
      </c>
      <c r="W3026" s="341"/>
      <c r="X3026" s="341"/>
    </row>
    <row r="3027" spans="1:24" ht="1.5" customHeight="1">
      <c r="A3027" s="330" t="s">
        <v>79</v>
      </c>
      <c r="B3027" s="330"/>
      <c r="C3027" s="330"/>
      <c r="D3027" s="330"/>
      <c r="E3027" s="330"/>
      <c r="F3027" s="330"/>
      <c r="G3027" s="330"/>
      <c r="H3027" s="219"/>
      <c r="I3027" s="338">
        <v>14</v>
      </c>
      <c r="J3027" s="338"/>
      <c r="K3027" s="338"/>
      <c r="L3027" s="338"/>
      <c r="M3027" s="332" t="s">
        <v>639</v>
      </c>
      <c r="N3027" s="332"/>
      <c r="O3027" s="332"/>
      <c r="P3027" s="330"/>
      <c r="Q3027" s="330"/>
      <c r="R3027" s="338">
        <v>0.41621930000000001</v>
      </c>
      <c r="S3027" s="338"/>
      <c r="T3027" s="338"/>
      <c r="U3027" s="338"/>
      <c r="V3027" s="338">
        <v>5.82707</v>
      </c>
      <c r="W3027" s="338"/>
      <c r="X3027" s="338"/>
    </row>
    <row r="3028" spans="1:24" ht="16.5" customHeight="1">
      <c r="A3028" s="330"/>
      <c r="B3028" s="330"/>
      <c r="C3028" s="330"/>
      <c r="D3028" s="330"/>
      <c r="E3028" s="330"/>
      <c r="F3028" s="330"/>
      <c r="G3028" s="330"/>
      <c r="H3028" s="219"/>
      <c r="I3028" s="338"/>
      <c r="J3028" s="338"/>
      <c r="K3028" s="338"/>
      <c r="L3028" s="338"/>
      <c r="M3028" s="332"/>
      <c r="N3028" s="332"/>
      <c r="O3028" s="332"/>
      <c r="P3028" s="330"/>
      <c r="Q3028" s="330"/>
      <c r="R3028" s="338"/>
      <c r="S3028" s="338"/>
      <c r="T3028" s="338"/>
      <c r="U3028" s="338"/>
      <c r="V3028" s="338"/>
      <c r="W3028" s="338"/>
      <c r="X3028" s="338"/>
    </row>
    <row r="3029" spans="1:24" ht="1.5" customHeight="1">
      <c r="A3029" s="330" t="s">
        <v>191</v>
      </c>
      <c r="B3029" s="330"/>
      <c r="C3029" s="330"/>
      <c r="D3029" s="330"/>
      <c r="E3029" s="330"/>
      <c r="F3029" s="330"/>
      <c r="G3029" s="330"/>
      <c r="H3029" s="219"/>
      <c r="I3029" s="338">
        <v>1</v>
      </c>
      <c r="J3029" s="338"/>
      <c r="K3029" s="338"/>
      <c r="L3029" s="338"/>
      <c r="M3029" s="332" t="s">
        <v>45</v>
      </c>
      <c r="N3029" s="332"/>
      <c r="O3029" s="332"/>
      <c r="P3029" s="330"/>
      <c r="Q3029" s="330"/>
      <c r="R3029" s="338">
        <v>1.5085189999999999</v>
      </c>
      <c r="S3029" s="338"/>
      <c r="T3029" s="338"/>
      <c r="U3029" s="338"/>
      <c r="V3029" s="338">
        <v>1.5085189999999999</v>
      </c>
      <c r="W3029" s="338"/>
      <c r="X3029" s="338"/>
    </row>
    <row r="3030" spans="1:24" ht="16.5" customHeight="1">
      <c r="A3030" s="330"/>
      <c r="B3030" s="330"/>
      <c r="C3030" s="330"/>
      <c r="D3030" s="330"/>
      <c r="E3030" s="330"/>
      <c r="F3030" s="330"/>
      <c r="G3030" s="330"/>
      <c r="H3030" s="219"/>
      <c r="I3030" s="338"/>
      <c r="J3030" s="338"/>
      <c r="K3030" s="338"/>
      <c r="L3030" s="338"/>
      <c r="M3030" s="332"/>
      <c r="N3030" s="332"/>
      <c r="O3030" s="332"/>
      <c r="P3030" s="330"/>
      <c r="Q3030" s="330"/>
      <c r="R3030" s="338"/>
      <c r="S3030" s="338"/>
      <c r="T3030" s="338"/>
      <c r="U3030" s="338"/>
      <c r="V3030" s="338"/>
      <c r="W3030" s="338"/>
      <c r="X3030" s="338"/>
    </row>
    <row r="3031" spans="1:24" ht="1.5" customHeight="1">
      <c r="A3031" s="330" t="s">
        <v>96</v>
      </c>
      <c r="B3031" s="330"/>
      <c r="C3031" s="330"/>
      <c r="D3031" s="330"/>
      <c r="E3031" s="330"/>
      <c r="F3031" s="330"/>
      <c r="G3031" s="330"/>
      <c r="H3031" s="219"/>
      <c r="I3031" s="338">
        <v>2</v>
      </c>
      <c r="J3031" s="338"/>
      <c r="K3031" s="338"/>
      <c r="L3031" s="338"/>
      <c r="M3031" s="332" t="s">
        <v>45</v>
      </c>
      <c r="N3031" s="332"/>
      <c r="O3031" s="332"/>
      <c r="P3031" s="330"/>
      <c r="Q3031" s="330"/>
      <c r="R3031" s="338">
        <v>0.28999999999999998</v>
      </c>
      <c r="S3031" s="338"/>
      <c r="T3031" s="338"/>
      <c r="U3031" s="338"/>
      <c r="V3031" s="338">
        <v>0.57999999999999996</v>
      </c>
      <c r="W3031" s="338"/>
      <c r="X3031" s="338"/>
    </row>
    <row r="3032" spans="1:24" ht="16.5" customHeight="1">
      <c r="A3032" s="330"/>
      <c r="B3032" s="330"/>
      <c r="C3032" s="330"/>
      <c r="D3032" s="330"/>
      <c r="E3032" s="330"/>
      <c r="F3032" s="330"/>
      <c r="G3032" s="330"/>
      <c r="H3032" s="219"/>
      <c r="I3032" s="338"/>
      <c r="J3032" s="338"/>
      <c r="K3032" s="338"/>
      <c r="L3032" s="338"/>
      <c r="M3032" s="332"/>
      <c r="N3032" s="332"/>
      <c r="O3032" s="332"/>
      <c r="P3032" s="330"/>
      <c r="Q3032" s="330"/>
      <c r="R3032" s="338"/>
      <c r="S3032" s="338"/>
      <c r="T3032" s="338"/>
      <c r="U3032" s="338"/>
      <c r="V3032" s="338"/>
      <c r="W3032" s="338"/>
      <c r="X3032" s="338"/>
    </row>
    <row r="3033" spans="1:24" ht="8.25" customHeight="1"/>
    <row r="3034" spans="1:24" ht="16.5" customHeight="1">
      <c r="S3034" s="335" t="s">
        <v>641</v>
      </c>
      <c r="T3034" s="335"/>
      <c r="U3034" s="336">
        <v>7.9155879999999996</v>
      </c>
      <c r="V3034" s="336"/>
      <c r="W3034" s="336"/>
    </row>
    <row r="3035" spans="1:24" ht="15" customHeight="1"/>
    <row r="3036" spans="1:24" ht="16.5" customHeight="1">
      <c r="B3036" s="339" t="s">
        <v>192</v>
      </c>
      <c r="C3036" s="339"/>
      <c r="D3036" s="339"/>
      <c r="E3036" s="339"/>
      <c r="F3036" s="339"/>
      <c r="G3036" s="339"/>
      <c r="H3036" s="339"/>
      <c r="I3036" s="339"/>
      <c r="J3036" s="339"/>
      <c r="K3036" s="339"/>
      <c r="L3036" s="339"/>
      <c r="M3036" s="339"/>
      <c r="N3036" s="339"/>
      <c r="O3036" s="339"/>
      <c r="P3036" s="339"/>
      <c r="Q3036" s="339"/>
      <c r="R3036" s="339"/>
      <c r="S3036" s="339"/>
      <c r="T3036" s="339"/>
      <c r="U3036" s="339"/>
      <c r="V3036" s="339"/>
      <c r="W3036" s="339"/>
      <c r="X3036" s="339"/>
    </row>
    <row r="3037" spans="1:24" ht="1.5" customHeight="1"/>
    <row r="3038" spans="1:24" ht="18" customHeight="1">
      <c r="A3038" s="340" t="s">
        <v>633</v>
      </c>
      <c r="B3038" s="340"/>
      <c r="C3038" s="340"/>
      <c r="D3038" s="340"/>
      <c r="E3038" s="340"/>
      <c r="F3038" s="340"/>
      <c r="G3038" s="340"/>
      <c r="H3038" s="218" t="s">
        <v>634</v>
      </c>
      <c r="I3038" s="341" t="s">
        <v>635</v>
      </c>
      <c r="J3038" s="341"/>
      <c r="K3038" s="341"/>
      <c r="L3038" s="341"/>
      <c r="M3038" s="341" t="s">
        <v>43</v>
      </c>
      <c r="N3038" s="341"/>
      <c r="O3038" s="341"/>
      <c r="P3038" s="340" t="s">
        <v>636</v>
      </c>
      <c r="Q3038" s="340"/>
      <c r="R3038" s="341" t="s">
        <v>637</v>
      </c>
      <c r="S3038" s="341"/>
      <c r="T3038" s="341"/>
      <c r="U3038" s="341"/>
      <c r="V3038" s="341" t="s">
        <v>638</v>
      </c>
      <c r="W3038" s="341"/>
      <c r="X3038" s="341"/>
    </row>
    <row r="3039" spans="1:24" ht="1.5" customHeight="1">
      <c r="A3039" s="330" t="s">
        <v>79</v>
      </c>
      <c r="B3039" s="330"/>
      <c r="C3039" s="330"/>
      <c r="D3039" s="330"/>
      <c r="E3039" s="330"/>
      <c r="F3039" s="330"/>
      <c r="G3039" s="330"/>
      <c r="H3039" s="219"/>
      <c r="I3039" s="338">
        <v>14</v>
      </c>
      <c r="J3039" s="338"/>
      <c r="K3039" s="338"/>
      <c r="L3039" s="338"/>
      <c r="M3039" s="332" t="s">
        <v>639</v>
      </c>
      <c r="N3039" s="332"/>
      <c r="O3039" s="332"/>
      <c r="P3039" s="330"/>
      <c r="Q3039" s="330"/>
      <c r="R3039" s="338">
        <v>0.41621930000000001</v>
      </c>
      <c r="S3039" s="338"/>
      <c r="T3039" s="338"/>
      <c r="U3039" s="338"/>
      <c r="V3039" s="338">
        <v>5.82707</v>
      </c>
      <c r="W3039" s="338"/>
      <c r="X3039" s="338"/>
    </row>
    <row r="3040" spans="1:24" ht="16.5" customHeight="1">
      <c r="A3040" s="330"/>
      <c r="B3040" s="330"/>
      <c r="C3040" s="330"/>
      <c r="D3040" s="330"/>
      <c r="E3040" s="330"/>
      <c r="F3040" s="330"/>
      <c r="G3040" s="330"/>
      <c r="H3040" s="219"/>
      <c r="I3040" s="338"/>
      <c r="J3040" s="338"/>
      <c r="K3040" s="338"/>
      <c r="L3040" s="338"/>
      <c r="M3040" s="332"/>
      <c r="N3040" s="332"/>
      <c r="O3040" s="332"/>
      <c r="P3040" s="330"/>
      <c r="Q3040" s="330"/>
      <c r="R3040" s="338"/>
      <c r="S3040" s="338"/>
      <c r="T3040" s="338"/>
      <c r="U3040" s="338"/>
      <c r="V3040" s="338"/>
      <c r="W3040" s="338"/>
      <c r="X3040" s="338"/>
    </row>
    <row r="3041" spans="1:24" ht="1.5" customHeight="1">
      <c r="A3041" s="330" t="s">
        <v>191</v>
      </c>
      <c r="B3041" s="330"/>
      <c r="C3041" s="330"/>
      <c r="D3041" s="330"/>
      <c r="E3041" s="330"/>
      <c r="F3041" s="330"/>
      <c r="G3041" s="330"/>
      <c r="H3041" s="219"/>
      <c r="I3041" s="338">
        <v>1</v>
      </c>
      <c r="J3041" s="338"/>
      <c r="K3041" s="338"/>
      <c r="L3041" s="338"/>
      <c r="M3041" s="332" t="s">
        <v>45</v>
      </c>
      <c r="N3041" s="332"/>
      <c r="O3041" s="332"/>
      <c r="P3041" s="330"/>
      <c r="Q3041" s="330"/>
      <c r="R3041" s="338">
        <v>1.5085189999999999</v>
      </c>
      <c r="S3041" s="338"/>
      <c r="T3041" s="338"/>
      <c r="U3041" s="338"/>
      <c r="V3041" s="338">
        <v>1.5085189999999999</v>
      </c>
      <c r="W3041" s="338"/>
      <c r="X3041" s="338"/>
    </row>
    <row r="3042" spans="1:24" ht="16.5" customHeight="1">
      <c r="A3042" s="330"/>
      <c r="B3042" s="330"/>
      <c r="C3042" s="330"/>
      <c r="D3042" s="330"/>
      <c r="E3042" s="330"/>
      <c r="F3042" s="330"/>
      <c r="G3042" s="330"/>
      <c r="H3042" s="219"/>
      <c r="I3042" s="338"/>
      <c r="J3042" s="338"/>
      <c r="K3042" s="338"/>
      <c r="L3042" s="338"/>
      <c r="M3042" s="332"/>
      <c r="N3042" s="332"/>
      <c r="O3042" s="332"/>
      <c r="P3042" s="330"/>
      <c r="Q3042" s="330"/>
      <c r="R3042" s="338"/>
      <c r="S3042" s="338"/>
      <c r="T3042" s="338"/>
      <c r="U3042" s="338"/>
      <c r="V3042" s="338"/>
      <c r="W3042" s="338"/>
      <c r="X3042" s="338"/>
    </row>
    <row r="3043" spans="1:24" ht="1.5" customHeight="1">
      <c r="A3043" s="330" t="s">
        <v>47</v>
      </c>
      <c r="B3043" s="330"/>
      <c r="C3043" s="330"/>
      <c r="D3043" s="330"/>
      <c r="E3043" s="330"/>
      <c r="F3043" s="330"/>
      <c r="G3043" s="330"/>
      <c r="H3043" s="219"/>
      <c r="I3043" s="338">
        <v>20</v>
      </c>
      <c r="J3043" s="338"/>
      <c r="K3043" s="338"/>
      <c r="L3043" s="338"/>
      <c r="M3043" s="332" t="s">
        <v>640</v>
      </c>
      <c r="N3043" s="332"/>
      <c r="O3043" s="332"/>
      <c r="P3043" s="330"/>
      <c r="Q3043" s="330"/>
      <c r="R3043" s="338">
        <v>3.5242370000000002E-2</v>
      </c>
      <c r="S3043" s="338"/>
      <c r="T3043" s="338"/>
      <c r="U3043" s="338"/>
      <c r="V3043" s="338">
        <v>0.70484749999999996</v>
      </c>
      <c r="W3043" s="338"/>
      <c r="X3043" s="338"/>
    </row>
    <row r="3044" spans="1:24" ht="16.5" customHeight="1">
      <c r="A3044" s="330"/>
      <c r="B3044" s="330"/>
      <c r="C3044" s="330"/>
      <c r="D3044" s="330"/>
      <c r="E3044" s="330"/>
      <c r="F3044" s="330"/>
      <c r="G3044" s="330"/>
      <c r="H3044" s="219"/>
      <c r="I3044" s="338"/>
      <c r="J3044" s="338"/>
      <c r="K3044" s="338"/>
      <c r="L3044" s="338"/>
      <c r="M3044" s="332"/>
      <c r="N3044" s="332"/>
      <c r="O3044" s="332"/>
      <c r="P3044" s="330"/>
      <c r="Q3044" s="330"/>
      <c r="R3044" s="338"/>
      <c r="S3044" s="338"/>
      <c r="T3044" s="338"/>
      <c r="U3044" s="338"/>
      <c r="V3044" s="338"/>
      <c r="W3044" s="338"/>
      <c r="X3044" s="338"/>
    </row>
    <row r="3045" spans="1:24" ht="1.5" customHeight="1">
      <c r="A3045" s="330" t="s">
        <v>96</v>
      </c>
      <c r="B3045" s="330"/>
      <c r="C3045" s="330"/>
      <c r="D3045" s="330"/>
      <c r="E3045" s="330"/>
      <c r="F3045" s="330"/>
      <c r="G3045" s="330"/>
      <c r="H3045" s="219"/>
      <c r="I3045" s="338">
        <v>2</v>
      </c>
      <c r="J3045" s="338"/>
      <c r="K3045" s="338"/>
      <c r="L3045" s="338"/>
      <c r="M3045" s="332" t="s">
        <v>45</v>
      </c>
      <c r="N3045" s="332"/>
      <c r="O3045" s="332"/>
      <c r="P3045" s="330"/>
      <c r="Q3045" s="330"/>
      <c r="R3045" s="338">
        <v>0.28999999999999998</v>
      </c>
      <c r="S3045" s="338"/>
      <c r="T3045" s="338"/>
      <c r="U3045" s="338"/>
      <c r="V3045" s="338">
        <v>0.57999999999999996</v>
      </c>
      <c r="W3045" s="338"/>
      <c r="X3045" s="338"/>
    </row>
    <row r="3046" spans="1:24" ht="16.5" customHeight="1">
      <c r="A3046" s="330"/>
      <c r="B3046" s="330"/>
      <c r="C3046" s="330"/>
      <c r="D3046" s="330"/>
      <c r="E3046" s="330"/>
      <c r="F3046" s="330"/>
      <c r="G3046" s="330"/>
      <c r="H3046" s="219"/>
      <c r="I3046" s="338"/>
      <c r="J3046" s="338"/>
      <c r="K3046" s="338"/>
      <c r="L3046" s="338"/>
      <c r="M3046" s="332"/>
      <c r="N3046" s="332"/>
      <c r="O3046" s="332"/>
      <c r="P3046" s="330"/>
      <c r="Q3046" s="330"/>
      <c r="R3046" s="338"/>
      <c r="S3046" s="338"/>
      <c r="T3046" s="338"/>
      <c r="U3046" s="338"/>
      <c r="V3046" s="338"/>
      <c r="W3046" s="338"/>
      <c r="X3046" s="338"/>
    </row>
    <row r="3047" spans="1:24" ht="7.5" customHeight="1"/>
    <row r="3048" spans="1:24" ht="16.5" customHeight="1">
      <c r="S3048" s="335" t="s">
        <v>641</v>
      </c>
      <c r="T3048" s="335"/>
      <c r="U3048" s="336">
        <v>8.6204359999999998</v>
      </c>
      <c r="V3048" s="336"/>
      <c r="W3048" s="336"/>
    </row>
    <row r="3049" spans="1:24" ht="15" customHeight="1"/>
    <row r="3050" spans="1:24" ht="17.25" customHeight="1">
      <c r="B3050" s="339" t="s">
        <v>17</v>
      </c>
      <c r="C3050" s="339"/>
      <c r="D3050" s="339"/>
      <c r="E3050" s="339"/>
      <c r="F3050" s="339"/>
      <c r="G3050" s="339"/>
      <c r="H3050" s="339"/>
      <c r="I3050" s="339"/>
      <c r="J3050" s="339"/>
      <c r="K3050" s="339"/>
      <c r="L3050" s="339"/>
      <c r="M3050" s="339"/>
      <c r="N3050" s="339"/>
      <c r="O3050" s="339"/>
      <c r="P3050" s="339"/>
      <c r="Q3050" s="339"/>
      <c r="R3050" s="339"/>
      <c r="S3050" s="339"/>
      <c r="T3050" s="339"/>
      <c r="U3050" s="339"/>
      <c r="V3050" s="339"/>
      <c r="W3050" s="339"/>
      <c r="X3050" s="339"/>
    </row>
    <row r="3051" spans="1:24" ht="0.75" customHeight="1"/>
    <row r="3052" spans="1:24" ht="18" customHeight="1">
      <c r="A3052" s="340" t="s">
        <v>633</v>
      </c>
      <c r="B3052" s="340"/>
      <c r="C3052" s="340"/>
      <c r="D3052" s="340"/>
      <c r="E3052" s="340"/>
      <c r="F3052" s="340"/>
      <c r="G3052" s="340"/>
      <c r="H3052" s="218" t="s">
        <v>634</v>
      </c>
      <c r="I3052" s="341" t="s">
        <v>635</v>
      </c>
      <c r="J3052" s="341"/>
      <c r="K3052" s="341"/>
      <c r="L3052" s="341"/>
      <c r="M3052" s="341" t="s">
        <v>43</v>
      </c>
      <c r="N3052" s="341"/>
      <c r="O3052" s="341"/>
      <c r="P3052" s="340" t="s">
        <v>636</v>
      </c>
      <c r="Q3052" s="340"/>
      <c r="R3052" s="341" t="s">
        <v>637</v>
      </c>
      <c r="S3052" s="341"/>
      <c r="T3052" s="341"/>
      <c r="U3052" s="341"/>
      <c r="V3052" s="341" t="s">
        <v>638</v>
      </c>
      <c r="W3052" s="341"/>
      <c r="X3052" s="341"/>
    </row>
    <row r="3053" spans="1:24" ht="1.5" customHeight="1">
      <c r="A3053" s="330" t="s">
        <v>79</v>
      </c>
      <c r="B3053" s="330"/>
      <c r="C3053" s="330"/>
      <c r="D3053" s="330"/>
      <c r="E3053" s="330"/>
      <c r="F3053" s="330"/>
      <c r="G3053" s="330"/>
      <c r="H3053" s="219"/>
      <c r="I3053" s="338">
        <v>7</v>
      </c>
      <c r="J3053" s="338"/>
      <c r="K3053" s="338"/>
      <c r="L3053" s="338"/>
      <c r="M3053" s="332" t="s">
        <v>639</v>
      </c>
      <c r="N3053" s="332"/>
      <c r="O3053" s="332"/>
      <c r="P3053" s="330"/>
      <c r="Q3053" s="330"/>
      <c r="R3053" s="338">
        <v>0.41621930000000001</v>
      </c>
      <c r="S3053" s="338"/>
      <c r="T3053" s="338"/>
      <c r="U3053" s="338"/>
      <c r="V3053" s="338">
        <v>2.913535</v>
      </c>
      <c r="W3053" s="338"/>
      <c r="X3053" s="338"/>
    </row>
    <row r="3054" spans="1:24" ht="16.5" customHeight="1">
      <c r="A3054" s="330"/>
      <c r="B3054" s="330"/>
      <c r="C3054" s="330"/>
      <c r="D3054" s="330"/>
      <c r="E3054" s="330"/>
      <c r="F3054" s="330"/>
      <c r="G3054" s="330"/>
      <c r="H3054" s="219"/>
      <c r="I3054" s="338"/>
      <c r="J3054" s="338"/>
      <c r="K3054" s="338"/>
      <c r="L3054" s="338"/>
      <c r="M3054" s="332"/>
      <c r="N3054" s="332"/>
      <c r="O3054" s="332"/>
      <c r="P3054" s="330"/>
      <c r="Q3054" s="330"/>
      <c r="R3054" s="338"/>
      <c r="S3054" s="338"/>
      <c r="T3054" s="338"/>
      <c r="U3054" s="338"/>
      <c r="V3054" s="338"/>
      <c r="W3054" s="338"/>
      <c r="X3054" s="338"/>
    </row>
    <row r="3055" spans="1:24" ht="1.5" customHeight="1">
      <c r="A3055" s="330" t="s">
        <v>5</v>
      </c>
      <c r="B3055" s="330"/>
      <c r="C3055" s="330"/>
      <c r="D3055" s="330"/>
      <c r="E3055" s="330"/>
      <c r="F3055" s="330"/>
      <c r="G3055" s="330"/>
      <c r="H3055" s="219"/>
      <c r="I3055" s="338">
        <v>1</v>
      </c>
      <c r="J3055" s="338"/>
      <c r="K3055" s="338"/>
      <c r="L3055" s="338"/>
      <c r="M3055" s="332" t="s">
        <v>45</v>
      </c>
      <c r="N3055" s="332"/>
      <c r="O3055" s="332"/>
      <c r="P3055" s="330"/>
      <c r="Q3055" s="330"/>
      <c r="R3055" s="338">
        <v>0.82599999999999996</v>
      </c>
      <c r="S3055" s="338"/>
      <c r="T3055" s="338"/>
      <c r="U3055" s="338"/>
      <c r="V3055" s="338">
        <v>0.82599999999999996</v>
      </c>
      <c r="W3055" s="338"/>
      <c r="X3055" s="338"/>
    </row>
    <row r="3056" spans="1:24" ht="16.5" customHeight="1">
      <c r="A3056" s="330"/>
      <c r="B3056" s="330"/>
      <c r="C3056" s="330"/>
      <c r="D3056" s="330"/>
      <c r="E3056" s="330"/>
      <c r="F3056" s="330"/>
      <c r="G3056" s="330"/>
      <c r="H3056" s="219"/>
      <c r="I3056" s="338"/>
      <c r="J3056" s="338"/>
      <c r="K3056" s="338"/>
      <c r="L3056" s="338"/>
      <c r="M3056" s="332"/>
      <c r="N3056" s="332"/>
      <c r="O3056" s="332"/>
      <c r="P3056" s="330"/>
      <c r="Q3056" s="330"/>
      <c r="R3056" s="338"/>
      <c r="S3056" s="338"/>
      <c r="T3056" s="338"/>
      <c r="U3056" s="338"/>
      <c r="V3056" s="338"/>
      <c r="W3056" s="338"/>
      <c r="X3056" s="338"/>
    </row>
    <row r="3057" spans="1:24" ht="1.5" customHeight="1">
      <c r="A3057" s="330" t="s">
        <v>47</v>
      </c>
      <c r="B3057" s="330"/>
      <c r="C3057" s="330"/>
      <c r="D3057" s="330"/>
      <c r="E3057" s="330"/>
      <c r="F3057" s="330"/>
      <c r="G3057" s="330"/>
      <c r="H3057" s="219"/>
      <c r="I3057" s="338">
        <v>10</v>
      </c>
      <c r="J3057" s="338"/>
      <c r="K3057" s="338"/>
      <c r="L3057" s="338"/>
      <c r="M3057" s="332" t="s">
        <v>640</v>
      </c>
      <c r="N3057" s="332"/>
      <c r="O3057" s="332"/>
      <c r="P3057" s="330"/>
      <c r="Q3057" s="330"/>
      <c r="R3057" s="338">
        <v>3.5242370000000002E-2</v>
      </c>
      <c r="S3057" s="338"/>
      <c r="T3057" s="338"/>
      <c r="U3057" s="338"/>
      <c r="V3057" s="338">
        <v>0.35242380000000001</v>
      </c>
      <c r="W3057" s="338"/>
      <c r="X3057" s="338"/>
    </row>
    <row r="3058" spans="1:24" ht="16.5" customHeight="1">
      <c r="A3058" s="330"/>
      <c r="B3058" s="330"/>
      <c r="C3058" s="330"/>
      <c r="D3058" s="330"/>
      <c r="E3058" s="330"/>
      <c r="F3058" s="330"/>
      <c r="G3058" s="330"/>
      <c r="H3058" s="219"/>
      <c r="I3058" s="338"/>
      <c r="J3058" s="338"/>
      <c r="K3058" s="338"/>
      <c r="L3058" s="338"/>
      <c r="M3058" s="332"/>
      <c r="N3058" s="332"/>
      <c r="O3058" s="332"/>
      <c r="P3058" s="330"/>
      <c r="Q3058" s="330"/>
      <c r="R3058" s="338"/>
      <c r="S3058" s="338"/>
      <c r="T3058" s="338"/>
      <c r="U3058" s="338"/>
      <c r="V3058" s="338"/>
      <c r="W3058" s="338"/>
      <c r="X3058" s="338"/>
    </row>
    <row r="3059" spans="1:24" ht="1.5" customHeight="1">
      <c r="A3059" s="330" t="s">
        <v>96</v>
      </c>
      <c r="B3059" s="330"/>
      <c r="C3059" s="330"/>
      <c r="D3059" s="330"/>
      <c r="E3059" s="330"/>
      <c r="F3059" s="330"/>
      <c r="G3059" s="330"/>
      <c r="H3059" s="219"/>
      <c r="I3059" s="338">
        <v>2</v>
      </c>
      <c r="J3059" s="338"/>
      <c r="K3059" s="338"/>
      <c r="L3059" s="338"/>
      <c r="M3059" s="332" t="s">
        <v>45</v>
      </c>
      <c r="N3059" s="332"/>
      <c r="O3059" s="332"/>
      <c r="P3059" s="330"/>
      <c r="Q3059" s="330"/>
      <c r="R3059" s="338">
        <v>0.28999999999999998</v>
      </c>
      <c r="S3059" s="338"/>
      <c r="T3059" s="338"/>
      <c r="U3059" s="338"/>
      <c r="V3059" s="338">
        <v>0.57999999999999996</v>
      </c>
      <c r="W3059" s="338"/>
      <c r="X3059" s="338"/>
    </row>
    <row r="3060" spans="1:24" ht="16.5" customHeight="1">
      <c r="A3060" s="330"/>
      <c r="B3060" s="330"/>
      <c r="C3060" s="330"/>
      <c r="D3060" s="330"/>
      <c r="E3060" s="330"/>
      <c r="F3060" s="330"/>
      <c r="G3060" s="330"/>
      <c r="H3060" s="219"/>
      <c r="I3060" s="338"/>
      <c r="J3060" s="338"/>
      <c r="K3060" s="338"/>
      <c r="L3060" s="338"/>
      <c r="M3060" s="332"/>
      <c r="N3060" s="332"/>
      <c r="O3060" s="332"/>
      <c r="P3060" s="330"/>
      <c r="Q3060" s="330"/>
      <c r="R3060" s="338"/>
      <c r="S3060" s="338"/>
      <c r="T3060" s="338"/>
      <c r="U3060" s="338"/>
      <c r="V3060" s="338"/>
      <c r="W3060" s="338"/>
      <c r="X3060" s="338"/>
    </row>
    <row r="3061" spans="1:24" ht="7.5" customHeight="1"/>
    <row r="3062" spans="1:24" ht="16.5" customHeight="1">
      <c r="S3062" s="335" t="s">
        <v>641</v>
      </c>
      <c r="T3062" s="335"/>
      <c r="U3062" s="336">
        <v>4.6719590000000002</v>
      </c>
      <c r="V3062" s="336"/>
      <c r="W3062" s="336"/>
    </row>
    <row r="3063" spans="1:24" ht="15.75" customHeight="1"/>
    <row r="3064" spans="1:24" ht="16.5" customHeight="1">
      <c r="B3064" s="339" t="s">
        <v>18</v>
      </c>
      <c r="C3064" s="339"/>
      <c r="D3064" s="339"/>
      <c r="E3064" s="339"/>
      <c r="F3064" s="339"/>
      <c r="G3064" s="339"/>
      <c r="H3064" s="339"/>
      <c r="I3064" s="339"/>
      <c r="J3064" s="339"/>
      <c r="K3064" s="339"/>
      <c r="L3064" s="339"/>
      <c r="M3064" s="339"/>
      <c r="N3064" s="339"/>
      <c r="O3064" s="339"/>
      <c r="P3064" s="339"/>
      <c r="Q3064" s="339"/>
      <c r="R3064" s="339"/>
      <c r="S3064" s="339"/>
      <c r="T3064" s="339"/>
      <c r="U3064" s="339"/>
      <c r="V3064" s="339"/>
      <c r="W3064" s="339"/>
      <c r="X3064" s="339"/>
    </row>
    <row r="3065" spans="1:24" ht="0.75" customHeight="1"/>
    <row r="3066" spans="1:24" ht="18" customHeight="1">
      <c r="A3066" s="340" t="s">
        <v>633</v>
      </c>
      <c r="B3066" s="340"/>
      <c r="C3066" s="340"/>
      <c r="D3066" s="340"/>
      <c r="E3066" s="340"/>
      <c r="F3066" s="340"/>
      <c r="G3066" s="340"/>
      <c r="H3066" s="218" t="s">
        <v>634</v>
      </c>
      <c r="I3066" s="341" t="s">
        <v>635</v>
      </c>
      <c r="J3066" s="341"/>
      <c r="K3066" s="341"/>
      <c r="L3066" s="341"/>
      <c r="M3066" s="341" t="s">
        <v>43</v>
      </c>
      <c r="N3066" s="341"/>
      <c r="O3066" s="341"/>
      <c r="P3066" s="340" t="s">
        <v>636</v>
      </c>
      <c r="Q3066" s="340"/>
      <c r="R3066" s="341" t="s">
        <v>637</v>
      </c>
      <c r="S3066" s="341"/>
      <c r="T3066" s="341"/>
      <c r="U3066" s="341"/>
      <c r="V3066" s="341" t="s">
        <v>638</v>
      </c>
      <c r="W3066" s="341"/>
      <c r="X3066" s="341"/>
    </row>
    <row r="3067" spans="1:24" ht="1.5" customHeight="1">
      <c r="A3067" s="330" t="s">
        <v>79</v>
      </c>
      <c r="B3067" s="330"/>
      <c r="C3067" s="330"/>
      <c r="D3067" s="330"/>
      <c r="E3067" s="330"/>
      <c r="F3067" s="330"/>
      <c r="G3067" s="330"/>
      <c r="H3067" s="219"/>
      <c r="I3067" s="338">
        <v>7</v>
      </c>
      <c r="J3067" s="338"/>
      <c r="K3067" s="338"/>
      <c r="L3067" s="338"/>
      <c r="M3067" s="332" t="s">
        <v>639</v>
      </c>
      <c r="N3067" s="332"/>
      <c r="O3067" s="332"/>
      <c r="P3067" s="330"/>
      <c r="Q3067" s="330"/>
      <c r="R3067" s="338">
        <v>0.41621930000000001</v>
      </c>
      <c r="S3067" s="338"/>
      <c r="T3067" s="338"/>
      <c r="U3067" s="338"/>
      <c r="V3067" s="338">
        <v>2.913535</v>
      </c>
      <c r="W3067" s="338"/>
      <c r="X3067" s="338"/>
    </row>
    <row r="3068" spans="1:24" ht="16.5" customHeight="1">
      <c r="A3068" s="330"/>
      <c r="B3068" s="330"/>
      <c r="C3068" s="330"/>
      <c r="D3068" s="330"/>
      <c r="E3068" s="330"/>
      <c r="F3068" s="330"/>
      <c r="G3068" s="330"/>
      <c r="H3068" s="219"/>
      <c r="I3068" s="338"/>
      <c r="J3068" s="338"/>
      <c r="K3068" s="338"/>
      <c r="L3068" s="338"/>
      <c r="M3068" s="332"/>
      <c r="N3068" s="332"/>
      <c r="O3068" s="332"/>
      <c r="P3068" s="330"/>
      <c r="Q3068" s="330"/>
      <c r="R3068" s="338"/>
      <c r="S3068" s="338"/>
      <c r="T3068" s="338"/>
      <c r="U3068" s="338"/>
      <c r="V3068" s="338"/>
      <c r="W3068" s="338"/>
      <c r="X3068" s="338"/>
    </row>
    <row r="3069" spans="1:24" ht="1.5" customHeight="1">
      <c r="A3069" s="330" t="s">
        <v>5</v>
      </c>
      <c r="B3069" s="330"/>
      <c r="C3069" s="330"/>
      <c r="D3069" s="330"/>
      <c r="E3069" s="330"/>
      <c r="F3069" s="330"/>
      <c r="G3069" s="330"/>
      <c r="H3069" s="219"/>
      <c r="I3069" s="338">
        <v>1</v>
      </c>
      <c r="J3069" s="338"/>
      <c r="K3069" s="338"/>
      <c r="L3069" s="338"/>
      <c r="M3069" s="332" t="s">
        <v>45</v>
      </c>
      <c r="N3069" s="332"/>
      <c r="O3069" s="332"/>
      <c r="P3069" s="330"/>
      <c r="Q3069" s="330"/>
      <c r="R3069" s="338">
        <v>0.82599999999999996</v>
      </c>
      <c r="S3069" s="338"/>
      <c r="T3069" s="338"/>
      <c r="U3069" s="338"/>
      <c r="V3069" s="338">
        <v>0.82599999999999996</v>
      </c>
      <c r="W3069" s="338"/>
      <c r="X3069" s="338"/>
    </row>
    <row r="3070" spans="1:24" ht="16.5" customHeight="1">
      <c r="A3070" s="330"/>
      <c r="B3070" s="330"/>
      <c r="C3070" s="330"/>
      <c r="D3070" s="330"/>
      <c r="E3070" s="330"/>
      <c r="F3070" s="330"/>
      <c r="G3070" s="330"/>
      <c r="H3070" s="219"/>
      <c r="I3070" s="338"/>
      <c r="J3070" s="338"/>
      <c r="K3070" s="338"/>
      <c r="L3070" s="338"/>
      <c r="M3070" s="332"/>
      <c r="N3070" s="332"/>
      <c r="O3070" s="332"/>
      <c r="P3070" s="330"/>
      <c r="Q3070" s="330"/>
      <c r="R3070" s="338"/>
      <c r="S3070" s="338"/>
      <c r="T3070" s="338"/>
      <c r="U3070" s="338"/>
      <c r="V3070" s="338"/>
      <c r="W3070" s="338"/>
      <c r="X3070" s="338"/>
    </row>
    <row r="3071" spans="1:24" ht="1.5" customHeight="1">
      <c r="A3071" s="330" t="s">
        <v>96</v>
      </c>
      <c r="B3071" s="330"/>
      <c r="C3071" s="330"/>
      <c r="D3071" s="330"/>
      <c r="E3071" s="330"/>
      <c r="F3071" s="330"/>
      <c r="G3071" s="330"/>
      <c r="H3071" s="219"/>
      <c r="I3071" s="338">
        <v>2</v>
      </c>
      <c r="J3071" s="338"/>
      <c r="K3071" s="338"/>
      <c r="L3071" s="338"/>
      <c r="M3071" s="332" t="s">
        <v>45</v>
      </c>
      <c r="N3071" s="332"/>
      <c r="O3071" s="332"/>
      <c r="P3071" s="330"/>
      <c r="Q3071" s="330"/>
      <c r="R3071" s="338">
        <v>0.28999999999999998</v>
      </c>
      <c r="S3071" s="338"/>
      <c r="T3071" s="338"/>
      <c r="U3071" s="338"/>
      <c r="V3071" s="338">
        <v>0.57999999999999996</v>
      </c>
      <c r="W3071" s="338"/>
      <c r="X3071" s="338"/>
    </row>
    <row r="3072" spans="1:24" ht="16.5" customHeight="1">
      <c r="A3072" s="330"/>
      <c r="B3072" s="330"/>
      <c r="C3072" s="330"/>
      <c r="D3072" s="330"/>
      <c r="E3072" s="330"/>
      <c r="F3072" s="330"/>
      <c r="G3072" s="330"/>
      <c r="H3072" s="219"/>
      <c r="I3072" s="338"/>
      <c r="J3072" s="338"/>
      <c r="K3072" s="338"/>
      <c r="L3072" s="338"/>
      <c r="M3072" s="332"/>
      <c r="N3072" s="332"/>
      <c r="O3072" s="332"/>
      <c r="P3072" s="330"/>
      <c r="Q3072" s="330"/>
      <c r="R3072" s="338"/>
      <c r="S3072" s="338"/>
      <c r="T3072" s="338"/>
      <c r="U3072" s="338"/>
      <c r="V3072" s="338"/>
      <c r="W3072" s="338"/>
      <c r="X3072" s="338"/>
    </row>
    <row r="3073" spans="1:24" ht="7.5" customHeight="1"/>
    <row r="3074" spans="1:24" ht="16.5" customHeight="1">
      <c r="S3074" s="335" t="s">
        <v>641</v>
      </c>
      <c r="T3074" s="335"/>
      <c r="U3074" s="336">
        <v>4.3195350000000001</v>
      </c>
      <c r="V3074" s="336"/>
      <c r="W3074" s="336"/>
    </row>
    <row r="3075" spans="1:24" ht="15.75" customHeight="1"/>
    <row r="3076" spans="1:24" ht="16.5" customHeight="1">
      <c r="B3076" s="339" t="s">
        <v>19</v>
      </c>
      <c r="C3076" s="339"/>
      <c r="D3076" s="339"/>
      <c r="E3076" s="339"/>
      <c r="F3076" s="339"/>
      <c r="G3076" s="339"/>
      <c r="H3076" s="339"/>
      <c r="I3076" s="339"/>
      <c r="J3076" s="339"/>
      <c r="K3076" s="339"/>
      <c r="L3076" s="339"/>
      <c r="M3076" s="339"/>
      <c r="N3076" s="339"/>
      <c r="O3076" s="339"/>
      <c r="P3076" s="339"/>
      <c r="Q3076" s="339"/>
      <c r="R3076" s="339"/>
      <c r="S3076" s="339"/>
      <c r="T3076" s="339"/>
      <c r="U3076" s="339"/>
      <c r="V3076" s="339"/>
      <c r="W3076" s="339"/>
      <c r="X3076" s="339"/>
    </row>
    <row r="3077" spans="1:24" ht="0.75" customHeight="1"/>
    <row r="3078" spans="1:24" ht="18" customHeight="1">
      <c r="A3078" s="340" t="s">
        <v>633</v>
      </c>
      <c r="B3078" s="340"/>
      <c r="C3078" s="340"/>
      <c r="D3078" s="340"/>
      <c r="E3078" s="340"/>
      <c r="F3078" s="340"/>
      <c r="G3078" s="340"/>
      <c r="H3078" s="218" t="s">
        <v>634</v>
      </c>
      <c r="I3078" s="341" t="s">
        <v>635</v>
      </c>
      <c r="J3078" s="341"/>
      <c r="K3078" s="341"/>
      <c r="L3078" s="341"/>
      <c r="M3078" s="341" t="s">
        <v>43</v>
      </c>
      <c r="N3078" s="341"/>
      <c r="O3078" s="341"/>
      <c r="P3078" s="340" t="s">
        <v>636</v>
      </c>
      <c r="Q3078" s="340"/>
      <c r="R3078" s="341" t="s">
        <v>637</v>
      </c>
      <c r="S3078" s="341"/>
      <c r="T3078" s="341"/>
      <c r="U3078" s="341"/>
      <c r="V3078" s="341" t="s">
        <v>638</v>
      </c>
      <c r="W3078" s="341"/>
      <c r="X3078" s="341"/>
    </row>
    <row r="3079" spans="1:24" ht="1.5" customHeight="1">
      <c r="A3079" s="330" t="s">
        <v>79</v>
      </c>
      <c r="B3079" s="330"/>
      <c r="C3079" s="330"/>
      <c r="D3079" s="330"/>
      <c r="E3079" s="330"/>
      <c r="F3079" s="330"/>
      <c r="G3079" s="330"/>
      <c r="H3079" s="219"/>
      <c r="I3079" s="338">
        <v>21</v>
      </c>
      <c r="J3079" s="338"/>
      <c r="K3079" s="338"/>
      <c r="L3079" s="338"/>
      <c r="M3079" s="332" t="s">
        <v>639</v>
      </c>
      <c r="N3079" s="332"/>
      <c r="O3079" s="332"/>
      <c r="P3079" s="330"/>
      <c r="Q3079" s="330"/>
      <c r="R3079" s="338">
        <v>0.41621930000000001</v>
      </c>
      <c r="S3079" s="338"/>
      <c r="T3079" s="338"/>
      <c r="U3079" s="338"/>
      <c r="V3079" s="338">
        <v>8.7406050000000004</v>
      </c>
      <c r="W3079" s="338"/>
      <c r="X3079" s="338"/>
    </row>
    <row r="3080" spans="1:24" ht="16.5" customHeight="1">
      <c r="A3080" s="330"/>
      <c r="B3080" s="330"/>
      <c r="C3080" s="330"/>
      <c r="D3080" s="330"/>
      <c r="E3080" s="330"/>
      <c r="F3080" s="330"/>
      <c r="G3080" s="330"/>
      <c r="H3080" s="219"/>
      <c r="I3080" s="338"/>
      <c r="J3080" s="338"/>
      <c r="K3080" s="338"/>
      <c r="L3080" s="338"/>
      <c r="M3080" s="332"/>
      <c r="N3080" s="332"/>
      <c r="O3080" s="332"/>
      <c r="P3080" s="330"/>
      <c r="Q3080" s="330"/>
      <c r="R3080" s="338"/>
      <c r="S3080" s="338"/>
      <c r="T3080" s="338"/>
      <c r="U3080" s="338"/>
      <c r="V3080" s="338"/>
      <c r="W3080" s="338"/>
      <c r="X3080" s="338"/>
    </row>
    <row r="3081" spans="1:24" ht="1.5" customHeight="1">
      <c r="A3081" s="330" t="s">
        <v>47</v>
      </c>
      <c r="B3081" s="330"/>
      <c r="C3081" s="330"/>
      <c r="D3081" s="330"/>
      <c r="E3081" s="330"/>
      <c r="F3081" s="330"/>
      <c r="G3081" s="330"/>
      <c r="H3081" s="219"/>
      <c r="I3081" s="338">
        <v>150</v>
      </c>
      <c r="J3081" s="338"/>
      <c r="K3081" s="338"/>
      <c r="L3081" s="338"/>
      <c r="M3081" s="332" t="s">
        <v>640</v>
      </c>
      <c r="N3081" s="332"/>
      <c r="O3081" s="332"/>
      <c r="P3081" s="330"/>
      <c r="Q3081" s="330"/>
      <c r="R3081" s="338">
        <v>3.5242370000000002E-2</v>
      </c>
      <c r="S3081" s="338"/>
      <c r="T3081" s="338"/>
      <c r="U3081" s="338"/>
      <c r="V3081" s="338">
        <v>5.2863559999999996</v>
      </c>
      <c r="W3081" s="338"/>
      <c r="X3081" s="338"/>
    </row>
    <row r="3082" spans="1:24" ht="16.5" customHeight="1">
      <c r="A3082" s="330"/>
      <c r="B3082" s="330"/>
      <c r="C3082" s="330"/>
      <c r="D3082" s="330"/>
      <c r="E3082" s="330"/>
      <c r="F3082" s="330"/>
      <c r="G3082" s="330"/>
      <c r="H3082" s="219"/>
      <c r="I3082" s="338"/>
      <c r="J3082" s="338"/>
      <c r="K3082" s="338"/>
      <c r="L3082" s="338"/>
      <c r="M3082" s="332"/>
      <c r="N3082" s="332"/>
      <c r="O3082" s="332"/>
      <c r="P3082" s="330"/>
      <c r="Q3082" s="330"/>
      <c r="R3082" s="338"/>
      <c r="S3082" s="338"/>
      <c r="T3082" s="338"/>
      <c r="U3082" s="338"/>
      <c r="V3082" s="338"/>
      <c r="W3082" s="338"/>
      <c r="X3082" s="338"/>
    </row>
    <row r="3083" spans="1:24" ht="1.5" customHeight="1">
      <c r="A3083" s="330" t="s">
        <v>4</v>
      </c>
      <c r="B3083" s="330"/>
      <c r="C3083" s="330"/>
      <c r="D3083" s="330"/>
      <c r="E3083" s="330"/>
      <c r="F3083" s="330"/>
      <c r="G3083" s="330"/>
      <c r="H3083" s="219"/>
      <c r="I3083" s="338">
        <v>1</v>
      </c>
      <c r="J3083" s="338"/>
      <c r="K3083" s="338"/>
      <c r="L3083" s="338"/>
      <c r="M3083" s="332" t="s">
        <v>45</v>
      </c>
      <c r="N3083" s="332"/>
      <c r="O3083" s="332"/>
      <c r="P3083" s="330"/>
      <c r="Q3083" s="330"/>
      <c r="R3083" s="338">
        <v>1.6685410000000001</v>
      </c>
      <c r="S3083" s="338"/>
      <c r="T3083" s="338"/>
      <c r="U3083" s="338"/>
      <c r="V3083" s="338">
        <v>1.6685410000000001</v>
      </c>
      <c r="W3083" s="338"/>
      <c r="X3083" s="338"/>
    </row>
    <row r="3084" spans="1:24" ht="16.5" customHeight="1">
      <c r="A3084" s="330"/>
      <c r="B3084" s="330"/>
      <c r="C3084" s="330"/>
      <c r="D3084" s="330"/>
      <c r="E3084" s="330"/>
      <c r="F3084" s="330"/>
      <c r="G3084" s="330"/>
      <c r="H3084" s="219"/>
      <c r="I3084" s="338"/>
      <c r="J3084" s="338"/>
      <c r="K3084" s="338"/>
      <c r="L3084" s="338"/>
      <c r="M3084" s="332"/>
      <c r="N3084" s="332"/>
      <c r="O3084" s="332"/>
      <c r="P3084" s="330"/>
      <c r="Q3084" s="330"/>
      <c r="R3084" s="338"/>
      <c r="S3084" s="338"/>
      <c r="T3084" s="338"/>
      <c r="U3084" s="338"/>
      <c r="V3084" s="338"/>
      <c r="W3084" s="338"/>
      <c r="X3084" s="338"/>
    </row>
    <row r="3085" spans="1:24" ht="1.5" customHeight="1">
      <c r="A3085" s="330" t="s">
        <v>96</v>
      </c>
      <c r="B3085" s="330"/>
      <c r="C3085" s="330"/>
      <c r="D3085" s="330"/>
      <c r="E3085" s="330"/>
      <c r="F3085" s="330"/>
      <c r="G3085" s="330"/>
      <c r="H3085" s="219"/>
      <c r="I3085" s="338">
        <v>2</v>
      </c>
      <c r="J3085" s="338"/>
      <c r="K3085" s="338"/>
      <c r="L3085" s="338"/>
      <c r="M3085" s="332" t="s">
        <v>45</v>
      </c>
      <c r="N3085" s="332"/>
      <c r="O3085" s="332"/>
      <c r="P3085" s="330"/>
      <c r="Q3085" s="330"/>
      <c r="R3085" s="338">
        <v>0.28999999999999998</v>
      </c>
      <c r="S3085" s="338"/>
      <c r="T3085" s="338"/>
      <c r="U3085" s="338"/>
      <c r="V3085" s="338">
        <v>0.57999999999999996</v>
      </c>
      <c r="W3085" s="338"/>
      <c r="X3085" s="338"/>
    </row>
    <row r="3086" spans="1:24" ht="16.5" customHeight="1">
      <c r="A3086" s="330"/>
      <c r="B3086" s="330"/>
      <c r="C3086" s="330"/>
      <c r="D3086" s="330"/>
      <c r="E3086" s="330"/>
      <c r="F3086" s="330"/>
      <c r="G3086" s="330"/>
      <c r="H3086" s="219"/>
      <c r="I3086" s="338"/>
      <c r="J3086" s="338"/>
      <c r="K3086" s="338"/>
      <c r="L3086" s="338"/>
      <c r="M3086" s="332"/>
      <c r="N3086" s="332"/>
      <c r="O3086" s="332"/>
      <c r="P3086" s="330"/>
      <c r="Q3086" s="330"/>
      <c r="R3086" s="338"/>
      <c r="S3086" s="338"/>
      <c r="T3086" s="338"/>
      <c r="U3086" s="338"/>
      <c r="V3086" s="338"/>
      <c r="W3086" s="338"/>
      <c r="X3086" s="338"/>
    </row>
    <row r="3087" spans="1:24" ht="7.5" customHeight="1"/>
    <row r="3088" spans="1:24" ht="16.5" customHeight="1">
      <c r="S3088" s="335" t="s">
        <v>641</v>
      </c>
      <c r="T3088" s="335"/>
      <c r="U3088" s="336">
        <v>16.275500000000001</v>
      </c>
      <c r="V3088" s="336"/>
      <c r="W3088" s="336"/>
    </row>
    <row r="3089" spans="1:24" ht="15.75" customHeight="1"/>
    <row r="3090" spans="1:24" ht="16.5" customHeight="1">
      <c r="B3090" s="339" t="s">
        <v>797</v>
      </c>
      <c r="C3090" s="339"/>
      <c r="D3090" s="339"/>
      <c r="E3090" s="339"/>
      <c r="F3090" s="339"/>
      <c r="G3090" s="339"/>
      <c r="H3090" s="339"/>
      <c r="I3090" s="339"/>
      <c r="J3090" s="339"/>
      <c r="K3090" s="339"/>
      <c r="L3090" s="339"/>
      <c r="M3090" s="339"/>
      <c r="N3090" s="339"/>
      <c r="O3090" s="339"/>
      <c r="P3090" s="339"/>
      <c r="Q3090" s="339"/>
      <c r="R3090" s="339"/>
      <c r="S3090" s="339"/>
      <c r="T3090" s="339"/>
      <c r="U3090" s="339"/>
      <c r="V3090" s="339"/>
      <c r="W3090" s="339"/>
      <c r="X3090" s="339"/>
    </row>
    <row r="3091" spans="1:24" ht="0.75" customHeight="1"/>
    <row r="3092" spans="1:24" ht="18" customHeight="1">
      <c r="A3092" s="340" t="s">
        <v>633</v>
      </c>
      <c r="B3092" s="340"/>
      <c r="C3092" s="340"/>
      <c r="D3092" s="340"/>
      <c r="E3092" s="340"/>
      <c r="F3092" s="340"/>
      <c r="G3092" s="340"/>
      <c r="H3092" s="218" t="s">
        <v>634</v>
      </c>
      <c r="I3092" s="341" t="s">
        <v>635</v>
      </c>
      <c r="J3092" s="341"/>
      <c r="K3092" s="341"/>
      <c r="L3092" s="341"/>
      <c r="M3092" s="341" t="s">
        <v>43</v>
      </c>
      <c r="N3092" s="341"/>
      <c r="O3092" s="341"/>
      <c r="P3092" s="340" t="s">
        <v>636</v>
      </c>
      <c r="Q3092" s="340"/>
      <c r="R3092" s="341" t="s">
        <v>637</v>
      </c>
      <c r="S3092" s="341"/>
      <c r="T3092" s="341"/>
      <c r="U3092" s="341"/>
      <c r="V3092" s="341" t="s">
        <v>638</v>
      </c>
      <c r="W3092" s="341"/>
      <c r="X3092" s="341"/>
    </row>
    <row r="3093" spans="1:24" ht="1.5" customHeight="1">
      <c r="A3093" s="330" t="s">
        <v>79</v>
      </c>
      <c r="B3093" s="330"/>
      <c r="C3093" s="330"/>
      <c r="D3093" s="330"/>
      <c r="E3093" s="330"/>
      <c r="F3093" s="330"/>
      <c r="G3093" s="330"/>
      <c r="H3093" s="219"/>
      <c r="I3093" s="338">
        <v>14</v>
      </c>
      <c r="J3093" s="338"/>
      <c r="K3093" s="338"/>
      <c r="L3093" s="338"/>
      <c r="M3093" s="332" t="s">
        <v>639</v>
      </c>
      <c r="N3093" s="332"/>
      <c r="O3093" s="332"/>
      <c r="P3093" s="330"/>
      <c r="Q3093" s="330"/>
      <c r="R3093" s="338">
        <v>0.41621930000000001</v>
      </c>
      <c r="S3093" s="338"/>
      <c r="T3093" s="338"/>
      <c r="U3093" s="338"/>
      <c r="V3093" s="338">
        <v>5.82707</v>
      </c>
      <c r="W3093" s="338"/>
      <c r="X3093" s="338"/>
    </row>
    <row r="3094" spans="1:24" ht="16.5" customHeight="1">
      <c r="A3094" s="330"/>
      <c r="B3094" s="330"/>
      <c r="C3094" s="330"/>
      <c r="D3094" s="330"/>
      <c r="E3094" s="330"/>
      <c r="F3094" s="330"/>
      <c r="G3094" s="330"/>
      <c r="H3094" s="219"/>
      <c r="I3094" s="338"/>
      <c r="J3094" s="338"/>
      <c r="K3094" s="338"/>
      <c r="L3094" s="338"/>
      <c r="M3094" s="332"/>
      <c r="N3094" s="332"/>
      <c r="O3094" s="332"/>
      <c r="P3094" s="330"/>
      <c r="Q3094" s="330"/>
      <c r="R3094" s="338"/>
      <c r="S3094" s="338"/>
      <c r="T3094" s="338"/>
      <c r="U3094" s="338"/>
      <c r="V3094" s="338"/>
      <c r="W3094" s="338"/>
      <c r="X3094" s="338"/>
    </row>
    <row r="3095" spans="1:24" ht="1.5" customHeight="1">
      <c r="A3095" s="330" t="s">
        <v>3</v>
      </c>
      <c r="B3095" s="330"/>
      <c r="C3095" s="330"/>
      <c r="D3095" s="330"/>
      <c r="E3095" s="330"/>
      <c r="F3095" s="330"/>
      <c r="G3095" s="330"/>
      <c r="H3095" s="219"/>
      <c r="I3095" s="338">
        <v>1</v>
      </c>
      <c r="J3095" s="338"/>
      <c r="K3095" s="338"/>
      <c r="L3095" s="338"/>
      <c r="M3095" s="332" t="s">
        <v>45</v>
      </c>
      <c r="N3095" s="332"/>
      <c r="O3095" s="332"/>
      <c r="P3095" s="330"/>
      <c r="Q3095" s="330"/>
      <c r="R3095" s="338">
        <v>2.045042</v>
      </c>
      <c r="S3095" s="338"/>
      <c r="T3095" s="338"/>
      <c r="U3095" s="338"/>
      <c r="V3095" s="338">
        <v>2.045042</v>
      </c>
      <c r="W3095" s="338"/>
      <c r="X3095" s="338"/>
    </row>
    <row r="3096" spans="1:24" ht="16.5" customHeight="1">
      <c r="A3096" s="330"/>
      <c r="B3096" s="330"/>
      <c r="C3096" s="330"/>
      <c r="D3096" s="330"/>
      <c r="E3096" s="330"/>
      <c r="F3096" s="330"/>
      <c r="G3096" s="330"/>
      <c r="H3096" s="219"/>
      <c r="I3096" s="338"/>
      <c r="J3096" s="338"/>
      <c r="K3096" s="338"/>
      <c r="L3096" s="338"/>
      <c r="M3096" s="332"/>
      <c r="N3096" s="332"/>
      <c r="O3096" s="332"/>
      <c r="P3096" s="330"/>
      <c r="Q3096" s="330"/>
      <c r="R3096" s="338"/>
      <c r="S3096" s="338"/>
      <c r="T3096" s="338"/>
      <c r="U3096" s="338"/>
      <c r="V3096" s="338"/>
      <c r="W3096" s="338"/>
      <c r="X3096" s="338"/>
    </row>
    <row r="3097" spans="1:24" ht="1.5" customHeight="1">
      <c r="A3097" s="330" t="s">
        <v>96</v>
      </c>
      <c r="B3097" s="330"/>
      <c r="C3097" s="330"/>
      <c r="D3097" s="330"/>
      <c r="E3097" s="330"/>
      <c r="F3097" s="330"/>
      <c r="G3097" s="330"/>
      <c r="H3097" s="219"/>
      <c r="I3097" s="338">
        <v>2</v>
      </c>
      <c r="J3097" s="338"/>
      <c r="K3097" s="338"/>
      <c r="L3097" s="338"/>
      <c r="M3097" s="332" t="s">
        <v>45</v>
      </c>
      <c r="N3097" s="332"/>
      <c r="O3097" s="332"/>
      <c r="P3097" s="330"/>
      <c r="Q3097" s="330"/>
      <c r="R3097" s="338">
        <v>0.28999999999999998</v>
      </c>
      <c r="S3097" s="338"/>
      <c r="T3097" s="338"/>
      <c r="U3097" s="338"/>
      <c r="V3097" s="338">
        <v>0.57999999999999996</v>
      </c>
      <c r="W3097" s="338"/>
      <c r="X3097" s="338"/>
    </row>
    <row r="3098" spans="1:24" ht="16.5" customHeight="1">
      <c r="A3098" s="330"/>
      <c r="B3098" s="330"/>
      <c r="C3098" s="330"/>
      <c r="D3098" s="330"/>
      <c r="E3098" s="330"/>
      <c r="F3098" s="330"/>
      <c r="G3098" s="330"/>
      <c r="H3098" s="219"/>
      <c r="I3098" s="338"/>
      <c r="J3098" s="338"/>
      <c r="K3098" s="338"/>
      <c r="L3098" s="338"/>
      <c r="M3098" s="332"/>
      <c r="N3098" s="332"/>
      <c r="O3098" s="332"/>
      <c r="P3098" s="330"/>
      <c r="Q3098" s="330"/>
      <c r="R3098" s="338"/>
      <c r="S3098" s="338"/>
      <c r="T3098" s="338"/>
      <c r="U3098" s="338"/>
      <c r="V3098" s="338"/>
      <c r="W3098" s="338"/>
      <c r="X3098" s="338"/>
    </row>
    <row r="3099" spans="1:24" ht="8.25" customHeight="1"/>
    <row r="3100" spans="1:24" ht="16.5" customHeight="1">
      <c r="S3100" s="335" t="s">
        <v>641</v>
      </c>
      <c r="T3100" s="335"/>
      <c r="U3100" s="336">
        <v>8.4521119999999996</v>
      </c>
      <c r="V3100" s="336"/>
      <c r="W3100" s="336"/>
    </row>
    <row r="3101" spans="1:24" ht="15" customHeight="1"/>
    <row r="3102" spans="1:24" ht="16.5" customHeight="1">
      <c r="B3102" s="339" t="s">
        <v>798</v>
      </c>
      <c r="C3102" s="339"/>
      <c r="D3102" s="339"/>
      <c r="E3102" s="339"/>
      <c r="F3102" s="339"/>
      <c r="G3102" s="339"/>
      <c r="H3102" s="339"/>
      <c r="I3102" s="339"/>
      <c r="J3102" s="339"/>
      <c r="K3102" s="339"/>
      <c r="L3102" s="339"/>
      <c r="M3102" s="339"/>
      <c r="N3102" s="339"/>
      <c r="O3102" s="339"/>
      <c r="P3102" s="339"/>
      <c r="Q3102" s="339"/>
      <c r="R3102" s="339"/>
      <c r="S3102" s="339"/>
      <c r="T3102" s="339"/>
      <c r="U3102" s="339"/>
      <c r="V3102" s="339"/>
      <c r="W3102" s="339"/>
      <c r="X3102" s="339"/>
    </row>
    <row r="3103" spans="1:24" ht="1.5" customHeight="1"/>
    <row r="3104" spans="1:24" ht="18" customHeight="1">
      <c r="A3104" s="340" t="s">
        <v>633</v>
      </c>
      <c r="B3104" s="340"/>
      <c r="C3104" s="340"/>
      <c r="D3104" s="340"/>
      <c r="E3104" s="340"/>
      <c r="F3104" s="340"/>
      <c r="G3104" s="340"/>
      <c r="H3104" s="218" t="s">
        <v>634</v>
      </c>
      <c r="I3104" s="341" t="s">
        <v>635</v>
      </c>
      <c r="J3104" s="341"/>
      <c r="K3104" s="341"/>
      <c r="L3104" s="341"/>
      <c r="M3104" s="341" t="s">
        <v>43</v>
      </c>
      <c r="N3104" s="341"/>
      <c r="O3104" s="341"/>
      <c r="P3104" s="340" t="s">
        <v>636</v>
      </c>
      <c r="Q3104" s="340"/>
      <c r="R3104" s="341" t="s">
        <v>637</v>
      </c>
      <c r="S3104" s="341"/>
      <c r="T3104" s="341"/>
      <c r="U3104" s="341"/>
      <c r="V3104" s="341" t="s">
        <v>638</v>
      </c>
      <c r="W3104" s="341"/>
      <c r="X3104" s="341"/>
    </row>
    <row r="3105" spans="1:24" ht="1.5" customHeight="1">
      <c r="A3105" s="330" t="s">
        <v>79</v>
      </c>
      <c r="B3105" s="330"/>
      <c r="C3105" s="330"/>
      <c r="D3105" s="330"/>
      <c r="E3105" s="330"/>
      <c r="F3105" s="330"/>
      <c r="G3105" s="330"/>
      <c r="H3105" s="219"/>
      <c r="I3105" s="338">
        <v>7</v>
      </c>
      <c r="J3105" s="338"/>
      <c r="K3105" s="338"/>
      <c r="L3105" s="338"/>
      <c r="M3105" s="332" t="s">
        <v>639</v>
      </c>
      <c r="N3105" s="332"/>
      <c r="O3105" s="332"/>
      <c r="P3105" s="330"/>
      <c r="Q3105" s="330"/>
      <c r="R3105" s="338">
        <v>0.41621930000000001</v>
      </c>
      <c r="S3105" s="338"/>
      <c r="T3105" s="338"/>
      <c r="U3105" s="338"/>
      <c r="V3105" s="338">
        <v>2.913535</v>
      </c>
      <c r="W3105" s="338"/>
      <c r="X3105" s="338"/>
    </row>
    <row r="3106" spans="1:24" ht="16.5" customHeight="1">
      <c r="A3106" s="330"/>
      <c r="B3106" s="330"/>
      <c r="C3106" s="330"/>
      <c r="D3106" s="330"/>
      <c r="E3106" s="330"/>
      <c r="F3106" s="330"/>
      <c r="G3106" s="330"/>
      <c r="H3106" s="219"/>
      <c r="I3106" s="338"/>
      <c r="J3106" s="338"/>
      <c r="K3106" s="338"/>
      <c r="L3106" s="338"/>
      <c r="M3106" s="332"/>
      <c r="N3106" s="332"/>
      <c r="O3106" s="332"/>
      <c r="P3106" s="330"/>
      <c r="Q3106" s="330"/>
      <c r="R3106" s="338"/>
      <c r="S3106" s="338"/>
      <c r="T3106" s="338"/>
      <c r="U3106" s="338"/>
      <c r="V3106" s="338"/>
      <c r="W3106" s="338"/>
      <c r="X3106" s="338"/>
    </row>
    <row r="3107" spans="1:24" ht="1.5" customHeight="1">
      <c r="A3107" s="330" t="s">
        <v>4</v>
      </c>
      <c r="B3107" s="330"/>
      <c r="C3107" s="330"/>
      <c r="D3107" s="330"/>
      <c r="E3107" s="330"/>
      <c r="F3107" s="330"/>
      <c r="G3107" s="330"/>
      <c r="H3107" s="219"/>
      <c r="I3107" s="338">
        <v>1</v>
      </c>
      <c r="J3107" s="338"/>
      <c r="K3107" s="338"/>
      <c r="L3107" s="338"/>
      <c r="M3107" s="332" t="s">
        <v>45</v>
      </c>
      <c r="N3107" s="332"/>
      <c r="O3107" s="332"/>
      <c r="P3107" s="330"/>
      <c r="Q3107" s="330"/>
      <c r="R3107" s="338">
        <v>1.6685410000000001</v>
      </c>
      <c r="S3107" s="338"/>
      <c r="T3107" s="338"/>
      <c r="U3107" s="338"/>
      <c r="V3107" s="338">
        <v>1.6685410000000001</v>
      </c>
      <c r="W3107" s="338"/>
      <c r="X3107" s="338"/>
    </row>
    <row r="3108" spans="1:24" ht="16.5" customHeight="1">
      <c r="A3108" s="330"/>
      <c r="B3108" s="330"/>
      <c r="C3108" s="330"/>
      <c r="D3108" s="330"/>
      <c r="E3108" s="330"/>
      <c r="F3108" s="330"/>
      <c r="G3108" s="330"/>
      <c r="H3108" s="219"/>
      <c r="I3108" s="338"/>
      <c r="J3108" s="338"/>
      <c r="K3108" s="338"/>
      <c r="L3108" s="338"/>
      <c r="M3108" s="332"/>
      <c r="N3108" s="332"/>
      <c r="O3108" s="332"/>
      <c r="P3108" s="330"/>
      <c r="Q3108" s="330"/>
      <c r="R3108" s="338"/>
      <c r="S3108" s="338"/>
      <c r="T3108" s="338"/>
      <c r="U3108" s="338"/>
      <c r="V3108" s="338"/>
      <c r="W3108" s="338"/>
      <c r="X3108" s="338"/>
    </row>
    <row r="3109" spans="1:24" ht="7.5" customHeight="1"/>
    <row r="3110" spans="1:24" ht="16.5" customHeight="1">
      <c r="S3110" s="335" t="s">
        <v>641</v>
      </c>
      <c r="T3110" s="335"/>
      <c r="U3110" s="336">
        <v>4.582077</v>
      </c>
      <c r="V3110" s="336"/>
      <c r="W3110" s="336"/>
    </row>
    <row r="3111" spans="1:24" ht="15" customHeight="1"/>
    <row r="3112" spans="1:24" ht="17.25" customHeight="1">
      <c r="B3112" s="339" t="s">
        <v>799</v>
      </c>
      <c r="C3112" s="339"/>
      <c r="D3112" s="339"/>
      <c r="E3112" s="339"/>
      <c r="F3112" s="339"/>
      <c r="G3112" s="339"/>
      <c r="H3112" s="339"/>
      <c r="I3112" s="339"/>
      <c r="J3112" s="339"/>
      <c r="K3112" s="339"/>
      <c r="L3112" s="339"/>
      <c r="M3112" s="339"/>
      <c r="N3112" s="339"/>
      <c r="O3112" s="339"/>
      <c r="P3112" s="339"/>
      <c r="Q3112" s="339"/>
      <c r="R3112" s="339"/>
      <c r="S3112" s="339"/>
      <c r="T3112" s="339"/>
      <c r="U3112" s="339"/>
      <c r="V3112" s="339"/>
      <c r="W3112" s="339"/>
      <c r="X3112" s="339"/>
    </row>
    <row r="3113" spans="1:24" ht="0.75" customHeight="1"/>
    <row r="3114" spans="1:24" ht="18" customHeight="1">
      <c r="A3114" s="340" t="s">
        <v>633</v>
      </c>
      <c r="B3114" s="340"/>
      <c r="C3114" s="340"/>
      <c r="D3114" s="340"/>
      <c r="E3114" s="340"/>
      <c r="F3114" s="340"/>
      <c r="G3114" s="340"/>
      <c r="H3114" s="218" t="s">
        <v>634</v>
      </c>
      <c r="I3114" s="341" t="s">
        <v>635</v>
      </c>
      <c r="J3114" s="341"/>
      <c r="K3114" s="341"/>
      <c r="L3114" s="341"/>
      <c r="M3114" s="341" t="s">
        <v>43</v>
      </c>
      <c r="N3114" s="341"/>
      <c r="O3114" s="341"/>
      <c r="P3114" s="340" t="s">
        <v>636</v>
      </c>
      <c r="Q3114" s="340"/>
      <c r="R3114" s="341" t="s">
        <v>637</v>
      </c>
      <c r="S3114" s="341"/>
      <c r="T3114" s="341"/>
      <c r="U3114" s="341"/>
      <c r="V3114" s="341" t="s">
        <v>638</v>
      </c>
      <c r="W3114" s="341"/>
      <c r="X3114" s="341"/>
    </row>
    <row r="3115" spans="1:24" ht="1.5" customHeight="1">
      <c r="A3115" s="330" t="s">
        <v>79</v>
      </c>
      <c r="B3115" s="330"/>
      <c r="C3115" s="330"/>
      <c r="D3115" s="330"/>
      <c r="E3115" s="330"/>
      <c r="F3115" s="330"/>
      <c r="G3115" s="330"/>
      <c r="H3115" s="219"/>
      <c r="I3115" s="338">
        <v>21</v>
      </c>
      <c r="J3115" s="338"/>
      <c r="K3115" s="338"/>
      <c r="L3115" s="338"/>
      <c r="M3115" s="332" t="s">
        <v>639</v>
      </c>
      <c r="N3115" s="332"/>
      <c r="O3115" s="332"/>
      <c r="P3115" s="330"/>
      <c r="Q3115" s="330"/>
      <c r="R3115" s="338">
        <v>0.41621930000000001</v>
      </c>
      <c r="S3115" s="338"/>
      <c r="T3115" s="338"/>
      <c r="U3115" s="338"/>
      <c r="V3115" s="338">
        <v>8.7406050000000004</v>
      </c>
      <c r="W3115" s="338"/>
      <c r="X3115" s="338"/>
    </row>
    <row r="3116" spans="1:24" ht="16.5" customHeight="1">
      <c r="A3116" s="330"/>
      <c r="B3116" s="330"/>
      <c r="C3116" s="330"/>
      <c r="D3116" s="330"/>
      <c r="E3116" s="330"/>
      <c r="F3116" s="330"/>
      <c r="G3116" s="330"/>
      <c r="H3116" s="219"/>
      <c r="I3116" s="338"/>
      <c r="J3116" s="338"/>
      <c r="K3116" s="338"/>
      <c r="L3116" s="338"/>
      <c r="M3116" s="332"/>
      <c r="N3116" s="332"/>
      <c r="O3116" s="332"/>
      <c r="P3116" s="330"/>
      <c r="Q3116" s="330"/>
      <c r="R3116" s="338"/>
      <c r="S3116" s="338"/>
      <c r="T3116" s="338"/>
      <c r="U3116" s="338"/>
      <c r="V3116" s="338"/>
      <c r="W3116" s="338"/>
      <c r="X3116" s="338"/>
    </row>
    <row r="3117" spans="1:24" ht="1.5" customHeight="1">
      <c r="A3117" s="330" t="s">
        <v>47</v>
      </c>
      <c r="B3117" s="330"/>
      <c r="C3117" s="330"/>
      <c r="D3117" s="330"/>
      <c r="E3117" s="330"/>
      <c r="F3117" s="330"/>
      <c r="G3117" s="330"/>
      <c r="H3117" s="219"/>
      <c r="I3117" s="338">
        <v>150</v>
      </c>
      <c r="J3117" s="338"/>
      <c r="K3117" s="338"/>
      <c r="L3117" s="338"/>
      <c r="M3117" s="332" t="s">
        <v>640</v>
      </c>
      <c r="N3117" s="332"/>
      <c r="O3117" s="332"/>
      <c r="P3117" s="330"/>
      <c r="Q3117" s="330"/>
      <c r="R3117" s="338">
        <v>3.5242370000000002E-2</v>
      </c>
      <c r="S3117" s="338"/>
      <c r="T3117" s="338"/>
      <c r="U3117" s="338"/>
      <c r="V3117" s="338">
        <v>5.2863559999999996</v>
      </c>
      <c r="W3117" s="338"/>
      <c r="X3117" s="338"/>
    </row>
    <row r="3118" spans="1:24" ht="16.5" customHeight="1">
      <c r="A3118" s="330"/>
      <c r="B3118" s="330"/>
      <c r="C3118" s="330"/>
      <c r="D3118" s="330"/>
      <c r="E3118" s="330"/>
      <c r="F3118" s="330"/>
      <c r="G3118" s="330"/>
      <c r="H3118" s="219"/>
      <c r="I3118" s="338"/>
      <c r="J3118" s="338"/>
      <c r="K3118" s="338"/>
      <c r="L3118" s="338"/>
      <c r="M3118" s="332"/>
      <c r="N3118" s="332"/>
      <c r="O3118" s="332"/>
      <c r="P3118" s="330"/>
      <c r="Q3118" s="330"/>
      <c r="R3118" s="338"/>
      <c r="S3118" s="338"/>
      <c r="T3118" s="338"/>
      <c r="U3118" s="338"/>
      <c r="V3118" s="338"/>
      <c r="W3118" s="338"/>
      <c r="X3118" s="338"/>
    </row>
    <row r="3119" spans="1:24" ht="1.5" customHeight="1">
      <c r="A3119" s="330" t="s">
        <v>3</v>
      </c>
      <c r="B3119" s="330"/>
      <c r="C3119" s="330"/>
      <c r="D3119" s="330"/>
      <c r="E3119" s="330"/>
      <c r="F3119" s="330"/>
      <c r="G3119" s="330"/>
      <c r="H3119" s="219"/>
      <c r="I3119" s="338">
        <v>1</v>
      </c>
      <c r="J3119" s="338"/>
      <c r="K3119" s="338"/>
      <c r="L3119" s="338"/>
      <c r="M3119" s="332" t="s">
        <v>45</v>
      </c>
      <c r="N3119" s="332"/>
      <c r="O3119" s="332"/>
      <c r="P3119" s="330"/>
      <c r="Q3119" s="330"/>
      <c r="R3119" s="338">
        <v>2.045042</v>
      </c>
      <c r="S3119" s="338"/>
      <c r="T3119" s="338"/>
      <c r="U3119" s="338"/>
      <c r="V3119" s="338">
        <v>2.045042</v>
      </c>
      <c r="W3119" s="338"/>
      <c r="X3119" s="338"/>
    </row>
    <row r="3120" spans="1:24" ht="16.5" customHeight="1">
      <c r="A3120" s="330"/>
      <c r="B3120" s="330"/>
      <c r="C3120" s="330"/>
      <c r="D3120" s="330"/>
      <c r="E3120" s="330"/>
      <c r="F3120" s="330"/>
      <c r="G3120" s="330"/>
      <c r="H3120" s="219"/>
      <c r="I3120" s="338"/>
      <c r="J3120" s="338"/>
      <c r="K3120" s="338"/>
      <c r="L3120" s="338"/>
      <c r="M3120" s="332"/>
      <c r="N3120" s="332"/>
      <c r="O3120" s="332"/>
      <c r="P3120" s="330"/>
      <c r="Q3120" s="330"/>
      <c r="R3120" s="338"/>
      <c r="S3120" s="338"/>
      <c r="T3120" s="338"/>
      <c r="U3120" s="338"/>
      <c r="V3120" s="338"/>
      <c r="W3120" s="338"/>
      <c r="X3120" s="338"/>
    </row>
    <row r="3121" spans="1:24" ht="1.5" customHeight="1">
      <c r="A3121" s="330" t="s">
        <v>96</v>
      </c>
      <c r="B3121" s="330"/>
      <c r="C3121" s="330"/>
      <c r="D3121" s="330"/>
      <c r="E3121" s="330"/>
      <c r="F3121" s="330"/>
      <c r="G3121" s="330"/>
      <c r="H3121" s="219"/>
      <c r="I3121" s="338">
        <v>2</v>
      </c>
      <c r="J3121" s="338"/>
      <c r="K3121" s="338"/>
      <c r="L3121" s="338"/>
      <c r="M3121" s="332" t="s">
        <v>45</v>
      </c>
      <c r="N3121" s="332"/>
      <c r="O3121" s="332"/>
      <c r="P3121" s="330"/>
      <c r="Q3121" s="330"/>
      <c r="R3121" s="338">
        <v>0.28999999999999998</v>
      </c>
      <c r="S3121" s="338"/>
      <c r="T3121" s="338"/>
      <c r="U3121" s="338"/>
      <c r="V3121" s="338">
        <v>0.57999999999999996</v>
      </c>
      <c r="W3121" s="338"/>
      <c r="X3121" s="338"/>
    </row>
    <row r="3122" spans="1:24" ht="16.5" customHeight="1">
      <c r="A3122" s="330"/>
      <c r="B3122" s="330"/>
      <c r="C3122" s="330"/>
      <c r="D3122" s="330"/>
      <c r="E3122" s="330"/>
      <c r="F3122" s="330"/>
      <c r="G3122" s="330"/>
      <c r="H3122" s="219"/>
      <c r="I3122" s="338"/>
      <c r="J3122" s="338"/>
      <c r="K3122" s="338"/>
      <c r="L3122" s="338"/>
      <c r="M3122" s="332"/>
      <c r="N3122" s="332"/>
      <c r="O3122" s="332"/>
      <c r="P3122" s="330"/>
      <c r="Q3122" s="330"/>
      <c r="R3122" s="338"/>
      <c r="S3122" s="338"/>
      <c r="T3122" s="338"/>
      <c r="U3122" s="338"/>
      <c r="V3122" s="338"/>
      <c r="W3122" s="338"/>
      <c r="X3122" s="338"/>
    </row>
    <row r="3123" spans="1:24" ht="7.5" customHeight="1"/>
    <row r="3124" spans="1:24" ht="16.5" customHeight="1">
      <c r="S3124" s="335" t="s">
        <v>641</v>
      </c>
      <c r="T3124" s="335"/>
      <c r="U3124" s="336">
        <v>16.652000000000001</v>
      </c>
      <c r="V3124" s="336"/>
      <c r="W3124" s="336"/>
    </row>
    <row r="3125" spans="1:24" ht="15.75" customHeight="1"/>
    <row r="3126" spans="1:24" ht="16.5" customHeight="1">
      <c r="B3126" s="339" t="s">
        <v>800</v>
      </c>
      <c r="C3126" s="339"/>
      <c r="D3126" s="339"/>
      <c r="E3126" s="339"/>
      <c r="F3126" s="339"/>
      <c r="G3126" s="339"/>
      <c r="H3126" s="339"/>
      <c r="I3126" s="339"/>
      <c r="J3126" s="339"/>
      <c r="K3126" s="339"/>
      <c r="L3126" s="339"/>
      <c r="M3126" s="339"/>
      <c r="N3126" s="339"/>
      <c r="O3126" s="339"/>
      <c r="P3126" s="339"/>
      <c r="Q3126" s="339"/>
      <c r="R3126" s="339"/>
      <c r="S3126" s="339"/>
      <c r="T3126" s="339"/>
      <c r="U3126" s="339"/>
      <c r="V3126" s="339"/>
      <c r="W3126" s="339"/>
      <c r="X3126" s="339"/>
    </row>
    <row r="3127" spans="1:24" ht="0.75" customHeight="1"/>
    <row r="3128" spans="1:24" ht="18" customHeight="1">
      <c r="A3128" s="340" t="s">
        <v>633</v>
      </c>
      <c r="B3128" s="340"/>
      <c r="C3128" s="340"/>
      <c r="D3128" s="340"/>
      <c r="E3128" s="340"/>
      <c r="F3128" s="340"/>
      <c r="G3128" s="340"/>
      <c r="H3128" s="218" t="s">
        <v>634</v>
      </c>
      <c r="I3128" s="341" t="s">
        <v>635</v>
      </c>
      <c r="J3128" s="341"/>
      <c r="K3128" s="341"/>
      <c r="L3128" s="341"/>
      <c r="M3128" s="341" t="s">
        <v>43</v>
      </c>
      <c r="N3128" s="341"/>
      <c r="O3128" s="341"/>
      <c r="P3128" s="340" t="s">
        <v>636</v>
      </c>
      <c r="Q3128" s="340"/>
      <c r="R3128" s="341" t="s">
        <v>637</v>
      </c>
      <c r="S3128" s="341"/>
      <c r="T3128" s="341"/>
      <c r="U3128" s="341"/>
      <c r="V3128" s="341" t="s">
        <v>638</v>
      </c>
      <c r="W3128" s="341"/>
      <c r="X3128" s="341"/>
    </row>
    <row r="3129" spans="1:24" ht="1.5" customHeight="1">
      <c r="A3129" s="330" t="s">
        <v>79</v>
      </c>
      <c r="B3129" s="330"/>
      <c r="C3129" s="330"/>
      <c r="D3129" s="330"/>
      <c r="E3129" s="330"/>
      <c r="F3129" s="330"/>
      <c r="G3129" s="330"/>
      <c r="H3129" s="219"/>
      <c r="I3129" s="338">
        <v>14</v>
      </c>
      <c r="J3129" s="338"/>
      <c r="K3129" s="338"/>
      <c r="L3129" s="338"/>
      <c r="M3129" s="332" t="s">
        <v>639</v>
      </c>
      <c r="N3129" s="332"/>
      <c r="O3129" s="332"/>
      <c r="P3129" s="330"/>
      <c r="Q3129" s="330"/>
      <c r="R3129" s="338">
        <v>0.41621930000000001</v>
      </c>
      <c r="S3129" s="338"/>
      <c r="T3129" s="338"/>
      <c r="U3129" s="338"/>
      <c r="V3129" s="338">
        <v>5.82707</v>
      </c>
      <c r="W3129" s="338"/>
      <c r="X3129" s="338"/>
    </row>
    <row r="3130" spans="1:24" ht="16.5" customHeight="1">
      <c r="A3130" s="330"/>
      <c r="B3130" s="330"/>
      <c r="C3130" s="330"/>
      <c r="D3130" s="330"/>
      <c r="E3130" s="330"/>
      <c r="F3130" s="330"/>
      <c r="G3130" s="330"/>
      <c r="H3130" s="219"/>
      <c r="I3130" s="338"/>
      <c r="J3130" s="338"/>
      <c r="K3130" s="338"/>
      <c r="L3130" s="338"/>
      <c r="M3130" s="332"/>
      <c r="N3130" s="332"/>
      <c r="O3130" s="332"/>
      <c r="P3130" s="330"/>
      <c r="Q3130" s="330"/>
      <c r="R3130" s="338"/>
      <c r="S3130" s="338"/>
      <c r="T3130" s="338"/>
      <c r="U3130" s="338"/>
      <c r="V3130" s="338"/>
      <c r="W3130" s="338"/>
      <c r="X3130" s="338"/>
    </row>
    <row r="3131" spans="1:24" ht="1.5" customHeight="1">
      <c r="A3131" s="330" t="s">
        <v>47</v>
      </c>
      <c r="B3131" s="330"/>
      <c r="C3131" s="330"/>
      <c r="D3131" s="330"/>
      <c r="E3131" s="330"/>
      <c r="F3131" s="330"/>
      <c r="G3131" s="330"/>
      <c r="H3131" s="219"/>
      <c r="I3131" s="338">
        <v>100</v>
      </c>
      <c r="J3131" s="338"/>
      <c r="K3131" s="338"/>
      <c r="L3131" s="338"/>
      <c r="M3131" s="332" t="s">
        <v>640</v>
      </c>
      <c r="N3131" s="332"/>
      <c r="O3131" s="332"/>
      <c r="P3131" s="330"/>
      <c r="Q3131" s="330"/>
      <c r="R3131" s="338">
        <v>3.5242370000000002E-2</v>
      </c>
      <c r="S3131" s="338"/>
      <c r="T3131" s="338"/>
      <c r="U3131" s="338"/>
      <c r="V3131" s="338">
        <v>3.5242369999999998</v>
      </c>
      <c r="W3131" s="338"/>
      <c r="X3131" s="338"/>
    </row>
    <row r="3132" spans="1:24" ht="16.5" customHeight="1">
      <c r="A3132" s="330"/>
      <c r="B3132" s="330"/>
      <c r="C3132" s="330"/>
      <c r="D3132" s="330"/>
      <c r="E3132" s="330"/>
      <c r="F3132" s="330"/>
      <c r="G3132" s="330"/>
      <c r="H3132" s="219"/>
      <c r="I3132" s="338"/>
      <c r="J3132" s="338"/>
      <c r="K3132" s="338"/>
      <c r="L3132" s="338"/>
      <c r="M3132" s="332"/>
      <c r="N3132" s="332"/>
      <c r="O3132" s="332"/>
      <c r="P3132" s="330"/>
      <c r="Q3132" s="330"/>
      <c r="R3132" s="338"/>
      <c r="S3132" s="338"/>
      <c r="T3132" s="338"/>
      <c r="U3132" s="338"/>
      <c r="V3132" s="338"/>
      <c r="W3132" s="338"/>
      <c r="X3132" s="338"/>
    </row>
    <row r="3133" spans="1:24" ht="1.5" customHeight="1">
      <c r="A3133" s="330" t="s">
        <v>4</v>
      </c>
      <c r="B3133" s="330"/>
      <c r="C3133" s="330"/>
      <c r="D3133" s="330"/>
      <c r="E3133" s="330"/>
      <c r="F3133" s="330"/>
      <c r="G3133" s="330"/>
      <c r="H3133" s="219"/>
      <c r="I3133" s="338">
        <v>1</v>
      </c>
      <c r="J3133" s="338"/>
      <c r="K3133" s="338"/>
      <c r="L3133" s="338"/>
      <c r="M3133" s="332" t="s">
        <v>45</v>
      </c>
      <c r="N3133" s="332"/>
      <c r="O3133" s="332"/>
      <c r="P3133" s="330"/>
      <c r="Q3133" s="330"/>
      <c r="R3133" s="338">
        <v>1.6685410000000001</v>
      </c>
      <c r="S3133" s="338"/>
      <c r="T3133" s="338"/>
      <c r="U3133" s="338"/>
      <c r="V3133" s="338">
        <v>1.6685410000000001</v>
      </c>
      <c r="W3133" s="338"/>
      <c r="X3133" s="338"/>
    </row>
    <row r="3134" spans="1:24" ht="16.5" customHeight="1">
      <c r="A3134" s="330"/>
      <c r="B3134" s="330"/>
      <c r="C3134" s="330"/>
      <c r="D3134" s="330"/>
      <c r="E3134" s="330"/>
      <c r="F3134" s="330"/>
      <c r="G3134" s="330"/>
      <c r="H3134" s="219"/>
      <c r="I3134" s="338"/>
      <c r="J3134" s="338"/>
      <c r="K3134" s="338"/>
      <c r="L3134" s="338"/>
      <c r="M3134" s="332"/>
      <c r="N3134" s="332"/>
      <c r="O3134" s="332"/>
      <c r="P3134" s="330"/>
      <c r="Q3134" s="330"/>
      <c r="R3134" s="338"/>
      <c r="S3134" s="338"/>
      <c r="T3134" s="338"/>
      <c r="U3134" s="338"/>
      <c r="V3134" s="338"/>
      <c r="W3134" s="338"/>
      <c r="X3134" s="338"/>
    </row>
    <row r="3135" spans="1:24" ht="1.5" customHeight="1">
      <c r="A3135" s="330" t="s">
        <v>96</v>
      </c>
      <c r="B3135" s="330"/>
      <c r="C3135" s="330"/>
      <c r="D3135" s="330"/>
      <c r="E3135" s="330"/>
      <c r="F3135" s="330"/>
      <c r="G3135" s="330"/>
      <c r="H3135" s="219"/>
      <c r="I3135" s="338">
        <v>2</v>
      </c>
      <c r="J3135" s="338"/>
      <c r="K3135" s="338"/>
      <c r="L3135" s="338"/>
      <c r="M3135" s="332" t="s">
        <v>45</v>
      </c>
      <c r="N3135" s="332"/>
      <c r="O3135" s="332"/>
      <c r="P3135" s="330"/>
      <c r="Q3135" s="330"/>
      <c r="R3135" s="338">
        <v>0.28999999999999998</v>
      </c>
      <c r="S3135" s="338"/>
      <c r="T3135" s="338"/>
      <c r="U3135" s="338"/>
      <c r="V3135" s="338">
        <v>0.57999999999999996</v>
      </c>
      <c r="W3135" s="338"/>
      <c r="X3135" s="338"/>
    </row>
    <row r="3136" spans="1:24" ht="16.5" customHeight="1">
      <c r="A3136" s="330"/>
      <c r="B3136" s="330"/>
      <c r="C3136" s="330"/>
      <c r="D3136" s="330"/>
      <c r="E3136" s="330"/>
      <c r="F3136" s="330"/>
      <c r="G3136" s="330"/>
      <c r="H3136" s="219"/>
      <c r="I3136" s="338"/>
      <c r="J3136" s="338"/>
      <c r="K3136" s="338"/>
      <c r="L3136" s="338"/>
      <c r="M3136" s="332"/>
      <c r="N3136" s="332"/>
      <c r="O3136" s="332"/>
      <c r="P3136" s="330"/>
      <c r="Q3136" s="330"/>
      <c r="R3136" s="338"/>
      <c r="S3136" s="338"/>
      <c r="T3136" s="338"/>
      <c r="U3136" s="338"/>
      <c r="V3136" s="338"/>
      <c r="W3136" s="338"/>
      <c r="X3136" s="338"/>
    </row>
    <row r="3137" spans="1:24" ht="7.5" customHeight="1"/>
    <row r="3138" spans="1:24" ht="16.5" customHeight="1">
      <c r="S3138" s="335" t="s">
        <v>641</v>
      </c>
      <c r="T3138" s="335"/>
      <c r="U3138" s="336">
        <v>11.59985</v>
      </c>
      <c r="V3138" s="336"/>
      <c r="W3138" s="336"/>
    </row>
    <row r="3139" spans="1:24" ht="15.75" customHeight="1"/>
    <row r="3140" spans="1:24" ht="16.5" customHeight="1">
      <c r="B3140" s="339" t="s">
        <v>20</v>
      </c>
      <c r="C3140" s="339"/>
      <c r="D3140" s="339"/>
      <c r="E3140" s="339"/>
      <c r="F3140" s="339"/>
      <c r="G3140" s="339"/>
      <c r="H3140" s="339"/>
      <c r="I3140" s="339"/>
      <c r="J3140" s="339"/>
      <c r="K3140" s="339"/>
      <c r="L3140" s="339"/>
      <c r="M3140" s="339"/>
      <c r="N3140" s="339"/>
      <c r="O3140" s="339"/>
      <c r="P3140" s="339"/>
      <c r="Q3140" s="339"/>
      <c r="R3140" s="339"/>
      <c r="S3140" s="339"/>
      <c r="T3140" s="339"/>
      <c r="U3140" s="339"/>
      <c r="V3140" s="339"/>
      <c r="W3140" s="339"/>
      <c r="X3140" s="339"/>
    </row>
    <row r="3141" spans="1:24" ht="0.75" customHeight="1"/>
    <row r="3142" spans="1:24" ht="18" customHeight="1">
      <c r="A3142" s="340" t="s">
        <v>633</v>
      </c>
      <c r="B3142" s="340"/>
      <c r="C3142" s="340"/>
      <c r="D3142" s="340"/>
      <c r="E3142" s="340"/>
      <c r="F3142" s="340"/>
      <c r="G3142" s="340"/>
      <c r="H3142" s="218" t="s">
        <v>634</v>
      </c>
      <c r="I3142" s="341" t="s">
        <v>635</v>
      </c>
      <c r="J3142" s="341"/>
      <c r="K3142" s="341"/>
      <c r="L3142" s="341"/>
      <c r="M3142" s="341" t="s">
        <v>43</v>
      </c>
      <c r="N3142" s="341"/>
      <c r="O3142" s="341"/>
      <c r="P3142" s="340" t="s">
        <v>636</v>
      </c>
      <c r="Q3142" s="340"/>
      <c r="R3142" s="341" t="s">
        <v>637</v>
      </c>
      <c r="S3142" s="341"/>
      <c r="T3142" s="341"/>
      <c r="U3142" s="341"/>
      <c r="V3142" s="341" t="s">
        <v>638</v>
      </c>
      <c r="W3142" s="341"/>
      <c r="X3142" s="341"/>
    </row>
    <row r="3143" spans="1:24" ht="1.5" customHeight="1">
      <c r="A3143" s="330" t="s">
        <v>79</v>
      </c>
      <c r="B3143" s="330"/>
      <c r="C3143" s="330"/>
      <c r="D3143" s="330"/>
      <c r="E3143" s="330"/>
      <c r="F3143" s="330"/>
      <c r="G3143" s="330"/>
      <c r="H3143" s="219"/>
      <c r="I3143" s="338">
        <v>14</v>
      </c>
      <c r="J3143" s="338"/>
      <c r="K3143" s="338"/>
      <c r="L3143" s="338"/>
      <c r="M3143" s="332" t="s">
        <v>639</v>
      </c>
      <c r="N3143" s="332"/>
      <c r="O3143" s="332"/>
      <c r="P3143" s="330"/>
      <c r="Q3143" s="330"/>
      <c r="R3143" s="338">
        <v>0.41621930000000001</v>
      </c>
      <c r="S3143" s="338"/>
      <c r="T3143" s="338"/>
      <c r="U3143" s="338"/>
      <c r="V3143" s="338">
        <v>5.82707</v>
      </c>
      <c r="W3143" s="338"/>
      <c r="X3143" s="338"/>
    </row>
    <row r="3144" spans="1:24" ht="16.5" customHeight="1">
      <c r="A3144" s="330"/>
      <c r="B3144" s="330"/>
      <c r="C3144" s="330"/>
      <c r="D3144" s="330"/>
      <c r="E3144" s="330"/>
      <c r="F3144" s="330"/>
      <c r="G3144" s="330"/>
      <c r="H3144" s="219"/>
      <c r="I3144" s="338"/>
      <c r="J3144" s="338"/>
      <c r="K3144" s="338"/>
      <c r="L3144" s="338"/>
      <c r="M3144" s="332"/>
      <c r="N3144" s="332"/>
      <c r="O3144" s="332"/>
      <c r="P3144" s="330"/>
      <c r="Q3144" s="330"/>
      <c r="R3144" s="338"/>
      <c r="S3144" s="338"/>
      <c r="T3144" s="338"/>
      <c r="U3144" s="338"/>
      <c r="V3144" s="338"/>
      <c r="W3144" s="338"/>
      <c r="X3144" s="338"/>
    </row>
    <row r="3145" spans="1:24" ht="1.5" customHeight="1">
      <c r="A3145" s="330" t="s">
        <v>47</v>
      </c>
      <c r="B3145" s="330"/>
      <c r="C3145" s="330"/>
      <c r="D3145" s="330"/>
      <c r="E3145" s="330"/>
      <c r="F3145" s="330"/>
      <c r="G3145" s="330"/>
      <c r="H3145" s="219"/>
      <c r="I3145" s="338">
        <v>240</v>
      </c>
      <c r="J3145" s="338"/>
      <c r="K3145" s="338"/>
      <c r="L3145" s="338"/>
      <c r="M3145" s="332" t="s">
        <v>640</v>
      </c>
      <c r="N3145" s="332"/>
      <c r="O3145" s="332"/>
      <c r="P3145" s="330"/>
      <c r="Q3145" s="330"/>
      <c r="R3145" s="338">
        <v>3.5242370000000002E-2</v>
      </c>
      <c r="S3145" s="338"/>
      <c r="T3145" s="338"/>
      <c r="U3145" s="338"/>
      <c r="V3145" s="338">
        <v>8.4581700000000009</v>
      </c>
      <c r="W3145" s="338"/>
      <c r="X3145" s="338"/>
    </row>
    <row r="3146" spans="1:24" ht="16.5" customHeight="1">
      <c r="A3146" s="330"/>
      <c r="B3146" s="330"/>
      <c r="C3146" s="330"/>
      <c r="D3146" s="330"/>
      <c r="E3146" s="330"/>
      <c r="F3146" s="330"/>
      <c r="G3146" s="330"/>
      <c r="H3146" s="219"/>
      <c r="I3146" s="338"/>
      <c r="J3146" s="338"/>
      <c r="K3146" s="338"/>
      <c r="L3146" s="338"/>
      <c r="M3146" s="332"/>
      <c r="N3146" s="332"/>
      <c r="O3146" s="332"/>
      <c r="P3146" s="330"/>
      <c r="Q3146" s="330"/>
      <c r="R3146" s="338"/>
      <c r="S3146" s="338"/>
      <c r="T3146" s="338"/>
      <c r="U3146" s="338"/>
      <c r="V3146" s="338"/>
      <c r="W3146" s="338"/>
      <c r="X3146" s="338"/>
    </row>
    <row r="3147" spans="1:24" ht="1.5" customHeight="1">
      <c r="A3147" s="330" t="s">
        <v>3</v>
      </c>
      <c r="B3147" s="330"/>
      <c r="C3147" s="330"/>
      <c r="D3147" s="330"/>
      <c r="E3147" s="330"/>
      <c r="F3147" s="330"/>
      <c r="G3147" s="330"/>
      <c r="H3147" s="219"/>
      <c r="I3147" s="338">
        <v>1</v>
      </c>
      <c r="J3147" s="338"/>
      <c r="K3147" s="338"/>
      <c r="L3147" s="338"/>
      <c r="M3147" s="332" t="s">
        <v>45</v>
      </c>
      <c r="N3147" s="332"/>
      <c r="O3147" s="332"/>
      <c r="P3147" s="330"/>
      <c r="Q3147" s="330"/>
      <c r="R3147" s="338">
        <v>2.045042</v>
      </c>
      <c r="S3147" s="338"/>
      <c r="T3147" s="338"/>
      <c r="U3147" s="338"/>
      <c r="V3147" s="338">
        <v>2.045042</v>
      </c>
      <c r="W3147" s="338"/>
      <c r="X3147" s="338"/>
    </row>
    <row r="3148" spans="1:24" ht="16.5" customHeight="1">
      <c r="A3148" s="330"/>
      <c r="B3148" s="330"/>
      <c r="C3148" s="330"/>
      <c r="D3148" s="330"/>
      <c r="E3148" s="330"/>
      <c r="F3148" s="330"/>
      <c r="G3148" s="330"/>
      <c r="H3148" s="219"/>
      <c r="I3148" s="338"/>
      <c r="J3148" s="338"/>
      <c r="K3148" s="338"/>
      <c r="L3148" s="338"/>
      <c r="M3148" s="332"/>
      <c r="N3148" s="332"/>
      <c r="O3148" s="332"/>
      <c r="P3148" s="330"/>
      <c r="Q3148" s="330"/>
      <c r="R3148" s="338"/>
      <c r="S3148" s="338"/>
      <c r="T3148" s="338"/>
      <c r="U3148" s="338"/>
      <c r="V3148" s="338"/>
      <c r="W3148" s="338"/>
      <c r="X3148" s="338"/>
    </row>
    <row r="3149" spans="1:24" ht="1.5" customHeight="1">
      <c r="A3149" s="330" t="s">
        <v>96</v>
      </c>
      <c r="B3149" s="330"/>
      <c r="C3149" s="330"/>
      <c r="D3149" s="330"/>
      <c r="E3149" s="330"/>
      <c r="F3149" s="330"/>
      <c r="G3149" s="330"/>
      <c r="H3149" s="219"/>
      <c r="I3149" s="338">
        <v>2</v>
      </c>
      <c r="J3149" s="338"/>
      <c r="K3149" s="338"/>
      <c r="L3149" s="338"/>
      <c r="M3149" s="332" t="s">
        <v>45</v>
      </c>
      <c r="N3149" s="332"/>
      <c r="O3149" s="332"/>
      <c r="P3149" s="330"/>
      <c r="Q3149" s="330"/>
      <c r="R3149" s="338">
        <v>0.28999999999999998</v>
      </c>
      <c r="S3149" s="338"/>
      <c r="T3149" s="338"/>
      <c r="U3149" s="338"/>
      <c r="V3149" s="338">
        <v>0.57999999999999996</v>
      </c>
      <c r="W3149" s="338"/>
      <c r="X3149" s="338"/>
    </row>
    <row r="3150" spans="1:24" ht="16.5" customHeight="1">
      <c r="A3150" s="330"/>
      <c r="B3150" s="330"/>
      <c r="C3150" s="330"/>
      <c r="D3150" s="330"/>
      <c r="E3150" s="330"/>
      <c r="F3150" s="330"/>
      <c r="G3150" s="330"/>
      <c r="H3150" s="219"/>
      <c r="I3150" s="338"/>
      <c r="J3150" s="338"/>
      <c r="K3150" s="338"/>
      <c r="L3150" s="338"/>
      <c r="M3150" s="332"/>
      <c r="N3150" s="332"/>
      <c r="O3150" s="332"/>
      <c r="P3150" s="330"/>
      <c r="Q3150" s="330"/>
      <c r="R3150" s="338"/>
      <c r="S3150" s="338"/>
      <c r="T3150" s="338"/>
      <c r="U3150" s="338"/>
      <c r="V3150" s="338"/>
      <c r="W3150" s="338"/>
      <c r="X3150" s="338"/>
    </row>
    <row r="3151" spans="1:24" ht="7.5" customHeight="1"/>
    <row r="3152" spans="1:24" ht="16.5" customHeight="1">
      <c r="S3152" s="335" t="s">
        <v>641</v>
      </c>
      <c r="T3152" s="335"/>
      <c r="U3152" s="336">
        <v>16.91028</v>
      </c>
      <c r="V3152" s="336"/>
      <c r="W3152" s="336"/>
    </row>
    <row r="3153" spans="1:24" ht="15.75" customHeight="1"/>
    <row r="3154" spans="1:24" ht="16.5" customHeight="1">
      <c r="B3154" s="339" t="s">
        <v>801</v>
      </c>
      <c r="C3154" s="339"/>
      <c r="D3154" s="339"/>
      <c r="E3154" s="339"/>
      <c r="F3154" s="339"/>
      <c r="G3154" s="339"/>
      <c r="H3154" s="339"/>
      <c r="I3154" s="339"/>
      <c r="J3154" s="339"/>
      <c r="K3154" s="339"/>
      <c r="L3154" s="339"/>
      <c r="M3154" s="339"/>
      <c r="N3154" s="339"/>
      <c r="O3154" s="339"/>
      <c r="P3154" s="339"/>
      <c r="Q3154" s="339"/>
      <c r="R3154" s="339"/>
      <c r="S3154" s="339"/>
      <c r="T3154" s="339"/>
      <c r="U3154" s="339"/>
      <c r="V3154" s="339"/>
      <c r="W3154" s="339"/>
      <c r="X3154" s="339"/>
    </row>
    <row r="3155" spans="1:24" ht="0.75" customHeight="1"/>
    <row r="3156" spans="1:24" ht="18" customHeight="1">
      <c r="A3156" s="340" t="s">
        <v>633</v>
      </c>
      <c r="B3156" s="340"/>
      <c r="C3156" s="340"/>
      <c r="D3156" s="340"/>
      <c r="E3156" s="340"/>
      <c r="F3156" s="340"/>
      <c r="G3156" s="340"/>
      <c r="H3156" s="218" t="s">
        <v>634</v>
      </c>
      <c r="I3156" s="341" t="s">
        <v>635</v>
      </c>
      <c r="J3156" s="341"/>
      <c r="K3156" s="341"/>
      <c r="L3156" s="341"/>
      <c r="M3156" s="341" t="s">
        <v>43</v>
      </c>
      <c r="N3156" s="341"/>
      <c r="O3156" s="341"/>
      <c r="P3156" s="340" t="s">
        <v>636</v>
      </c>
      <c r="Q3156" s="340"/>
      <c r="R3156" s="341" t="s">
        <v>637</v>
      </c>
      <c r="S3156" s="341"/>
      <c r="T3156" s="341"/>
      <c r="U3156" s="341"/>
      <c r="V3156" s="341" t="s">
        <v>638</v>
      </c>
      <c r="W3156" s="341"/>
      <c r="X3156" s="341"/>
    </row>
    <row r="3157" spans="1:24" ht="1.5" customHeight="1">
      <c r="A3157" s="330" t="s">
        <v>47</v>
      </c>
      <c r="B3157" s="330"/>
      <c r="C3157" s="330"/>
      <c r="D3157" s="330"/>
      <c r="E3157" s="330"/>
      <c r="F3157" s="330"/>
      <c r="G3157" s="330"/>
      <c r="H3157" s="219"/>
      <c r="I3157" s="338">
        <v>175</v>
      </c>
      <c r="J3157" s="338"/>
      <c r="K3157" s="338"/>
      <c r="L3157" s="338"/>
      <c r="M3157" s="332" t="s">
        <v>640</v>
      </c>
      <c r="N3157" s="332"/>
      <c r="O3157" s="332"/>
      <c r="P3157" s="330"/>
      <c r="Q3157" s="330"/>
      <c r="R3157" s="338">
        <v>3.5242370000000002E-2</v>
      </c>
      <c r="S3157" s="338"/>
      <c r="T3157" s="338"/>
      <c r="U3157" s="338"/>
      <c r="V3157" s="338">
        <v>6.1674160000000002</v>
      </c>
      <c r="W3157" s="338"/>
      <c r="X3157" s="338"/>
    </row>
    <row r="3158" spans="1:24" ht="16.5" customHeight="1">
      <c r="A3158" s="330"/>
      <c r="B3158" s="330"/>
      <c r="C3158" s="330"/>
      <c r="D3158" s="330"/>
      <c r="E3158" s="330"/>
      <c r="F3158" s="330"/>
      <c r="G3158" s="330"/>
      <c r="H3158" s="219"/>
      <c r="I3158" s="338"/>
      <c r="J3158" s="338"/>
      <c r="K3158" s="338"/>
      <c r="L3158" s="338"/>
      <c r="M3158" s="332"/>
      <c r="N3158" s="332"/>
      <c r="O3158" s="332"/>
      <c r="P3158" s="330"/>
      <c r="Q3158" s="330"/>
      <c r="R3158" s="338"/>
      <c r="S3158" s="338"/>
      <c r="T3158" s="338"/>
      <c r="U3158" s="338"/>
      <c r="V3158" s="338"/>
      <c r="W3158" s="338"/>
      <c r="X3158" s="338"/>
    </row>
    <row r="3159" spans="1:24" ht="1.5" customHeight="1">
      <c r="A3159" s="330" t="s">
        <v>79</v>
      </c>
      <c r="B3159" s="330"/>
      <c r="C3159" s="330"/>
      <c r="D3159" s="330"/>
      <c r="E3159" s="330"/>
      <c r="F3159" s="330"/>
      <c r="G3159" s="330"/>
      <c r="H3159" s="219"/>
      <c r="I3159" s="338">
        <v>7</v>
      </c>
      <c r="J3159" s="338"/>
      <c r="K3159" s="338"/>
      <c r="L3159" s="338"/>
      <c r="M3159" s="332" t="s">
        <v>639</v>
      </c>
      <c r="N3159" s="332"/>
      <c r="O3159" s="332"/>
      <c r="P3159" s="330"/>
      <c r="Q3159" s="330"/>
      <c r="R3159" s="338">
        <v>0.41621930000000001</v>
      </c>
      <c r="S3159" s="338"/>
      <c r="T3159" s="338"/>
      <c r="U3159" s="338"/>
      <c r="V3159" s="338">
        <v>2.913535</v>
      </c>
      <c r="W3159" s="338"/>
      <c r="X3159" s="338"/>
    </row>
    <row r="3160" spans="1:24" ht="16.5" customHeight="1">
      <c r="A3160" s="330"/>
      <c r="B3160" s="330"/>
      <c r="C3160" s="330"/>
      <c r="D3160" s="330"/>
      <c r="E3160" s="330"/>
      <c r="F3160" s="330"/>
      <c r="G3160" s="330"/>
      <c r="H3160" s="219"/>
      <c r="I3160" s="338"/>
      <c r="J3160" s="338"/>
      <c r="K3160" s="338"/>
      <c r="L3160" s="338"/>
      <c r="M3160" s="332"/>
      <c r="N3160" s="332"/>
      <c r="O3160" s="332"/>
      <c r="P3160" s="330"/>
      <c r="Q3160" s="330"/>
      <c r="R3160" s="338"/>
      <c r="S3160" s="338"/>
      <c r="T3160" s="338"/>
      <c r="U3160" s="338"/>
      <c r="V3160" s="338"/>
      <c r="W3160" s="338"/>
      <c r="X3160" s="338"/>
    </row>
    <row r="3161" spans="1:24" ht="1.5" customHeight="1">
      <c r="A3161" s="330" t="s">
        <v>50</v>
      </c>
      <c r="B3161" s="330"/>
      <c r="C3161" s="330"/>
      <c r="D3161" s="330"/>
      <c r="E3161" s="330"/>
      <c r="F3161" s="330"/>
      <c r="G3161" s="330"/>
      <c r="H3161" s="219"/>
      <c r="I3161" s="338">
        <v>15</v>
      </c>
      <c r="J3161" s="338"/>
      <c r="K3161" s="338"/>
      <c r="L3161" s="338"/>
      <c r="M3161" s="332" t="s">
        <v>639</v>
      </c>
      <c r="N3161" s="332"/>
      <c r="O3161" s="332"/>
      <c r="P3161" s="330"/>
      <c r="Q3161" s="330"/>
      <c r="R3161" s="338">
        <v>0.4</v>
      </c>
      <c r="S3161" s="338"/>
      <c r="T3161" s="338"/>
      <c r="U3161" s="338"/>
      <c r="V3161" s="338">
        <v>6</v>
      </c>
      <c r="W3161" s="338"/>
      <c r="X3161" s="338"/>
    </row>
    <row r="3162" spans="1:24" ht="16.5" customHeight="1">
      <c r="A3162" s="330"/>
      <c r="B3162" s="330"/>
      <c r="C3162" s="330"/>
      <c r="D3162" s="330"/>
      <c r="E3162" s="330"/>
      <c r="F3162" s="330"/>
      <c r="G3162" s="330"/>
      <c r="H3162" s="219"/>
      <c r="I3162" s="338"/>
      <c r="J3162" s="338"/>
      <c r="K3162" s="338"/>
      <c r="L3162" s="338"/>
      <c r="M3162" s="332"/>
      <c r="N3162" s="332"/>
      <c r="O3162" s="332"/>
      <c r="P3162" s="330"/>
      <c r="Q3162" s="330"/>
      <c r="R3162" s="338"/>
      <c r="S3162" s="338"/>
      <c r="T3162" s="338"/>
      <c r="U3162" s="338"/>
      <c r="V3162" s="338"/>
      <c r="W3162" s="338"/>
      <c r="X3162" s="338"/>
    </row>
    <row r="3163" spans="1:24" ht="1.5" customHeight="1">
      <c r="A3163" s="330" t="s">
        <v>4</v>
      </c>
      <c r="B3163" s="330"/>
      <c r="C3163" s="330"/>
      <c r="D3163" s="330"/>
      <c r="E3163" s="330"/>
      <c r="F3163" s="330"/>
      <c r="G3163" s="330"/>
      <c r="H3163" s="219"/>
      <c r="I3163" s="338">
        <v>1</v>
      </c>
      <c r="J3163" s="338"/>
      <c r="K3163" s="338"/>
      <c r="L3163" s="338"/>
      <c r="M3163" s="332" t="s">
        <v>45</v>
      </c>
      <c r="N3163" s="332"/>
      <c r="O3163" s="332"/>
      <c r="P3163" s="330"/>
      <c r="Q3163" s="330"/>
      <c r="R3163" s="338">
        <v>1.6685410000000001</v>
      </c>
      <c r="S3163" s="338"/>
      <c r="T3163" s="338"/>
      <c r="U3163" s="338"/>
      <c r="V3163" s="338">
        <v>1.6685410000000001</v>
      </c>
      <c r="W3163" s="338"/>
      <c r="X3163" s="338"/>
    </row>
    <row r="3164" spans="1:24" ht="16.5" customHeight="1">
      <c r="A3164" s="330"/>
      <c r="B3164" s="330"/>
      <c r="C3164" s="330"/>
      <c r="D3164" s="330"/>
      <c r="E3164" s="330"/>
      <c r="F3164" s="330"/>
      <c r="G3164" s="330"/>
      <c r="H3164" s="219"/>
      <c r="I3164" s="338"/>
      <c r="J3164" s="338"/>
      <c r="K3164" s="338"/>
      <c r="L3164" s="338"/>
      <c r="M3164" s="332"/>
      <c r="N3164" s="332"/>
      <c r="O3164" s="332"/>
      <c r="P3164" s="330"/>
      <c r="Q3164" s="330"/>
      <c r="R3164" s="338"/>
      <c r="S3164" s="338"/>
      <c r="T3164" s="338"/>
      <c r="U3164" s="338"/>
      <c r="V3164" s="338"/>
      <c r="W3164" s="338"/>
      <c r="X3164" s="338"/>
    </row>
    <row r="3165" spans="1:24" ht="8.25" customHeight="1"/>
    <row r="3166" spans="1:24" ht="16.5" customHeight="1">
      <c r="S3166" s="335" t="s">
        <v>641</v>
      </c>
      <c r="T3166" s="335"/>
      <c r="U3166" s="336">
        <v>16.749490000000002</v>
      </c>
      <c r="V3166" s="336"/>
      <c r="W3166" s="336"/>
    </row>
    <row r="3167" spans="1:24" ht="15" customHeight="1"/>
    <row r="3168" spans="1:24" ht="16.5" customHeight="1">
      <c r="B3168" s="339" t="s">
        <v>21</v>
      </c>
      <c r="C3168" s="339"/>
      <c r="D3168" s="339"/>
      <c r="E3168" s="339"/>
      <c r="F3168" s="339"/>
      <c r="G3168" s="339"/>
      <c r="H3168" s="339"/>
      <c r="I3168" s="339"/>
      <c r="J3168" s="339"/>
      <c r="K3168" s="339"/>
      <c r="L3168" s="339"/>
      <c r="M3168" s="339"/>
      <c r="N3168" s="339"/>
      <c r="O3168" s="339"/>
      <c r="P3168" s="339"/>
      <c r="Q3168" s="339"/>
      <c r="R3168" s="339"/>
      <c r="S3168" s="339"/>
      <c r="T3168" s="339"/>
      <c r="U3168" s="339"/>
      <c r="V3168" s="339"/>
      <c r="W3168" s="339"/>
      <c r="X3168" s="339"/>
    </row>
    <row r="3169" spans="1:24" ht="1.5" customHeight="1"/>
    <row r="3170" spans="1:24" ht="18" customHeight="1">
      <c r="A3170" s="340" t="s">
        <v>633</v>
      </c>
      <c r="B3170" s="340"/>
      <c r="C3170" s="340"/>
      <c r="D3170" s="340"/>
      <c r="E3170" s="340"/>
      <c r="F3170" s="340"/>
      <c r="G3170" s="340"/>
      <c r="H3170" s="218" t="s">
        <v>634</v>
      </c>
      <c r="I3170" s="341" t="s">
        <v>635</v>
      </c>
      <c r="J3170" s="341"/>
      <c r="K3170" s="341"/>
      <c r="L3170" s="341"/>
      <c r="M3170" s="341" t="s">
        <v>43</v>
      </c>
      <c r="N3170" s="341"/>
      <c r="O3170" s="341"/>
      <c r="P3170" s="340" t="s">
        <v>636</v>
      </c>
      <c r="Q3170" s="340"/>
      <c r="R3170" s="341" t="s">
        <v>637</v>
      </c>
      <c r="S3170" s="341"/>
      <c r="T3170" s="341"/>
      <c r="U3170" s="341"/>
      <c r="V3170" s="341" t="s">
        <v>638</v>
      </c>
      <c r="W3170" s="341"/>
      <c r="X3170" s="341"/>
    </row>
    <row r="3171" spans="1:24" ht="1.5" customHeight="1">
      <c r="A3171" s="330" t="s">
        <v>79</v>
      </c>
      <c r="B3171" s="330"/>
      <c r="C3171" s="330"/>
      <c r="D3171" s="330"/>
      <c r="E3171" s="330"/>
      <c r="F3171" s="330"/>
      <c r="G3171" s="330"/>
      <c r="H3171" s="219"/>
      <c r="I3171" s="338">
        <v>7</v>
      </c>
      <c r="J3171" s="338"/>
      <c r="K3171" s="338"/>
      <c r="L3171" s="338"/>
      <c r="M3171" s="332" t="s">
        <v>639</v>
      </c>
      <c r="N3171" s="332"/>
      <c r="O3171" s="332"/>
      <c r="P3171" s="330"/>
      <c r="Q3171" s="330"/>
      <c r="R3171" s="338">
        <v>0.41621930000000001</v>
      </c>
      <c r="S3171" s="338"/>
      <c r="T3171" s="338"/>
      <c r="U3171" s="338"/>
      <c r="V3171" s="338">
        <v>2.913535</v>
      </c>
      <c r="W3171" s="338"/>
      <c r="X3171" s="338"/>
    </row>
    <row r="3172" spans="1:24" ht="16.5" customHeight="1">
      <c r="A3172" s="330"/>
      <c r="B3172" s="330"/>
      <c r="C3172" s="330"/>
      <c r="D3172" s="330"/>
      <c r="E3172" s="330"/>
      <c r="F3172" s="330"/>
      <c r="G3172" s="330"/>
      <c r="H3172" s="219"/>
      <c r="I3172" s="338"/>
      <c r="J3172" s="338"/>
      <c r="K3172" s="338"/>
      <c r="L3172" s="338"/>
      <c r="M3172" s="332"/>
      <c r="N3172" s="332"/>
      <c r="O3172" s="332"/>
      <c r="P3172" s="330"/>
      <c r="Q3172" s="330"/>
      <c r="R3172" s="338"/>
      <c r="S3172" s="338"/>
      <c r="T3172" s="338"/>
      <c r="U3172" s="338"/>
      <c r="V3172" s="338"/>
      <c r="W3172" s="338"/>
      <c r="X3172" s="338"/>
    </row>
    <row r="3173" spans="1:24" ht="1.5" customHeight="1">
      <c r="A3173" s="330" t="s">
        <v>47</v>
      </c>
      <c r="B3173" s="330"/>
      <c r="C3173" s="330"/>
      <c r="D3173" s="330"/>
      <c r="E3173" s="330"/>
      <c r="F3173" s="330"/>
      <c r="G3173" s="330"/>
      <c r="H3173" s="219"/>
      <c r="I3173" s="338">
        <v>160</v>
      </c>
      <c r="J3173" s="338"/>
      <c r="K3173" s="338"/>
      <c r="L3173" s="338"/>
      <c r="M3173" s="332" t="s">
        <v>640</v>
      </c>
      <c r="N3173" s="332"/>
      <c r="O3173" s="332"/>
      <c r="P3173" s="330"/>
      <c r="Q3173" s="330"/>
      <c r="R3173" s="338">
        <v>3.5242370000000002E-2</v>
      </c>
      <c r="S3173" s="338"/>
      <c r="T3173" s="338"/>
      <c r="U3173" s="338"/>
      <c r="V3173" s="338">
        <v>5.6387799999999997</v>
      </c>
      <c r="W3173" s="338"/>
      <c r="X3173" s="338"/>
    </row>
    <row r="3174" spans="1:24" ht="16.5" customHeight="1">
      <c r="A3174" s="330"/>
      <c r="B3174" s="330"/>
      <c r="C3174" s="330"/>
      <c r="D3174" s="330"/>
      <c r="E3174" s="330"/>
      <c r="F3174" s="330"/>
      <c r="G3174" s="330"/>
      <c r="H3174" s="219"/>
      <c r="I3174" s="338"/>
      <c r="J3174" s="338"/>
      <c r="K3174" s="338"/>
      <c r="L3174" s="338"/>
      <c r="M3174" s="332"/>
      <c r="N3174" s="332"/>
      <c r="O3174" s="332"/>
      <c r="P3174" s="330"/>
      <c r="Q3174" s="330"/>
      <c r="R3174" s="338"/>
      <c r="S3174" s="338"/>
      <c r="T3174" s="338"/>
      <c r="U3174" s="338"/>
      <c r="V3174" s="338"/>
      <c r="W3174" s="338"/>
      <c r="X3174" s="338"/>
    </row>
    <row r="3175" spans="1:24" ht="1.5" customHeight="1">
      <c r="A3175" s="330" t="s">
        <v>4</v>
      </c>
      <c r="B3175" s="330"/>
      <c r="C3175" s="330"/>
      <c r="D3175" s="330"/>
      <c r="E3175" s="330"/>
      <c r="F3175" s="330"/>
      <c r="G3175" s="330"/>
      <c r="H3175" s="219"/>
      <c r="I3175" s="338">
        <v>1</v>
      </c>
      <c r="J3175" s="338"/>
      <c r="K3175" s="338"/>
      <c r="L3175" s="338"/>
      <c r="M3175" s="332" t="s">
        <v>45</v>
      </c>
      <c r="N3175" s="332"/>
      <c r="O3175" s="332"/>
      <c r="P3175" s="330"/>
      <c r="Q3175" s="330"/>
      <c r="R3175" s="338">
        <v>1.6685410000000001</v>
      </c>
      <c r="S3175" s="338"/>
      <c r="T3175" s="338"/>
      <c r="U3175" s="338"/>
      <c r="V3175" s="338">
        <v>1.6685410000000001</v>
      </c>
      <c r="W3175" s="338"/>
      <c r="X3175" s="338"/>
    </row>
    <row r="3176" spans="1:24" ht="16.5" customHeight="1">
      <c r="A3176" s="330"/>
      <c r="B3176" s="330"/>
      <c r="C3176" s="330"/>
      <c r="D3176" s="330"/>
      <c r="E3176" s="330"/>
      <c r="F3176" s="330"/>
      <c r="G3176" s="330"/>
      <c r="H3176" s="219"/>
      <c r="I3176" s="338"/>
      <c r="J3176" s="338"/>
      <c r="K3176" s="338"/>
      <c r="L3176" s="338"/>
      <c r="M3176" s="332"/>
      <c r="N3176" s="332"/>
      <c r="O3176" s="332"/>
      <c r="P3176" s="330"/>
      <c r="Q3176" s="330"/>
      <c r="R3176" s="338"/>
      <c r="S3176" s="338"/>
      <c r="T3176" s="338"/>
      <c r="U3176" s="338"/>
      <c r="V3176" s="338"/>
      <c r="W3176" s="338"/>
      <c r="X3176" s="338"/>
    </row>
    <row r="3177" spans="1:24" ht="1.5" customHeight="1">
      <c r="A3177" s="330" t="s">
        <v>96</v>
      </c>
      <c r="B3177" s="330"/>
      <c r="C3177" s="330"/>
      <c r="D3177" s="330"/>
      <c r="E3177" s="330"/>
      <c r="F3177" s="330"/>
      <c r="G3177" s="330"/>
      <c r="H3177" s="219"/>
      <c r="I3177" s="338">
        <v>2</v>
      </c>
      <c r="J3177" s="338"/>
      <c r="K3177" s="338"/>
      <c r="L3177" s="338"/>
      <c r="M3177" s="332" t="s">
        <v>45</v>
      </c>
      <c r="N3177" s="332"/>
      <c r="O3177" s="332"/>
      <c r="P3177" s="330"/>
      <c r="Q3177" s="330"/>
      <c r="R3177" s="338">
        <v>0.28999999999999998</v>
      </c>
      <c r="S3177" s="338"/>
      <c r="T3177" s="338"/>
      <c r="U3177" s="338"/>
      <c r="V3177" s="338">
        <v>0.57999999999999996</v>
      </c>
      <c r="W3177" s="338"/>
      <c r="X3177" s="338"/>
    </row>
    <row r="3178" spans="1:24" ht="16.5" customHeight="1">
      <c r="A3178" s="330"/>
      <c r="B3178" s="330"/>
      <c r="C3178" s="330"/>
      <c r="D3178" s="330"/>
      <c r="E3178" s="330"/>
      <c r="F3178" s="330"/>
      <c r="G3178" s="330"/>
      <c r="H3178" s="219"/>
      <c r="I3178" s="338"/>
      <c r="J3178" s="338"/>
      <c r="K3178" s="338"/>
      <c r="L3178" s="338"/>
      <c r="M3178" s="332"/>
      <c r="N3178" s="332"/>
      <c r="O3178" s="332"/>
      <c r="P3178" s="330"/>
      <c r="Q3178" s="330"/>
      <c r="R3178" s="338"/>
      <c r="S3178" s="338"/>
      <c r="T3178" s="338"/>
      <c r="U3178" s="338"/>
      <c r="V3178" s="338"/>
      <c r="W3178" s="338"/>
      <c r="X3178" s="338"/>
    </row>
    <row r="3179" spans="1:24" ht="7.5" customHeight="1"/>
    <row r="3180" spans="1:24" ht="16.5" customHeight="1">
      <c r="S3180" s="335" t="s">
        <v>641</v>
      </c>
      <c r="T3180" s="335"/>
      <c r="U3180" s="336">
        <v>10.80086</v>
      </c>
      <c r="V3180" s="336"/>
      <c r="W3180" s="336"/>
    </row>
    <row r="3181" spans="1:24" ht="15" customHeight="1"/>
    <row r="3182" spans="1:24" ht="17.25" customHeight="1">
      <c r="B3182" s="339" t="s">
        <v>22</v>
      </c>
      <c r="C3182" s="339"/>
      <c r="D3182" s="339"/>
      <c r="E3182" s="339"/>
      <c r="F3182" s="339"/>
      <c r="G3182" s="339"/>
      <c r="H3182" s="339"/>
      <c r="I3182" s="339"/>
      <c r="J3182" s="339"/>
      <c r="K3182" s="339"/>
      <c r="L3182" s="339"/>
      <c r="M3182" s="339"/>
      <c r="N3182" s="339"/>
      <c r="O3182" s="339"/>
      <c r="P3182" s="339"/>
      <c r="Q3182" s="339"/>
      <c r="R3182" s="339"/>
      <c r="S3182" s="339"/>
      <c r="T3182" s="339"/>
      <c r="U3182" s="339"/>
      <c r="V3182" s="339"/>
      <c r="W3182" s="339"/>
      <c r="X3182" s="339"/>
    </row>
    <row r="3183" spans="1:24" ht="0.75" customHeight="1"/>
    <row r="3184" spans="1:24" ht="18" customHeight="1">
      <c r="A3184" s="340" t="s">
        <v>633</v>
      </c>
      <c r="B3184" s="340"/>
      <c r="C3184" s="340"/>
      <c r="D3184" s="340"/>
      <c r="E3184" s="340"/>
      <c r="F3184" s="340"/>
      <c r="G3184" s="340"/>
      <c r="H3184" s="218" t="s">
        <v>634</v>
      </c>
      <c r="I3184" s="341" t="s">
        <v>635</v>
      </c>
      <c r="J3184" s="341"/>
      <c r="K3184" s="341"/>
      <c r="L3184" s="341"/>
      <c r="M3184" s="341" t="s">
        <v>43</v>
      </c>
      <c r="N3184" s="341"/>
      <c r="O3184" s="341"/>
      <c r="P3184" s="340" t="s">
        <v>636</v>
      </c>
      <c r="Q3184" s="340"/>
      <c r="R3184" s="341" t="s">
        <v>637</v>
      </c>
      <c r="S3184" s="341"/>
      <c r="T3184" s="341"/>
      <c r="U3184" s="341"/>
      <c r="V3184" s="341" t="s">
        <v>638</v>
      </c>
      <c r="W3184" s="341"/>
      <c r="X3184" s="341"/>
    </row>
    <row r="3185" spans="1:24" ht="1.5" customHeight="1">
      <c r="A3185" s="330" t="s">
        <v>79</v>
      </c>
      <c r="B3185" s="330"/>
      <c r="C3185" s="330"/>
      <c r="D3185" s="330"/>
      <c r="E3185" s="330"/>
      <c r="F3185" s="330"/>
      <c r="G3185" s="330"/>
      <c r="H3185" s="219"/>
      <c r="I3185" s="338">
        <v>14</v>
      </c>
      <c r="J3185" s="338"/>
      <c r="K3185" s="338"/>
      <c r="L3185" s="338"/>
      <c r="M3185" s="332" t="s">
        <v>639</v>
      </c>
      <c r="N3185" s="332"/>
      <c r="O3185" s="332"/>
      <c r="P3185" s="330"/>
      <c r="Q3185" s="330"/>
      <c r="R3185" s="338">
        <v>0.41621930000000001</v>
      </c>
      <c r="S3185" s="338"/>
      <c r="T3185" s="338"/>
      <c r="U3185" s="338"/>
      <c r="V3185" s="338">
        <v>5.82707</v>
      </c>
      <c r="W3185" s="338"/>
      <c r="X3185" s="338"/>
    </row>
    <row r="3186" spans="1:24" ht="16.5" customHeight="1">
      <c r="A3186" s="330"/>
      <c r="B3186" s="330"/>
      <c r="C3186" s="330"/>
      <c r="D3186" s="330"/>
      <c r="E3186" s="330"/>
      <c r="F3186" s="330"/>
      <c r="G3186" s="330"/>
      <c r="H3186" s="219"/>
      <c r="I3186" s="338"/>
      <c r="J3186" s="338"/>
      <c r="K3186" s="338"/>
      <c r="L3186" s="338"/>
      <c r="M3186" s="332"/>
      <c r="N3186" s="332"/>
      <c r="O3186" s="332"/>
      <c r="P3186" s="330"/>
      <c r="Q3186" s="330"/>
      <c r="R3186" s="338"/>
      <c r="S3186" s="338"/>
      <c r="T3186" s="338"/>
      <c r="U3186" s="338"/>
      <c r="V3186" s="338"/>
      <c r="W3186" s="338"/>
      <c r="X3186" s="338"/>
    </row>
    <row r="3187" spans="1:24" ht="1.5" customHeight="1">
      <c r="A3187" s="330" t="s">
        <v>47</v>
      </c>
      <c r="B3187" s="330"/>
      <c r="C3187" s="330"/>
      <c r="D3187" s="330"/>
      <c r="E3187" s="330"/>
      <c r="F3187" s="330"/>
      <c r="G3187" s="330"/>
      <c r="H3187" s="219"/>
      <c r="I3187" s="338">
        <v>200</v>
      </c>
      <c r="J3187" s="338"/>
      <c r="K3187" s="338"/>
      <c r="L3187" s="338"/>
      <c r="M3187" s="332" t="s">
        <v>640</v>
      </c>
      <c r="N3187" s="332"/>
      <c r="O3187" s="332"/>
      <c r="P3187" s="330"/>
      <c r="Q3187" s="330"/>
      <c r="R3187" s="338">
        <v>3.5242370000000002E-2</v>
      </c>
      <c r="S3187" s="338"/>
      <c r="T3187" s="338"/>
      <c r="U3187" s="338"/>
      <c r="V3187" s="338">
        <v>7.0484749999999998</v>
      </c>
      <c r="W3187" s="338"/>
      <c r="X3187" s="338"/>
    </row>
    <row r="3188" spans="1:24" ht="16.5" customHeight="1">
      <c r="A3188" s="330"/>
      <c r="B3188" s="330"/>
      <c r="C3188" s="330"/>
      <c r="D3188" s="330"/>
      <c r="E3188" s="330"/>
      <c r="F3188" s="330"/>
      <c r="G3188" s="330"/>
      <c r="H3188" s="219"/>
      <c r="I3188" s="338"/>
      <c r="J3188" s="338"/>
      <c r="K3188" s="338"/>
      <c r="L3188" s="338"/>
      <c r="M3188" s="332"/>
      <c r="N3188" s="332"/>
      <c r="O3188" s="332"/>
      <c r="P3188" s="330"/>
      <c r="Q3188" s="330"/>
      <c r="R3188" s="338"/>
      <c r="S3188" s="338"/>
      <c r="T3188" s="338"/>
      <c r="U3188" s="338"/>
      <c r="V3188" s="338"/>
      <c r="W3188" s="338"/>
      <c r="X3188" s="338"/>
    </row>
    <row r="3189" spans="1:24" ht="1.5" customHeight="1">
      <c r="A3189" s="330" t="s">
        <v>51</v>
      </c>
      <c r="B3189" s="330"/>
      <c r="C3189" s="330"/>
      <c r="D3189" s="330"/>
      <c r="E3189" s="330"/>
      <c r="F3189" s="330"/>
      <c r="G3189" s="330"/>
      <c r="H3189" s="219"/>
      <c r="I3189" s="338">
        <v>50</v>
      </c>
      <c r="J3189" s="338"/>
      <c r="K3189" s="338"/>
      <c r="L3189" s="338"/>
      <c r="M3189" s="332" t="s">
        <v>639</v>
      </c>
      <c r="N3189" s="332"/>
      <c r="O3189" s="332"/>
      <c r="P3189" s="330"/>
      <c r="Q3189" s="330"/>
      <c r="R3189" s="338">
        <v>0.15169840000000001</v>
      </c>
      <c r="S3189" s="338"/>
      <c r="T3189" s="338"/>
      <c r="U3189" s="338"/>
      <c r="V3189" s="338">
        <v>7.5849219999999997</v>
      </c>
      <c r="W3189" s="338"/>
      <c r="X3189" s="338"/>
    </row>
    <row r="3190" spans="1:24" ht="16.5" customHeight="1">
      <c r="A3190" s="330"/>
      <c r="B3190" s="330"/>
      <c r="C3190" s="330"/>
      <c r="D3190" s="330"/>
      <c r="E3190" s="330"/>
      <c r="F3190" s="330"/>
      <c r="G3190" s="330"/>
      <c r="H3190" s="219"/>
      <c r="I3190" s="338"/>
      <c r="J3190" s="338"/>
      <c r="K3190" s="338"/>
      <c r="L3190" s="338"/>
      <c r="M3190" s="332"/>
      <c r="N3190" s="332"/>
      <c r="O3190" s="332"/>
      <c r="P3190" s="330"/>
      <c r="Q3190" s="330"/>
      <c r="R3190" s="338"/>
      <c r="S3190" s="338"/>
      <c r="T3190" s="338"/>
      <c r="U3190" s="338"/>
      <c r="V3190" s="338"/>
      <c r="W3190" s="338"/>
      <c r="X3190" s="338"/>
    </row>
    <row r="3191" spans="1:24" ht="1.5" customHeight="1">
      <c r="A3191" s="330" t="s">
        <v>3</v>
      </c>
      <c r="B3191" s="330"/>
      <c r="C3191" s="330"/>
      <c r="D3191" s="330"/>
      <c r="E3191" s="330"/>
      <c r="F3191" s="330"/>
      <c r="G3191" s="330"/>
      <c r="H3191" s="219"/>
      <c r="I3191" s="338">
        <v>1</v>
      </c>
      <c r="J3191" s="338"/>
      <c r="K3191" s="338"/>
      <c r="L3191" s="338"/>
      <c r="M3191" s="332" t="s">
        <v>45</v>
      </c>
      <c r="N3191" s="332"/>
      <c r="O3191" s="332"/>
      <c r="P3191" s="330"/>
      <c r="Q3191" s="330"/>
      <c r="R3191" s="338">
        <v>2.045042</v>
      </c>
      <c r="S3191" s="338"/>
      <c r="T3191" s="338"/>
      <c r="U3191" s="338"/>
      <c r="V3191" s="338">
        <v>2.045042</v>
      </c>
      <c r="W3191" s="338"/>
      <c r="X3191" s="338"/>
    </row>
    <row r="3192" spans="1:24" ht="16.5" customHeight="1">
      <c r="A3192" s="330"/>
      <c r="B3192" s="330"/>
      <c r="C3192" s="330"/>
      <c r="D3192" s="330"/>
      <c r="E3192" s="330"/>
      <c r="F3192" s="330"/>
      <c r="G3192" s="330"/>
      <c r="H3192" s="219"/>
      <c r="I3192" s="338"/>
      <c r="J3192" s="338"/>
      <c r="K3192" s="338"/>
      <c r="L3192" s="338"/>
      <c r="M3192" s="332"/>
      <c r="N3192" s="332"/>
      <c r="O3192" s="332"/>
      <c r="P3192" s="330"/>
      <c r="Q3192" s="330"/>
      <c r="R3192" s="338"/>
      <c r="S3192" s="338"/>
      <c r="T3192" s="338"/>
      <c r="U3192" s="338"/>
      <c r="V3192" s="338"/>
      <c r="W3192" s="338"/>
      <c r="X3192" s="338"/>
    </row>
    <row r="3193" spans="1:24" ht="1.5" customHeight="1">
      <c r="A3193" s="330" t="s">
        <v>96</v>
      </c>
      <c r="B3193" s="330"/>
      <c r="C3193" s="330"/>
      <c r="D3193" s="330"/>
      <c r="E3193" s="330"/>
      <c r="F3193" s="330"/>
      <c r="G3193" s="330"/>
      <c r="H3193" s="219"/>
      <c r="I3193" s="338">
        <v>2</v>
      </c>
      <c r="J3193" s="338"/>
      <c r="K3193" s="338"/>
      <c r="L3193" s="338"/>
      <c r="M3193" s="332" t="s">
        <v>45</v>
      </c>
      <c r="N3193" s="332"/>
      <c r="O3193" s="332"/>
      <c r="P3193" s="330"/>
      <c r="Q3193" s="330"/>
      <c r="R3193" s="338">
        <v>0.28999999999999998</v>
      </c>
      <c r="S3193" s="338"/>
      <c r="T3193" s="338"/>
      <c r="U3193" s="338"/>
      <c r="V3193" s="338">
        <v>0.57999999999999996</v>
      </c>
      <c r="W3193" s="338"/>
      <c r="X3193" s="338"/>
    </row>
    <row r="3194" spans="1:24" ht="16.5" customHeight="1">
      <c r="A3194" s="330"/>
      <c r="B3194" s="330"/>
      <c r="C3194" s="330"/>
      <c r="D3194" s="330"/>
      <c r="E3194" s="330"/>
      <c r="F3194" s="330"/>
      <c r="G3194" s="330"/>
      <c r="H3194" s="219"/>
      <c r="I3194" s="338"/>
      <c r="J3194" s="338"/>
      <c r="K3194" s="338"/>
      <c r="L3194" s="338"/>
      <c r="M3194" s="332"/>
      <c r="N3194" s="332"/>
      <c r="O3194" s="332"/>
      <c r="P3194" s="330"/>
      <c r="Q3194" s="330"/>
      <c r="R3194" s="338"/>
      <c r="S3194" s="338"/>
      <c r="T3194" s="338"/>
      <c r="U3194" s="338"/>
      <c r="V3194" s="338"/>
      <c r="W3194" s="338"/>
      <c r="X3194" s="338"/>
    </row>
    <row r="3195" spans="1:24" ht="7.5" customHeight="1"/>
    <row r="3196" spans="1:24" ht="16.5" customHeight="1">
      <c r="S3196" s="335" t="s">
        <v>641</v>
      </c>
      <c r="T3196" s="335"/>
      <c r="U3196" s="336">
        <v>23.085509999999999</v>
      </c>
      <c r="V3196" s="336"/>
      <c r="W3196" s="336"/>
    </row>
    <row r="3197" spans="1:24" ht="15.75" customHeight="1"/>
    <row r="3198" spans="1:24" ht="16.5" customHeight="1">
      <c r="B3198" s="339" t="s">
        <v>23</v>
      </c>
      <c r="C3198" s="339"/>
      <c r="D3198" s="339"/>
      <c r="E3198" s="339"/>
      <c r="F3198" s="339"/>
      <c r="G3198" s="339"/>
      <c r="H3198" s="339"/>
      <c r="I3198" s="339"/>
      <c r="J3198" s="339"/>
      <c r="K3198" s="339"/>
      <c r="L3198" s="339"/>
      <c r="M3198" s="339"/>
      <c r="N3198" s="339"/>
      <c r="O3198" s="339"/>
      <c r="P3198" s="339"/>
      <c r="Q3198" s="339"/>
      <c r="R3198" s="339"/>
      <c r="S3198" s="339"/>
      <c r="T3198" s="339"/>
      <c r="U3198" s="339"/>
      <c r="V3198" s="339"/>
      <c r="W3198" s="339"/>
      <c r="X3198" s="339"/>
    </row>
    <row r="3199" spans="1:24" ht="0.75" customHeight="1"/>
    <row r="3200" spans="1:24" ht="18" customHeight="1">
      <c r="A3200" s="340" t="s">
        <v>633</v>
      </c>
      <c r="B3200" s="340"/>
      <c r="C3200" s="340"/>
      <c r="D3200" s="340"/>
      <c r="E3200" s="340"/>
      <c r="F3200" s="340"/>
      <c r="G3200" s="340"/>
      <c r="H3200" s="218" t="s">
        <v>634</v>
      </c>
      <c r="I3200" s="341" t="s">
        <v>635</v>
      </c>
      <c r="J3200" s="341"/>
      <c r="K3200" s="341"/>
      <c r="L3200" s="341"/>
      <c r="M3200" s="341" t="s">
        <v>43</v>
      </c>
      <c r="N3200" s="341"/>
      <c r="O3200" s="341"/>
      <c r="P3200" s="340" t="s">
        <v>636</v>
      </c>
      <c r="Q3200" s="340"/>
      <c r="R3200" s="341" t="s">
        <v>637</v>
      </c>
      <c r="S3200" s="341"/>
      <c r="T3200" s="341"/>
      <c r="U3200" s="341"/>
      <c r="V3200" s="341" t="s">
        <v>638</v>
      </c>
      <c r="W3200" s="341"/>
      <c r="X3200" s="341"/>
    </row>
    <row r="3201" spans="1:24" ht="1.5" customHeight="1">
      <c r="A3201" s="330" t="s">
        <v>79</v>
      </c>
      <c r="B3201" s="330"/>
      <c r="C3201" s="330"/>
      <c r="D3201" s="330"/>
      <c r="E3201" s="330"/>
      <c r="F3201" s="330"/>
      <c r="G3201" s="330"/>
      <c r="H3201" s="219"/>
      <c r="I3201" s="338">
        <v>7</v>
      </c>
      <c r="J3201" s="338"/>
      <c r="K3201" s="338"/>
      <c r="L3201" s="338"/>
      <c r="M3201" s="332" t="s">
        <v>639</v>
      </c>
      <c r="N3201" s="332"/>
      <c r="O3201" s="332"/>
      <c r="P3201" s="330"/>
      <c r="Q3201" s="330"/>
      <c r="R3201" s="338">
        <v>0.41621930000000001</v>
      </c>
      <c r="S3201" s="338"/>
      <c r="T3201" s="338"/>
      <c r="U3201" s="338"/>
      <c r="V3201" s="338">
        <v>2.913535</v>
      </c>
      <c r="W3201" s="338"/>
      <c r="X3201" s="338"/>
    </row>
    <row r="3202" spans="1:24" ht="16.5" customHeight="1">
      <c r="A3202" s="330"/>
      <c r="B3202" s="330"/>
      <c r="C3202" s="330"/>
      <c r="D3202" s="330"/>
      <c r="E3202" s="330"/>
      <c r="F3202" s="330"/>
      <c r="G3202" s="330"/>
      <c r="H3202" s="219"/>
      <c r="I3202" s="338"/>
      <c r="J3202" s="338"/>
      <c r="K3202" s="338"/>
      <c r="L3202" s="338"/>
      <c r="M3202" s="332"/>
      <c r="N3202" s="332"/>
      <c r="O3202" s="332"/>
      <c r="P3202" s="330"/>
      <c r="Q3202" s="330"/>
      <c r="R3202" s="338"/>
      <c r="S3202" s="338"/>
      <c r="T3202" s="338"/>
      <c r="U3202" s="338"/>
      <c r="V3202" s="338"/>
      <c r="W3202" s="338"/>
      <c r="X3202" s="338"/>
    </row>
    <row r="3203" spans="1:24" ht="1.5" customHeight="1">
      <c r="A3203" s="330" t="s">
        <v>47</v>
      </c>
      <c r="B3203" s="330"/>
      <c r="C3203" s="330"/>
      <c r="D3203" s="330"/>
      <c r="E3203" s="330"/>
      <c r="F3203" s="330"/>
      <c r="G3203" s="330"/>
      <c r="H3203" s="219"/>
      <c r="I3203" s="338">
        <v>150</v>
      </c>
      <c r="J3203" s="338"/>
      <c r="K3203" s="338"/>
      <c r="L3203" s="338"/>
      <c r="M3203" s="332" t="s">
        <v>640</v>
      </c>
      <c r="N3203" s="332"/>
      <c r="O3203" s="332"/>
      <c r="P3203" s="330"/>
      <c r="Q3203" s="330"/>
      <c r="R3203" s="338">
        <v>3.5242370000000002E-2</v>
      </c>
      <c r="S3203" s="338"/>
      <c r="T3203" s="338"/>
      <c r="U3203" s="338"/>
      <c r="V3203" s="338">
        <v>5.2863559999999996</v>
      </c>
      <c r="W3203" s="338"/>
      <c r="X3203" s="338"/>
    </row>
    <row r="3204" spans="1:24" ht="16.5" customHeight="1">
      <c r="A3204" s="330"/>
      <c r="B3204" s="330"/>
      <c r="C3204" s="330"/>
      <c r="D3204" s="330"/>
      <c r="E3204" s="330"/>
      <c r="F3204" s="330"/>
      <c r="G3204" s="330"/>
      <c r="H3204" s="219"/>
      <c r="I3204" s="338"/>
      <c r="J3204" s="338"/>
      <c r="K3204" s="338"/>
      <c r="L3204" s="338"/>
      <c r="M3204" s="332"/>
      <c r="N3204" s="332"/>
      <c r="O3204" s="332"/>
      <c r="P3204" s="330"/>
      <c r="Q3204" s="330"/>
      <c r="R3204" s="338"/>
      <c r="S3204" s="338"/>
      <c r="T3204" s="338"/>
      <c r="U3204" s="338"/>
      <c r="V3204" s="338"/>
      <c r="W3204" s="338"/>
      <c r="X3204" s="338"/>
    </row>
    <row r="3205" spans="1:24" ht="1.5" customHeight="1">
      <c r="A3205" s="330" t="s">
        <v>51</v>
      </c>
      <c r="B3205" s="330"/>
      <c r="C3205" s="330"/>
      <c r="D3205" s="330"/>
      <c r="E3205" s="330"/>
      <c r="F3205" s="330"/>
      <c r="G3205" s="330"/>
      <c r="H3205" s="219"/>
      <c r="I3205" s="338">
        <v>35</v>
      </c>
      <c r="J3205" s="338"/>
      <c r="K3205" s="338"/>
      <c r="L3205" s="338"/>
      <c r="M3205" s="332" t="s">
        <v>639</v>
      </c>
      <c r="N3205" s="332"/>
      <c r="O3205" s="332"/>
      <c r="P3205" s="330"/>
      <c r="Q3205" s="330"/>
      <c r="R3205" s="338">
        <v>0.15169840000000001</v>
      </c>
      <c r="S3205" s="338"/>
      <c r="T3205" s="338"/>
      <c r="U3205" s="338"/>
      <c r="V3205" s="338">
        <v>5.3094450000000002</v>
      </c>
      <c r="W3205" s="338"/>
      <c r="X3205" s="338"/>
    </row>
    <row r="3206" spans="1:24" ht="16.5" customHeight="1">
      <c r="A3206" s="330"/>
      <c r="B3206" s="330"/>
      <c r="C3206" s="330"/>
      <c r="D3206" s="330"/>
      <c r="E3206" s="330"/>
      <c r="F3206" s="330"/>
      <c r="G3206" s="330"/>
      <c r="H3206" s="219"/>
      <c r="I3206" s="338"/>
      <c r="J3206" s="338"/>
      <c r="K3206" s="338"/>
      <c r="L3206" s="338"/>
      <c r="M3206" s="332"/>
      <c r="N3206" s="332"/>
      <c r="O3206" s="332"/>
      <c r="P3206" s="330"/>
      <c r="Q3206" s="330"/>
      <c r="R3206" s="338"/>
      <c r="S3206" s="338"/>
      <c r="T3206" s="338"/>
      <c r="U3206" s="338"/>
      <c r="V3206" s="338"/>
      <c r="W3206" s="338"/>
      <c r="X3206" s="338"/>
    </row>
    <row r="3207" spans="1:24" ht="1.5" customHeight="1">
      <c r="A3207" s="330" t="s">
        <v>4</v>
      </c>
      <c r="B3207" s="330"/>
      <c r="C3207" s="330"/>
      <c r="D3207" s="330"/>
      <c r="E3207" s="330"/>
      <c r="F3207" s="330"/>
      <c r="G3207" s="330"/>
      <c r="H3207" s="219"/>
      <c r="I3207" s="338">
        <v>1</v>
      </c>
      <c r="J3207" s="338"/>
      <c r="K3207" s="338"/>
      <c r="L3207" s="338"/>
      <c r="M3207" s="332" t="s">
        <v>45</v>
      </c>
      <c r="N3207" s="332"/>
      <c r="O3207" s="332"/>
      <c r="P3207" s="330"/>
      <c r="Q3207" s="330"/>
      <c r="R3207" s="338">
        <v>1.6685410000000001</v>
      </c>
      <c r="S3207" s="338"/>
      <c r="T3207" s="338"/>
      <c r="U3207" s="338"/>
      <c r="V3207" s="338">
        <v>1.6685410000000001</v>
      </c>
      <c r="W3207" s="338"/>
      <c r="X3207" s="338"/>
    </row>
    <row r="3208" spans="1:24" ht="16.5" customHeight="1">
      <c r="A3208" s="330"/>
      <c r="B3208" s="330"/>
      <c r="C3208" s="330"/>
      <c r="D3208" s="330"/>
      <c r="E3208" s="330"/>
      <c r="F3208" s="330"/>
      <c r="G3208" s="330"/>
      <c r="H3208" s="219"/>
      <c r="I3208" s="338"/>
      <c r="J3208" s="338"/>
      <c r="K3208" s="338"/>
      <c r="L3208" s="338"/>
      <c r="M3208" s="332"/>
      <c r="N3208" s="332"/>
      <c r="O3208" s="332"/>
      <c r="P3208" s="330"/>
      <c r="Q3208" s="330"/>
      <c r="R3208" s="338"/>
      <c r="S3208" s="338"/>
      <c r="T3208" s="338"/>
      <c r="U3208" s="338"/>
      <c r="V3208" s="338"/>
      <c r="W3208" s="338"/>
      <c r="X3208" s="338"/>
    </row>
    <row r="3209" spans="1:24" ht="1.5" customHeight="1">
      <c r="A3209" s="330" t="s">
        <v>96</v>
      </c>
      <c r="B3209" s="330"/>
      <c r="C3209" s="330"/>
      <c r="D3209" s="330"/>
      <c r="E3209" s="330"/>
      <c r="F3209" s="330"/>
      <c r="G3209" s="330"/>
      <c r="H3209" s="219"/>
      <c r="I3209" s="338">
        <v>2</v>
      </c>
      <c r="J3209" s="338"/>
      <c r="K3209" s="338"/>
      <c r="L3209" s="338"/>
      <c r="M3209" s="332" t="s">
        <v>45</v>
      </c>
      <c r="N3209" s="332"/>
      <c r="O3209" s="332"/>
      <c r="P3209" s="330"/>
      <c r="Q3209" s="330"/>
      <c r="R3209" s="338">
        <v>0.28999999999999998</v>
      </c>
      <c r="S3209" s="338"/>
      <c r="T3209" s="338"/>
      <c r="U3209" s="338"/>
      <c r="V3209" s="338">
        <v>0.57999999999999996</v>
      </c>
      <c r="W3209" s="338"/>
      <c r="X3209" s="338"/>
    </row>
    <row r="3210" spans="1:24" ht="16.5" customHeight="1">
      <c r="A3210" s="330"/>
      <c r="B3210" s="330"/>
      <c r="C3210" s="330"/>
      <c r="D3210" s="330"/>
      <c r="E3210" s="330"/>
      <c r="F3210" s="330"/>
      <c r="G3210" s="330"/>
      <c r="H3210" s="219"/>
      <c r="I3210" s="338"/>
      <c r="J3210" s="338"/>
      <c r="K3210" s="338"/>
      <c r="L3210" s="338"/>
      <c r="M3210" s="332"/>
      <c r="N3210" s="332"/>
      <c r="O3210" s="332"/>
      <c r="P3210" s="330"/>
      <c r="Q3210" s="330"/>
      <c r="R3210" s="338"/>
      <c r="S3210" s="338"/>
      <c r="T3210" s="338"/>
      <c r="U3210" s="338"/>
      <c r="V3210" s="338"/>
      <c r="W3210" s="338"/>
      <c r="X3210" s="338"/>
    </row>
    <row r="3211" spans="1:24" ht="7.5" customHeight="1"/>
    <row r="3212" spans="1:24" ht="16.5" customHeight="1">
      <c r="S3212" s="335" t="s">
        <v>641</v>
      </c>
      <c r="T3212" s="335"/>
      <c r="U3212" s="336">
        <v>15.75788</v>
      </c>
      <c r="V3212" s="336"/>
      <c r="W3212" s="336"/>
    </row>
    <row r="3213" spans="1:24" ht="15.75" customHeight="1"/>
    <row r="3214" spans="1:24" ht="16.5" customHeight="1">
      <c r="B3214" s="339" t="s">
        <v>24</v>
      </c>
      <c r="C3214" s="339"/>
      <c r="D3214" s="339"/>
      <c r="E3214" s="339"/>
      <c r="F3214" s="339"/>
      <c r="G3214" s="339"/>
      <c r="H3214" s="339"/>
      <c r="I3214" s="339"/>
      <c r="J3214" s="339"/>
      <c r="K3214" s="339"/>
      <c r="L3214" s="339"/>
      <c r="M3214" s="339"/>
      <c r="N3214" s="339"/>
      <c r="O3214" s="339"/>
      <c r="P3214" s="339"/>
      <c r="Q3214" s="339"/>
      <c r="R3214" s="339"/>
      <c r="S3214" s="339"/>
      <c r="T3214" s="339"/>
      <c r="U3214" s="339"/>
      <c r="V3214" s="339"/>
      <c r="W3214" s="339"/>
      <c r="X3214" s="339"/>
    </row>
    <row r="3215" spans="1:24" ht="0.75" customHeight="1"/>
    <row r="3216" spans="1:24" ht="18" customHeight="1">
      <c r="A3216" s="340" t="s">
        <v>633</v>
      </c>
      <c r="B3216" s="340"/>
      <c r="C3216" s="340"/>
      <c r="D3216" s="340"/>
      <c r="E3216" s="340"/>
      <c r="F3216" s="340"/>
      <c r="G3216" s="340"/>
      <c r="H3216" s="218" t="s">
        <v>634</v>
      </c>
      <c r="I3216" s="341" t="s">
        <v>635</v>
      </c>
      <c r="J3216" s="341"/>
      <c r="K3216" s="341"/>
      <c r="L3216" s="341"/>
      <c r="M3216" s="341" t="s">
        <v>43</v>
      </c>
      <c r="N3216" s="341"/>
      <c r="O3216" s="341"/>
      <c r="P3216" s="340" t="s">
        <v>636</v>
      </c>
      <c r="Q3216" s="340"/>
      <c r="R3216" s="341" t="s">
        <v>637</v>
      </c>
      <c r="S3216" s="341"/>
      <c r="T3216" s="341"/>
      <c r="U3216" s="341"/>
      <c r="V3216" s="341" t="s">
        <v>638</v>
      </c>
      <c r="W3216" s="341"/>
      <c r="X3216" s="341"/>
    </row>
    <row r="3217" spans="1:24" ht="1.5" customHeight="1">
      <c r="A3217" s="330" t="s">
        <v>91</v>
      </c>
      <c r="B3217" s="330"/>
      <c r="C3217" s="330"/>
      <c r="D3217" s="330"/>
      <c r="E3217" s="330"/>
      <c r="F3217" s="330"/>
      <c r="G3217" s="330"/>
      <c r="H3217" s="219"/>
      <c r="I3217" s="338">
        <v>7.5</v>
      </c>
      <c r="J3217" s="338"/>
      <c r="K3217" s="338"/>
      <c r="L3217" s="338"/>
      <c r="M3217" s="332" t="s">
        <v>639</v>
      </c>
      <c r="N3217" s="332"/>
      <c r="O3217" s="332"/>
      <c r="P3217" s="330"/>
      <c r="Q3217" s="330"/>
      <c r="R3217" s="338">
        <v>1.0309999999999999</v>
      </c>
      <c r="S3217" s="338"/>
      <c r="T3217" s="338"/>
      <c r="U3217" s="338"/>
      <c r="V3217" s="338">
        <v>7.7324999999999999</v>
      </c>
      <c r="W3217" s="338"/>
      <c r="X3217" s="338"/>
    </row>
    <row r="3218" spans="1:24" ht="16.5" customHeight="1">
      <c r="A3218" s="330"/>
      <c r="B3218" s="330"/>
      <c r="C3218" s="330"/>
      <c r="D3218" s="330"/>
      <c r="E3218" s="330"/>
      <c r="F3218" s="330"/>
      <c r="G3218" s="330"/>
      <c r="H3218" s="219"/>
      <c r="I3218" s="338"/>
      <c r="J3218" s="338"/>
      <c r="K3218" s="338"/>
      <c r="L3218" s="338"/>
      <c r="M3218" s="332"/>
      <c r="N3218" s="332"/>
      <c r="O3218" s="332"/>
      <c r="P3218" s="330"/>
      <c r="Q3218" s="330"/>
      <c r="R3218" s="338"/>
      <c r="S3218" s="338"/>
      <c r="T3218" s="338"/>
      <c r="U3218" s="338"/>
      <c r="V3218" s="338"/>
      <c r="W3218" s="338"/>
      <c r="X3218" s="338"/>
    </row>
    <row r="3219" spans="1:24" ht="1.5" customHeight="1">
      <c r="A3219" s="330" t="s">
        <v>3</v>
      </c>
      <c r="B3219" s="330"/>
      <c r="C3219" s="330"/>
      <c r="D3219" s="330"/>
      <c r="E3219" s="330"/>
      <c r="F3219" s="330"/>
      <c r="G3219" s="330"/>
      <c r="H3219" s="219"/>
      <c r="I3219" s="338">
        <v>1</v>
      </c>
      <c r="J3219" s="338"/>
      <c r="K3219" s="338"/>
      <c r="L3219" s="338"/>
      <c r="M3219" s="332" t="s">
        <v>45</v>
      </c>
      <c r="N3219" s="332"/>
      <c r="O3219" s="332"/>
      <c r="P3219" s="330"/>
      <c r="Q3219" s="330"/>
      <c r="R3219" s="338">
        <v>2.045042</v>
      </c>
      <c r="S3219" s="338"/>
      <c r="T3219" s="338"/>
      <c r="U3219" s="338"/>
      <c r="V3219" s="338">
        <v>2.045042</v>
      </c>
      <c r="W3219" s="338"/>
      <c r="X3219" s="338"/>
    </row>
    <row r="3220" spans="1:24" ht="16.5" customHeight="1">
      <c r="A3220" s="330"/>
      <c r="B3220" s="330"/>
      <c r="C3220" s="330"/>
      <c r="D3220" s="330"/>
      <c r="E3220" s="330"/>
      <c r="F3220" s="330"/>
      <c r="G3220" s="330"/>
      <c r="H3220" s="219"/>
      <c r="I3220" s="338"/>
      <c r="J3220" s="338"/>
      <c r="K3220" s="338"/>
      <c r="L3220" s="338"/>
      <c r="M3220" s="332"/>
      <c r="N3220" s="332"/>
      <c r="O3220" s="332"/>
      <c r="P3220" s="330"/>
      <c r="Q3220" s="330"/>
      <c r="R3220" s="338"/>
      <c r="S3220" s="338"/>
      <c r="T3220" s="338"/>
      <c r="U3220" s="338"/>
      <c r="V3220" s="338"/>
      <c r="W3220" s="338"/>
      <c r="X3220" s="338"/>
    </row>
    <row r="3221" spans="1:24" ht="1.5" customHeight="1">
      <c r="A3221" s="330" t="s">
        <v>96</v>
      </c>
      <c r="B3221" s="330"/>
      <c r="C3221" s="330"/>
      <c r="D3221" s="330"/>
      <c r="E3221" s="330"/>
      <c r="F3221" s="330"/>
      <c r="G3221" s="330"/>
      <c r="H3221" s="219"/>
      <c r="I3221" s="338">
        <v>2</v>
      </c>
      <c r="J3221" s="338"/>
      <c r="K3221" s="338"/>
      <c r="L3221" s="338"/>
      <c r="M3221" s="332" t="s">
        <v>45</v>
      </c>
      <c r="N3221" s="332"/>
      <c r="O3221" s="332"/>
      <c r="P3221" s="330"/>
      <c r="Q3221" s="330"/>
      <c r="R3221" s="338">
        <v>0.28999999999999998</v>
      </c>
      <c r="S3221" s="338"/>
      <c r="T3221" s="338"/>
      <c r="U3221" s="338"/>
      <c r="V3221" s="338">
        <v>0.57999999999999996</v>
      </c>
      <c r="W3221" s="338"/>
      <c r="X3221" s="338"/>
    </row>
    <row r="3222" spans="1:24" ht="16.5" customHeight="1">
      <c r="A3222" s="330"/>
      <c r="B3222" s="330"/>
      <c r="C3222" s="330"/>
      <c r="D3222" s="330"/>
      <c r="E3222" s="330"/>
      <c r="F3222" s="330"/>
      <c r="G3222" s="330"/>
      <c r="H3222" s="219"/>
      <c r="I3222" s="338"/>
      <c r="J3222" s="338"/>
      <c r="K3222" s="338"/>
      <c r="L3222" s="338"/>
      <c r="M3222" s="332"/>
      <c r="N3222" s="332"/>
      <c r="O3222" s="332"/>
      <c r="P3222" s="330"/>
      <c r="Q3222" s="330"/>
      <c r="R3222" s="338"/>
      <c r="S3222" s="338"/>
      <c r="T3222" s="338"/>
      <c r="U3222" s="338"/>
      <c r="V3222" s="338"/>
      <c r="W3222" s="338"/>
      <c r="X3222" s="338"/>
    </row>
    <row r="3223" spans="1:24" ht="7.5" customHeight="1"/>
    <row r="3224" spans="1:24" ht="16.5" customHeight="1">
      <c r="S3224" s="335" t="s">
        <v>641</v>
      </c>
      <c r="T3224" s="335"/>
      <c r="U3224" s="336">
        <v>10.35754</v>
      </c>
      <c r="V3224" s="336"/>
      <c r="W3224" s="336"/>
    </row>
    <row r="3225" spans="1:24" ht="15.75" customHeight="1"/>
    <row r="3226" spans="1:24" ht="16.5" customHeight="1">
      <c r="B3226" s="339" t="s">
        <v>25</v>
      </c>
      <c r="C3226" s="339"/>
      <c r="D3226" s="339"/>
      <c r="E3226" s="339"/>
      <c r="F3226" s="339"/>
      <c r="G3226" s="339"/>
      <c r="H3226" s="339"/>
      <c r="I3226" s="339"/>
      <c r="J3226" s="339"/>
      <c r="K3226" s="339"/>
      <c r="L3226" s="339"/>
      <c r="M3226" s="339"/>
      <c r="N3226" s="339"/>
      <c r="O3226" s="339"/>
      <c r="P3226" s="339"/>
      <c r="Q3226" s="339"/>
      <c r="R3226" s="339"/>
      <c r="S3226" s="339"/>
      <c r="T3226" s="339"/>
      <c r="U3226" s="339"/>
      <c r="V3226" s="339"/>
      <c r="W3226" s="339"/>
      <c r="X3226" s="339"/>
    </row>
    <row r="3227" spans="1:24" ht="0.75" customHeight="1"/>
    <row r="3228" spans="1:24" ht="18" customHeight="1">
      <c r="A3228" s="340" t="s">
        <v>633</v>
      </c>
      <c r="B3228" s="340"/>
      <c r="C3228" s="340"/>
      <c r="D3228" s="340"/>
      <c r="E3228" s="340"/>
      <c r="F3228" s="340"/>
      <c r="G3228" s="340"/>
      <c r="H3228" s="218" t="s">
        <v>634</v>
      </c>
      <c r="I3228" s="341" t="s">
        <v>635</v>
      </c>
      <c r="J3228" s="341"/>
      <c r="K3228" s="341"/>
      <c r="L3228" s="341"/>
      <c r="M3228" s="341" t="s">
        <v>43</v>
      </c>
      <c r="N3228" s="341"/>
      <c r="O3228" s="341"/>
      <c r="P3228" s="340" t="s">
        <v>636</v>
      </c>
      <c r="Q3228" s="340"/>
      <c r="R3228" s="341" t="s">
        <v>637</v>
      </c>
      <c r="S3228" s="341"/>
      <c r="T3228" s="341"/>
      <c r="U3228" s="341"/>
      <c r="V3228" s="341" t="s">
        <v>638</v>
      </c>
      <c r="W3228" s="341"/>
      <c r="X3228" s="341"/>
    </row>
    <row r="3229" spans="1:24" ht="1.5" customHeight="1">
      <c r="A3229" s="330" t="s">
        <v>91</v>
      </c>
      <c r="B3229" s="330"/>
      <c r="C3229" s="330"/>
      <c r="D3229" s="330"/>
      <c r="E3229" s="330"/>
      <c r="F3229" s="330"/>
      <c r="G3229" s="330"/>
      <c r="H3229" s="219"/>
      <c r="I3229" s="338">
        <v>5</v>
      </c>
      <c r="J3229" s="338"/>
      <c r="K3229" s="338"/>
      <c r="L3229" s="338"/>
      <c r="M3229" s="332" t="s">
        <v>639</v>
      </c>
      <c r="N3229" s="332"/>
      <c r="O3229" s="332"/>
      <c r="P3229" s="330"/>
      <c r="Q3229" s="330"/>
      <c r="R3229" s="338">
        <v>1.0309999999999999</v>
      </c>
      <c r="S3229" s="338"/>
      <c r="T3229" s="338"/>
      <c r="U3229" s="338"/>
      <c r="V3229" s="338">
        <v>5.1550000000000002</v>
      </c>
      <c r="W3229" s="338"/>
      <c r="X3229" s="338"/>
    </row>
    <row r="3230" spans="1:24" ht="16.5" customHeight="1">
      <c r="A3230" s="330"/>
      <c r="B3230" s="330"/>
      <c r="C3230" s="330"/>
      <c r="D3230" s="330"/>
      <c r="E3230" s="330"/>
      <c r="F3230" s="330"/>
      <c r="G3230" s="330"/>
      <c r="H3230" s="219"/>
      <c r="I3230" s="338"/>
      <c r="J3230" s="338"/>
      <c r="K3230" s="338"/>
      <c r="L3230" s="338"/>
      <c r="M3230" s="332"/>
      <c r="N3230" s="332"/>
      <c r="O3230" s="332"/>
      <c r="P3230" s="330"/>
      <c r="Q3230" s="330"/>
      <c r="R3230" s="338"/>
      <c r="S3230" s="338"/>
      <c r="T3230" s="338"/>
      <c r="U3230" s="338"/>
      <c r="V3230" s="338"/>
      <c r="W3230" s="338"/>
      <c r="X3230" s="338"/>
    </row>
    <row r="3231" spans="1:24" ht="1.5" customHeight="1">
      <c r="A3231" s="330" t="s">
        <v>4</v>
      </c>
      <c r="B3231" s="330"/>
      <c r="C3231" s="330"/>
      <c r="D3231" s="330"/>
      <c r="E3231" s="330"/>
      <c r="F3231" s="330"/>
      <c r="G3231" s="330"/>
      <c r="H3231" s="219"/>
      <c r="I3231" s="338">
        <v>1</v>
      </c>
      <c r="J3231" s="338"/>
      <c r="K3231" s="338"/>
      <c r="L3231" s="338"/>
      <c r="M3231" s="332" t="s">
        <v>45</v>
      </c>
      <c r="N3231" s="332"/>
      <c r="O3231" s="332"/>
      <c r="P3231" s="330"/>
      <c r="Q3231" s="330"/>
      <c r="R3231" s="338">
        <v>1.6685410000000001</v>
      </c>
      <c r="S3231" s="338"/>
      <c r="T3231" s="338"/>
      <c r="U3231" s="338"/>
      <c r="V3231" s="338">
        <v>1.6685410000000001</v>
      </c>
      <c r="W3231" s="338"/>
      <c r="X3231" s="338"/>
    </row>
    <row r="3232" spans="1:24" ht="16.5" customHeight="1">
      <c r="A3232" s="330"/>
      <c r="B3232" s="330"/>
      <c r="C3232" s="330"/>
      <c r="D3232" s="330"/>
      <c r="E3232" s="330"/>
      <c r="F3232" s="330"/>
      <c r="G3232" s="330"/>
      <c r="H3232" s="219"/>
      <c r="I3232" s="338"/>
      <c r="J3232" s="338"/>
      <c r="K3232" s="338"/>
      <c r="L3232" s="338"/>
      <c r="M3232" s="332"/>
      <c r="N3232" s="332"/>
      <c r="O3232" s="332"/>
      <c r="P3232" s="330"/>
      <c r="Q3232" s="330"/>
      <c r="R3232" s="338"/>
      <c r="S3232" s="338"/>
      <c r="T3232" s="338"/>
      <c r="U3232" s="338"/>
      <c r="V3232" s="338"/>
      <c r="W3232" s="338"/>
      <c r="X3232" s="338"/>
    </row>
    <row r="3233" spans="1:24" ht="1.5" customHeight="1">
      <c r="A3233" s="330" t="s">
        <v>96</v>
      </c>
      <c r="B3233" s="330"/>
      <c r="C3233" s="330"/>
      <c r="D3233" s="330"/>
      <c r="E3233" s="330"/>
      <c r="F3233" s="330"/>
      <c r="G3233" s="330"/>
      <c r="H3233" s="219"/>
      <c r="I3233" s="338">
        <v>2</v>
      </c>
      <c r="J3233" s="338"/>
      <c r="K3233" s="338"/>
      <c r="L3233" s="338"/>
      <c r="M3233" s="332" t="s">
        <v>45</v>
      </c>
      <c r="N3233" s="332"/>
      <c r="O3233" s="332"/>
      <c r="P3233" s="330"/>
      <c r="Q3233" s="330"/>
      <c r="R3233" s="338">
        <v>0.28999999999999998</v>
      </c>
      <c r="S3233" s="338"/>
      <c r="T3233" s="338"/>
      <c r="U3233" s="338"/>
      <c r="V3233" s="338">
        <v>0.57999999999999996</v>
      </c>
      <c r="W3233" s="338"/>
      <c r="X3233" s="338"/>
    </row>
    <row r="3234" spans="1:24" ht="16.5" customHeight="1">
      <c r="A3234" s="330"/>
      <c r="B3234" s="330"/>
      <c r="C3234" s="330"/>
      <c r="D3234" s="330"/>
      <c r="E3234" s="330"/>
      <c r="F3234" s="330"/>
      <c r="G3234" s="330"/>
      <c r="H3234" s="219"/>
      <c r="I3234" s="338"/>
      <c r="J3234" s="338"/>
      <c r="K3234" s="338"/>
      <c r="L3234" s="338"/>
      <c r="M3234" s="332"/>
      <c r="N3234" s="332"/>
      <c r="O3234" s="332"/>
      <c r="P3234" s="330"/>
      <c r="Q3234" s="330"/>
      <c r="R3234" s="338"/>
      <c r="S3234" s="338"/>
      <c r="T3234" s="338"/>
      <c r="U3234" s="338"/>
      <c r="V3234" s="338"/>
      <c r="W3234" s="338"/>
      <c r="X3234" s="338"/>
    </row>
    <row r="3235" spans="1:24" ht="8.25" customHeight="1"/>
    <row r="3236" spans="1:24" ht="16.5" customHeight="1">
      <c r="S3236" s="335" t="s">
        <v>641</v>
      </c>
      <c r="T3236" s="335"/>
      <c r="U3236" s="336">
        <v>7.4035419999999998</v>
      </c>
      <c r="V3236" s="336"/>
      <c r="W3236" s="336"/>
    </row>
    <row r="3237" spans="1:24" ht="15" customHeight="1"/>
    <row r="3238" spans="1:24" ht="16.5" customHeight="1">
      <c r="B3238" s="339" t="s">
        <v>26</v>
      </c>
      <c r="C3238" s="339"/>
      <c r="D3238" s="339"/>
      <c r="E3238" s="339"/>
      <c r="F3238" s="339"/>
      <c r="G3238" s="339"/>
      <c r="H3238" s="339"/>
      <c r="I3238" s="339"/>
      <c r="J3238" s="339"/>
      <c r="K3238" s="339"/>
      <c r="L3238" s="339"/>
      <c r="M3238" s="339"/>
      <c r="N3238" s="339"/>
      <c r="O3238" s="339"/>
      <c r="P3238" s="339"/>
      <c r="Q3238" s="339"/>
      <c r="R3238" s="339"/>
      <c r="S3238" s="339"/>
      <c r="T3238" s="339"/>
      <c r="U3238" s="339"/>
      <c r="V3238" s="339"/>
      <c r="W3238" s="339"/>
      <c r="X3238" s="339"/>
    </row>
    <row r="3239" spans="1:24" ht="1.5" customHeight="1"/>
    <row r="3240" spans="1:24" ht="18" customHeight="1">
      <c r="A3240" s="340" t="s">
        <v>633</v>
      </c>
      <c r="B3240" s="340"/>
      <c r="C3240" s="340"/>
      <c r="D3240" s="340"/>
      <c r="E3240" s="340"/>
      <c r="F3240" s="340"/>
      <c r="G3240" s="340"/>
      <c r="H3240" s="218" t="s">
        <v>634</v>
      </c>
      <c r="I3240" s="341" t="s">
        <v>635</v>
      </c>
      <c r="J3240" s="341"/>
      <c r="K3240" s="341"/>
      <c r="L3240" s="341"/>
      <c r="M3240" s="341" t="s">
        <v>43</v>
      </c>
      <c r="N3240" s="341"/>
      <c r="O3240" s="341"/>
      <c r="P3240" s="340" t="s">
        <v>636</v>
      </c>
      <c r="Q3240" s="340"/>
      <c r="R3240" s="341" t="s">
        <v>637</v>
      </c>
      <c r="S3240" s="341"/>
      <c r="T3240" s="341"/>
      <c r="U3240" s="341"/>
      <c r="V3240" s="341" t="s">
        <v>638</v>
      </c>
      <c r="W3240" s="341"/>
      <c r="X3240" s="341"/>
    </row>
    <row r="3241" spans="1:24" ht="1.5" customHeight="1">
      <c r="A3241" s="330" t="s">
        <v>91</v>
      </c>
      <c r="B3241" s="330"/>
      <c r="C3241" s="330"/>
      <c r="D3241" s="330"/>
      <c r="E3241" s="330"/>
      <c r="F3241" s="330"/>
      <c r="G3241" s="330"/>
      <c r="H3241" s="219"/>
      <c r="I3241" s="338">
        <v>5</v>
      </c>
      <c r="J3241" s="338"/>
      <c r="K3241" s="338"/>
      <c r="L3241" s="338"/>
      <c r="M3241" s="332" t="s">
        <v>639</v>
      </c>
      <c r="N3241" s="332"/>
      <c r="O3241" s="332"/>
      <c r="P3241" s="330"/>
      <c r="Q3241" s="330"/>
      <c r="R3241" s="338">
        <v>1.0309999999999999</v>
      </c>
      <c r="S3241" s="338"/>
      <c r="T3241" s="338"/>
      <c r="U3241" s="338"/>
      <c r="V3241" s="338">
        <v>5.1550000000000002</v>
      </c>
      <c r="W3241" s="338"/>
      <c r="X3241" s="338"/>
    </row>
    <row r="3242" spans="1:24" ht="16.5" customHeight="1">
      <c r="A3242" s="330"/>
      <c r="B3242" s="330"/>
      <c r="C3242" s="330"/>
      <c r="D3242" s="330"/>
      <c r="E3242" s="330"/>
      <c r="F3242" s="330"/>
      <c r="G3242" s="330"/>
      <c r="H3242" s="219"/>
      <c r="I3242" s="338"/>
      <c r="J3242" s="338"/>
      <c r="K3242" s="338"/>
      <c r="L3242" s="338"/>
      <c r="M3242" s="332"/>
      <c r="N3242" s="332"/>
      <c r="O3242" s="332"/>
      <c r="P3242" s="330"/>
      <c r="Q3242" s="330"/>
      <c r="R3242" s="338"/>
      <c r="S3242" s="338"/>
      <c r="T3242" s="338"/>
      <c r="U3242" s="338"/>
      <c r="V3242" s="338"/>
      <c r="W3242" s="338"/>
      <c r="X3242" s="338"/>
    </row>
    <row r="3243" spans="1:24" ht="1.5" customHeight="1">
      <c r="A3243" s="330" t="s">
        <v>47</v>
      </c>
      <c r="B3243" s="330"/>
      <c r="C3243" s="330"/>
      <c r="D3243" s="330"/>
      <c r="E3243" s="330"/>
      <c r="F3243" s="330"/>
      <c r="G3243" s="330"/>
      <c r="H3243" s="219"/>
      <c r="I3243" s="338">
        <v>240</v>
      </c>
      <c r="J3243" s="338"/>
      <c r="K3243" s="338"/>
      <c r="L3243" s="338"/>
      <c r="M3243" s="332" t="s">
        <v>640</v>
      </c>
      <c r="N3243" s="332"/>
      <c r="O3243" s="332"/>
      <c r="P3243" s="330"/>
      <c r="Q3243" s="330"/>
      <c r="R3243" s="338">
        <v>3.5242370000000002E-2</v>
      </c>
      <c r="S3243" s="338"/>
      <c r="T3243" s="338"/>
      <c r="U3243" s="338"/>
      <c r="V3243" s="338">
        <v>8.4581700000000009</v>
      </c>
      <c r="W3243" s="338"/>
      <c r="X3243" s="338"/>
    </row>
    <row r="3244" spans="1:24" ht="16.5" customHeight="1">
      <c r="A3244" s="330"/>
      <c r="B3244" s="330"/>
      <c r="C3244" s="330"/>
      <c r="D3244" s="330"/>
      <c r="E3244" s="330"/>
      <c r="F3244" s="330"/>
      <c r="G3244" s="330"/>
      <c r="H3244" s="219"/>
      <c r="I3244" s="338"/>
      <c r="J3244" s="338"/>
      <c r="K3244" s="338"/>
      <c r="L3244" s="338"/>
      <c r="M3244" s="332"/>
      <c r="N3244" s="332"/>
      <c r="O3244" s="332"/>
      <c r="P3244" s="330"/>
      <c r="Q3244" s="330"/>
      <c r="R3244" s="338"/>
      <c r="S3244" s="338"/>
      <c r="T3244" s="338"/>
      <c r="U3244" s="338"/>
      <c r="V3244" s="338"/>
      <c r="W3244" s="338"/>
      <c r="X3244" s="338"/>
    </row>
    <row r="3245" spans="1:24" ht="1.5" customHeight="1">
      <c r="A3245" s="330" t="s">
        <v>3</v>
      </c>
      <c r="B3245" s="330"/>
      <c r="C3245" s="330"/>
      <c r="D3245" s="330"/>
      <c r="E3245" s="330"/>
      <c r="F3245" s="330"/>
      <c r="G3245" s="330"/>
      <c r="H3245" s="219"/>
      <c r="I3245" s="338">
        <v>1</v>
      </c>
      <c r="J3245" s="338"/>
      <c r="K3245" s="338"/>
      <c r="L3245" s="338"/>
      <c r="M3245" s="332" t="s">
        <v>45</v>
      </c>
      <c r="N3245" s="332"/>
      <c r="O3245" s="332"/>
      <c r="P3245" s="330"/>
      <c r="Q3245" s="330"/>
      <c r="R3245" s="338">
        <v>2.045042</v>
      </c>
      <c r="S3245" s="338"/>
      <c r="T3245" s="338"/>
      <c r="U3245" s="338"/>
      <c r="V3245" s="338">
        <v>2.045042</v>
      </c>
      <c r="W3245" s="338"/>
      <c r="X3245" s="338"/>
    </row>
    <row r="3246" spans="1:24" ht="16.5" customHeight="1">
      <c r="A3246" s="330"/>
      <c r="B3246" s="330"/>
      <c r="C3246" s="330"/>
      <c r="D3246" s="330"/>
      <c r="E3246" s="330"/>
      <c r="F3246" s="330"/>
      <c r="G3246" s="330"/>
      <c r="H3246" s="219"/>
      <c r="I3246" s="338"/>
      <c r="J3246" s="338"/>
      <c r="K3246" s="338"/>
      <c r="L3246" s="338"/>
      <c r="M3246" s="332"/>
      <c r="N3246" s="332"/>
      <c r="O3246" s="332"/>
      <c r="P3246" s="330"/>
      <c r="Q3246" s="330"/>
      <c r="R3246" s="338"/>
      <c r="S3246" s="338"/>
      <c r="T3246" s="338"/>
      <c r="U3246" s="338"/>
      <c r="V3246" s="338"/>
      <c r="W3246" s="338"/>
      <c r="X3246" s="338"/>
    </row>
    <row r="3247" spans="1:24" ht="1.5" customHeight="1">
      <c r="A3247" s="330" t="s">
        <v>96</v>
      </c>
      <c r="B3247" s="330"/>
      <c r="C3247" s="330"/>
      <c r="D3247" s="330"/>
      <c r="E3247" s="330"/>
      <c r="F3247" s="330"/>
      <c r="G3247" s="330"/>
      <c r="H3247" s="219"/>
      <c r="I3247" s="338">
        <v>2</v>
      </c>
      <c r="J3247" s="338"/>
      <c r="K3247" s="338"/>
      <c r="L3247" s="338"/>
      <c r="M3247" s="332" t="s">
        <v>45</v>
      </c>
      <c r="N3247" s="332"/>
      <c r="O3247" s="332"/>
      <c r="P3247" s="330"/>
      <c r="Q3247" s="330"/>
      <c r="R3247" s="338">
        <v>0.28999999999999998</v>
      </c>
      <c r="S3247" s="338"/>
      <c r="T3247" s="338"/>
      <c r="U3247" s="338"/>
      <c r="V3247" s="338">
        <v>0.57999999999999996</v>
      </c>
      <c r="W3247" s="338"/>
      <c r="X3247" s="338"/>
    </row>
    <row r="3248" spans="1:24" ht="16.5" customHeight="1">
      <c r="A3248" s="330"/>
      <c r="B3248" s="330"/>
      <c r="C3248" s="330"/>
      <c r="D3248" s="330"/>
      <c r="E3248" s="330"/>
      <c r="F3248" s="330"/>
      <c r="G3248" s="330"/>
      <c r="H3248" s="219"/>
      <c r="I3248" s="338"/>
      <c r="J3248" s="338"/>
      <c r="K3248" s="338"/>
      <c r="L3248" s="338"/>
      <c r="M3248" s="332"/>
      <c r="N3248" s="332"/>
      <c r="O3248" s="332"/>
      <c r="P3248" s="330"/>
      <c r="Q3248" s="330"/>
      <c r="R3248" s="338"/>
      <c r="S3248" s="338"/>
      <c r="T3248" s="338"/>
      <c r="U3248" s="338"/>
      <c r="V3248" s="338"/>
      <c r="W3248" s="338"/>
      <c r="X3248" s="338"/>
    </row>
    <row r="3249" spans="1:24" ht="7.5" customHeight="1"/>
    <row r="3250" spans="1:24" ht="16.5" customHeight="1">
      <c r="S3250" s="335" t="s">
        <v>641</v>
      </c>
      <c r="T3250" s="335"/>
      <c r="U3250" s="336">
        <v>16.238209999999999</v>
      </c>
      <c r="V3250" s="336"/>
      <c r="W3250" s="336"/>
    </row>
    <row r="3251" spans="1:24" ht="15" customHeight="1"/>
    <row r="3252" spans="1:24" ht="17.25" customHeight="1">
      <c r="B3252" s="339" t="s">
        <v>27</v>
      </c>
      <c r="C3252" s="339"/>
      <c r="D3252" s="339"/>
      <c r="E3252" s="339"/>
      <c r="F3252" s="339"/>
      <c r="G3252" s="339"/>
      <c r="H3252" s="339"/>
      <c r="I3252" s="339"/>
      <c r="J3252" s="339"/>
      <c r="K3252" s="339"/>
      <c r="L3252" s="339"/>
      <c r="M3252" s="339"/>
      <c r="N3252" s="339"/>
      <c r="O3252" s="339"/>
      <c r="P3252" s="339"/>
      <c r="Q3252" s="339"/>
      <c r="R3252" s="339"/>
      <c r="S3252" s="339"/>
      <c r="T3252" s="339"/>
      <c r="U3252" s="339"/>
      <c r="V3252" s="339"/>
      <c r="W3252" s="339"/>
      <c r="X3252" s="339"/>
    </row>
    <row r="3253" spans="1:24" ht="0.75" customHeight="1"/>
    <row r="3254" spans="1:24" ht="18" customHeight="1">
      <c r="A3254" s="340" t="s">
        <v>633</v>
      </c>
      <c r="B3254" s="340"/>
      <c r="C3254" s="340"/>
      <c r="D3254" s="340"/>
      <c r="E3254" s="340"/>
      <c r="F3254" s="340"/>
      <c r="G3254" s="340"/>
      <c r="H3254" s="218" t="s">
        <v>634</v>
      </c>
      <c r="I3254" s="341" t="s">
        <v>635</v>
      </c>
      <c r="J3254" s="341"/>
      <c r="K3254" s="341"/>
      <c r="L3254" s="341"/>
      <c r="M3254" s="341" t="s">
        <v>43</v>
      </c>
      <c r="N3254" s="341"/>
      <c r="O3254" s="341"/>
      <c r="P3254" s="340" t="s">
        <v>636</v>
      </c>
      <c r="Q3254" s="340"/>
      <c r="R3254" s="341" t="s">
        <v>637</v>
      </c>
      <c r="S3254" s="341"/>
      <c r="T3254" s="341"/>
      <c r="U3254" s="341"/>
      <c r="V3254" s="341" t="s">
        <v>638</v>
      </c>
      <c r="W3254" s="341"/>
      <c r="X3254" s="341"/>
    </row>
    <row r="3255" spans="1:24" ht="1.5" customHeight="1">
      <c r="A3255" s="330" t="s">
        <v>91</v>
      </c>
      <c r="B3255" s="330"/>
      <c r="C3255" s="330"/>
      <c r="D3255" s="330"/>
      <c r="E3255" s="330"/>
      <c r="F3255" s="330"/>
      <c r="G3255" s="330"/>
      <c r="H3255" s="219"/>
      <c r="I3255" s="338">
        <v>3</v>
      </c>
      <c r="J3255" s="338"/>
      <c r="K3255" s="338"/>
      <c r="L3255" s="338"/>
      <c r="M3255" s="332" t="s">
        <v>639</v>
      </c>
      <c r="N3255" s="332"/>
      <c r="O3255" s="332"/>
      <c r="P3255" s="330"/>
      <c r="Q3255" s="330"/>
      <c r="R3255" s="338">
        <v>1.0309999999999999</v>
      </c>
      <c r="S3255" s="338"/>
      <c r="T3255" s="338"/>
      <c r="U3255" s="338"/>
      <c r="V3255" s="338">
        <v>3.093</v>
      </c>
      <c r="W3255" s="338"/>
      <c r="X3255" s="338"/>
    </row>
    <row r="3256" spans="1:24" ht="16.5" customHeight="1">
      <c r="A3256" s="330"/>
      <c r="B3256" s="330"/>
      <c r="C3256" s="330"/>
      <c r="D3256" s="330"/>
      <c r="E3256" s="330"/>
      <c r="F3256" s="330"/>
      <c r="G3256" s="330"/>
      <c r="H3256" s="219"/>
      <c r="I3256" s="338"/>
      <c r="J3256" s="338"/>
      <c r="K3256" s="338"/>
      <c r="L3256" s="338"/>
      <c r="M3256" s="332"/>
      <c r="N3256" s="332"/>
      <c r="O3256" s="332"/>
      <c r="P3256" s="330"/>
      <c r="Q3256" s="330"/>
      <c r="R3256" s="338"/>
      <c r="S3256" s="338"/>
      <c r="T3256" s="338"/>
      <c r="U3256" s="338"/>
      <c r="V3256" s="338"/>
      <c r="W3256" s="338"/>
      <c r="X3256" s="338"/>
    </row>
    <row r="3257" spans="1:24" ht="1.5" customHeight="1">
      <c r="A3257" s="330" t="s">
        <v>47</v>
      </c>
      <c r="B3257" s="330"/>
      <c r="C3257" s="330"/>
      <c r="D3257" s="330"/>
      <c r="E3257" s="330"/>
      <c r="F3257" s="330"/>
      <c r="G3257" s="330"/>
      <c r="H3257" s="219"/>
      <c r="I3257" s="338">
        <v>160</v>
      </c>
      <c r="J3257" s="338"/>
      <c r="K3257" s="338"/>
      <c r="L3257" s="338"/>
      <c r="M3257" s="332" t="s">
        <v>640</v>
      </c>
      <c r="N3257" s="332"/>
      <c r="O3257" s="332"/>
      <c r="P3257" s="330"/>
      <c r="Q3257" s="330"/>
      <c r="R3257" s="338">
        <v>3.5242370000000002E-2</v>
      </c>
      <c r="S3257" s="338"/>
      <c r="T3257" s="338"/>
      <c r="U3257" s="338"/>
      <c r="V3257" s="338">
        <v>5.6387799999999997</v>
      </c>
      <c r="W3257" s="338"/>
      <c r="X3257" s="338"/>
    </row>
    <row r="3258" spans="1:24" ht="16.5" customHeight="1">
      <c r="A3258" s="330"/>
      <c r="B3258" s="330"/>
      <c r="C3258" s="330"/>
      <c r="D3258" s="330"/>
      <c r="E3258" s="330"/>
      <c r="F3258" s="330"/>
      <c r="G3258" s="330"/>
      <c r="H3258" s="219"/>
      <c r="I3258" s="338"/>
      <c r="J3258" s="338"/>
      <c r="K3258" s="338"/>
      <c r="L3258" s="338"/>
      <c r="M3258" s="332"/>
      <c r="N3258" s="332"/>
      <c r="O3258" s="332"/>
      <c r="P3258" s="330"/>
      <c r="Q3258" s="330"/>
      <c r="R3258" s="338"/>
      <c r="S3258" s="338"/>
      <c r="T3258" s="338"/>
      <c r="U3258" s="338"/>
      <c r="V3258" s="338"/>
      <c r="W3258" s="338"/>
      <c r="X3258" s="338"/>
    </row>
    <row r="3259" spans="1:24" ht="1.5" customHeight="1">
      <c r="A3259" s="330" t="s">
        <v>4</v>
      </c>
      <c r="B3259" s="330"/>
      <c r="C3259" s="330"/>
      <c r="D3259" s="330"/>
      <c r="E3259" s="330"/>
      <c r="F3259" s="330"/>
      <c r="G3259" s="330"/>
      <c r="H3259" s="219"/>
      <c r="I3259" s="338">
        <v>1</v>
      </c>
      <c r="J3259" s="338"/>
      <c r="K3259" s="338"/>
      <c r="L3259" s="338"/>
      <c r="M3259" s="332" t="s">
        <v>45</v>
      </c>
      <c r="N3259" s="332"/>
      <c r="O3259" s="332"/>
      <c r="P3259" s="330"/>
      <c r="Q3259" s="330"/>
      <c r="R3259" s="338">
        <v>1.6685410000000001</v>
      </c>
      <c r="S3259" s="338"/>
      <c r="T3259" s="338"/>
      <c r="U3259" s="338"/>
      <c r="V3259" s="338">
        <v>1.6685410000000001</v>
      </c>
      <c r="W3259" s="338"/>
      <c r="X3259" s="338"/>
    </row>
    <row r="3260" spans="1:24" ht="16.5" customHeight="1">
      <c r="A3260" s="330"/>
      <c r="B3260" s="330"/>
      <c r="C3260" s="330"/>
      <c r="D3260" s="330"/>
      <c r="E3260" s="330"/>
      <c r="F3260" s="330"/>
      <c r="G3260" s="330"/>
      <c r="H3260" s="219"/>
      <c r="I3260" s="338"/>
      <c r="J3260" s="338"/>
      <c r="K3260" s="338"/>
      <c r="L3260" s="338"/>
      <c r="M3260" s="332"/>
      <c r="N3260" s="332"/>
      <c r="O3260" s="332"/>
      <c r="P3260" s="330"/>
      <c r="Q3260" s="330"/>
      <c r="R3260" s="338"/>
      <c r="S3260" s="338"/>
      <c r="T3260" s="338"/>
      <c r="U3260" s="338"/>
      <c r="V3260" s="338"/>
      <c r="W3260" s="338"/>
      <c r="X3260" s="338"/>
    </row>
    <row r="3261" spans="1:24" ht="1.5" customHeight="1">
      <c r="A3261" s="330" t="s">
        <v>96</v>
      </c>
      <c r="B3261" s="330"/>
      <c r="C3261" s="330"/>
      <c r="D3261" s="330"/>
      <c r="E3261" s="330"/>
      <c r="F3261" s="330"/>
      <c r="G3261" s="330"/>
      <c r="H3261" s="219"/>
      <c r="I3261" s="338">
        <v>2</v>
      </c>
      <c r="J3261" s="338"/>
      <c r="K3261" s="338"/>
      <c r="L3261" s="338"/>
      <c r="M3261" s="332" t="s">
        <v>45</v>
      </c>
      <c r="N3261" s="332"/>
      <c r="O3261" s="332"/>
      <c r="P3261" s="330"/>
      <c r="Q3261" s="330"/>
      <c r="R3261" s="338">
        <v>0.28999999999999998</v>
      </c>
      <c r="S3261" s="338"/>
      <c r="T3261" s="338"/>
      <c r="U3261" s="338"/>
      <c r="V3261" s="338">
        <v>0.57999999999999996</v>
      </c>
      <c r="W3261" s="338"/>
      <c r="X3261" s="338"/>
    </row>
    <row r="3262" spans="1:24" ht="16.5" customHeight="1">
      <c r="A3262" s="330"/>
      <c r="B3262" s="330"/>
      <c r="C3262" s="330"/>
      <c r="D3262" s="330"/>
      <c r="E3262" s="330"/>
      <c r="F3262" s="330"/>
      <c r="G3262" s="330"/>
      <c r="H3262" s="219"/>
      <c r="I3262" s="338"/>
      <c r="J3262" s="338"/>
      <c r="K3262" s="338"/>
      <c r="L3262" s="338"/>
      <c r="M3262" s="332"/>
      <c r="N3262" s="332"/>
      <c r="O3262" s="332"/>
      <c r="P3262" s="330"/>
      <c r="Q3262" s="330"/>
      <c r="R3262" s="338"/>
      <c r="S3262" s="338"/>
      <c r="T3262" s="338"/>
      <c r="U3262" s="338"/>
      <c r="V3262" s="338"/>
      <c r="W3262" s="338"/>
      <c r="X3262" s="338"/>
    </row>
    <row r="3263" spans="1:24" ht="7.5" customHeight="1"/>
    <row r="3264" spans="1:24" ht="16.5" customHeight="1">
      <c r="S3264" s="335" t="s">
        <v>641</v>
      </c>
      <c r="T3264" s="335"/>
      <c r="U3264" s="336">
        <v>10.980320000000001</v>
      </c>
      <c r="V3264" s="336"/>
      <c r="W3264" s="336"/>
    </row>
    <row r="3265" spans="1:24" ht="13.5" customHeight="1"/>
    <row r="3266" spans="1:24" ht="16.5" customHeight="1">
      <c r="E3266" s="342" t="s">
        <v>40</v>
      </c>
      <c r="F3266" s="342"/>
      <c r="G3266" s="342" t="s">
        <v>193</v>
      </c>
      <c r="H3266" s="342"/>
      <c r="I3266" s="342"/>
      <c r="J3266" s="342"/>
    </row>
    <row r="3267" spans="1:24" ht="14.25" customHeight="1"/>
    <row r="3268" spans="1:24" ht="16.5" customHeight="1">
      <c r="B3268" s="339" t="s">
        <v>194</v>
      </c>
      <c r="C3268" s="339"/>
      <c r="D3268" s="339"/>
      <c r="E3268" s="339"/>
      <c r="F3268" s="339"/>
      <c r="G3268" s="339"/>
      <c r="H3268" s="339"/>
      <c r="I3268" s="339"/>
      <c r="J3268" s="339"/>
      <c r="K3268" s="339"/>
      <c r="L3268" s="339"/>
      <c r="M3268" s="339"/>
      <c r="N3268" s="339"/>
      <c r="O3268" s="339"/>
      <c r="P3268" s="339"/>
      <c r="Q3268" s="339"/>
      <c r="R3268" s="339"/>
      <c r="S3268" s="339"/>
      <c r="T3268" s="339"/>
      <c r="U3268" s="339"/>
      <c r="V3268" s="339"/>
      <c r="W3268" s="339"/>
      <c r="X3268" s="339"/>
    </row>
    <row r="3269" spans="1:24" ht="0.75" customHeight="1"/>
    <row r="3270" spans="1:24" ht="18" customHeight="1">
      <c r="A3270" s="340" t="s">
        <v>633</v>
      </c>
      <c r="B3270" s="340"/>
      <c r="C3270" s="340"/>
      <c r="D3270" s="340"/>
      <c r="E3270" s="340"/>
      <c r="F3270" s="340"/>
      <c r="G3270" s="340"/>
      <c r="H3270" s="218" t="s">
        <v>634</v>
      </c>
      <c r="I3270" s="341" t="s">
        <v>635</v>
      </c>
      <c r="J3270" s="341"/>
      <c r="K3270" s="341"/>
      <c r="L3270" s="341"/>
      <c r="M3270" s="341" t="s">
        <v>43</v>
      </c>
      <c r="N3270" s="341"/>
      <c r="O3270" s="341"/>
      <c r="P3270" s="340" t="s">
        <v>636</v>
      </c>
      <c r="Q3270" s="340"/>
      <c r="R3270" s="341" t="s">
        <v>637</v>
      </c>
      <c r="S3270" s="341"/>
      <c r="T3270" s="341"/>
      <c r="U3270" s="341"/>
      <c r="V3270" s="341" t="s">
        <v>638</v>
      </c>
      <c r="W3270" s="341"/>
      <c r="X3270" s="341"/>
    </row>
    <row r="3271" spans="1:24" ht="1.5" customHeight="1">
      <c r="A3271" s="330" t="s">
        <v>97</v>
      </c>
      <c r="B3271" s="330"/>
      <c r="C3271" s="330"/>
      <c r="D3271" s="330"/>
      <c r="E3271" s="330"/>
      <c r="F3271" s="330"/>
      <c r="G3271" s="330"/>
      <c r="H3271" s="219"/>
      <c r="I3271" s="338">
        <v>40</v>
      </c>
      <c r="J3271" s="338"/>
      <c r="K3271" s="338"/>
      <c r="L3271" s="338"/>
      <c r="M3271" s="332" t="s">
        <v>639</v>
      </c>
      <c r="N3271" s="332"/>
      <c r="O3271" s="332"/>
      <c r="P3271" s="330"/>
      <c r="Q3271" s="330"/>
      <c r="R3271" s="338">
        <v>0</v>
      </c>
      <c r="S3271" s="338"/>
      <c r="T3271" s="338"/>
      <c r="U3271" s="338"/>
      <c r="V3271" s="338">
        <v>0</v>
      </c>
      <c r="W3271" s="338"/>
      <c r="X3271" s="338"/>
    </row>
    <row r="3272" spans="1:24" ht="16.5" customHeight="1">
      <c r="A3272" s="330"/>
      <c r="B3272" s="330"/>
      <c r="C3272" s="330"/>
      <c r="D3272" s="330"/>
      <c r="E3272" s="330"/>
      <c r="F3272" s="330"/>
      <c r="G3272" s="330"/>
      <c r="H3272" s="219"/>
      <c r="I3272" s="338"/>
      <c r="J3272" s="338"/>
      <c r="K3272" s="338"/>
      <c r="L3272" s="338"/>
      <c r="M3272" s="332"/>
      <c r="N3272" s="332"/>
      <c r="O3272" s="332"/>
      <c r="P3272" s="330"/>
      <c r="Q3272" s="330"/>
      <c r="R3272" s="338"/>
      <c r="S3272" s="338"/>
      <c r="T3272" s="338"/>
      <c r="U3272" s="338"/>
      <c r="V3272" s="338"/>
      <c r="W3272" s="338"/>
      <c r="X3272" s="338"/>
    </row>
    <row r="3273" spans="1:24" ht="1.5" customHeight="1">
      <c r="A3273" s="330" t="s">
        <v>47</v>
      </c>
      <c r="B3273" s="330"/>
      <c r="C3273" s="330"/>
      <c r="D3273" s="330"/>
      <c r="E3273" s="330"/>
      <c r="F3273" s="330"/>
      <c r="G3273" s="330"/>
      <c r="H3273" s="219"/>
      <c r="I3273" s="338">
        <v>240</v>
      </c>
      <c r="J3273" s="338"/>
      <c r="K3273" s="338"/>
      <c r="L3273" s="338"/>
      <c r="M3273" s="332" t="s">
        <v>640</v>
      </c>
      <c r="N3273" s="332"/>
      <c r="O3273" s="332"/>
      <c r="P3273" s="330"/>
      <c r="Q3273" s="330"/>
      <c r="R3273" s="338">
        <v>3.5242370000000002E-2</v>
      </c>
      <c r="S3273" s="338"/>
      <c r="T3273" s="338"/>
      <c r="U3273" s="338"/>
      <c r="V3273" s="338">
        <v>8.4581700000000009</v>
      </c>
      <c r="W3273" s="338"/>
      <c r="X3273" s="338"/>
    </row>
    <row r="3274" spans="1:24" ht="16.5" customHeight="1">
      <c r="A3274" s="330"/>
      <c r="B3274" s="330"/>
      <c r="C3274" s="330"/>
      <c r="D3274" s="330"/>
      <c r="E3274" s="330"/>
      <c r="F3274" s="330"/>
      <c r="G3274" s="330"/>
      <c r="H3274" s="219"/>
      <c r="I3274" s="338"/>
      <c r="J3274" s="338"/>
      <c r="K3274" s="338"/>
      <c r="L3274" s="338"/>
      <c r="M3274" s="332"/>
      <c r="N3274" s="332"/>
      <c r="O3274" s="332"/>
      <c r="P3274" s="330"/>
      <c r="Q3274" s="330"/>
      <c r="R3274" s="338"/>
      <c r="S3274" s="338"/>
      <c r="T3274" s="338"/>
      <c r="U3274" s="338"/>
      <c r="V3274" s="338"/>
      <c r="W3274" s="338"/>
      <c r="X3274" s="338"/>
    </row>
    <row r="3275" spans="1:24" ht="1.5" customHeight="1">
      <c r="A3275" s="330" t="s">
        <v>3</v>
      </c>
      <c r="B3275" s="330"/>
      <c r="C3275" s="330"/>
      <c r="D3275" s="330"/>
      <c r="E3275" s="330"/>
      <c r="F3275" s="330"/>
      <c r="G3275" s="330"/>
      <c r="H3275" s="219"/>
      <c r="I3275" s="338">
        <v>1</v>
      </c>
      <c r="J3275" s="338"/>
      <c r="K3275" s="338"/>
      <c r="L3275" s="338"/>
      <c r="M3275" s="332" t="s">
        <v>45</v>
      </c>
      <c r="N3275" s="332"/>
      <c r="O3275" s="332"/>
      <c r="P3275" s="330"/>
      <c r="Q3275" s="330"/>
      <c r="R3275" s="338">
        <v>2.045042</v>
      </c>
      <c r="S3275" s="338"/>
      <c r="T3275" s="338"/>
      <c r="U3275" s="338"/>
      <c r="V3275" s="338">
        <v>2.045042</v>
      </c>
      <c r="W3275" s="338"/>
      <c r="X3275" s="338"/>
    </row>
    <row r="3276" spans="1:24" ht="16.5" customHeight="1">
      <c r="A3276" s="330"/>
      <c r="B3276" s="330"/>
      <c r="C3276" s="330"/>
      <c r="D3276" s="330"/>
      <c r="E3276" s="330"/>
      <c r="F3276" s="330"/>
      <c r="G3276" s="330"/>
      <c r="H3276" s="219"/>
      <c r="I3276" s="338"/>
      <c r="J3276" s="338"/>
      <c r="K3276" s="338"/>
      <c r="L3276" s="338"/>
      <c r="M3276" s="332"/>
      <c r="N3276" s="332"/>
      <c r="O3276" s="332"/>
      <c r="P3276" s="330"/>
      <c r="Q3276" s="330"/>
      <c r="R3276" s="338"/>
      <c r="S3276" s="338"/>
      <c r="T3276" s="338"/>
      <c r="U3276" s="338"/>
      <c r="V3276" s="338"/>
      <c r="W3276" s="338"/>
      <c r="X3276" s="338"/>
    </row>
    <row r="3277" spans="1:24" ht="1.5" customHeight="1">
      <c r="A3277" s="330" t="s">
        <v>96</v>
      </c>
      <c r="B3277" s="330"/>
      <c r="C3277" s="330"/>
      <c r="D3277" s="330"/>
      <c r="E3277" s="330"/>
      <c r="F3277" s="330"/>
      <c r="G3277" s="330"/>
      <c r="H3277" s="219"/>
      <c r="I3277" s="338">
        <v>2</v>
      </c>
      <c r="J3277" s="338"/>
      <c r="K3277" s="338"/>
      <c r="L3277" s="338"/>
      <c r="M3277" s="332" t="s">
        <v>45</v>
      </c>
      <c r="N3277" s="332"/>
      <c r="O3277" s="332"/>
      <c r="P3277" s="330"/>
      <c r="Q3277" s="330"/>
      <c r="R3277" s="338">
        <v>0.28999999999999998</v>
      </c>
      <c r="S3277" s="338"/>
      <c r="T3277" s="338"/>
      <c r="U3277" s="338"/>
      <c r="V3277" s="338">
        <v>0.57999999999999996</v>
      </c>
      <c r="W3277" s="338"/>
      <c r="X3277" s="338"/>
    </row>
    <row r="3278" spans="1:24" ht="16.5" customHeight="1">
      <c r="A3278" s="330"/>
      <c r="B3278" s="330"/>
      <c r="C3278" s="330"/>
      <c r="D3278" s="330"/>
      <c r="E3278" s="330"/>
      <c r="F3278" s="330"/>
      <c r="G3278" s="330"/>
      <c r="H3278" s="219"/>
      <c r="I3278" s="338"/>
      <c r="J3278" s="338"/>
      <c r="K3278" s="338"/>
      <c r="L3278" s="338"/>
      <c r="M3278" s="332"/>
      <c r="N3278" s="332"/>
      <c r="O3278" s="332"/>
      <c r="P3278" s="330"/>
      <c r="Q3278" s="330"/>
      <c r="R3278" s="338"/>
      <c r="S3278" s="338"/>
      <c r="T3278" s="338"/>
      <c r="U3278" s="338"/>
      <c r="V3278" s="338"/>
      <c r="W3278" s="338"/>
      <c r="X3278" s="338"/>
    </row>
    <row r="3279" spans="1:24" ht="8.25" customHeight="1"/>
    <row r="3280" spans="1:24" ht="16.5" customHeight="1">
      <c r="S3280" s="335" t="s">
        <v>641</v>
      </c>
      <c r="T3280" s="335"/>
      <c r="U3280" s="336">
        <v>11.083209999999999</v>
      </c>
      <c r="V3280" s="336"/>
      <c r="W3280" s="336"/>
    </row>
    <row r="3281" spans="1:24" ht="15" customHeight="1"/>
    <row r="3282" spans="1:24" ht="16.5" customHeight="1">
      <c r="B3282" s="339" t="s">
        <v>195</v>
      </c>
      <c r="C3282" s="339"/>
      <c r="D3282" s="339"/>
      <c r="E3282" s="339"/>
      <c r="F3282" s="339"/>
      <c r="G3282" s="339"/>
      <c r="H3282" s="339"/>
      <c r="I3282" s="339"/>
      <c r="J3282" s="339"/>
      <c r="K3282" s="339"/>
      <c r="L3282" s="339"/>
      <c r="M3282" s="339"/>
      <c r="N3282" s="339"/>
      <c r="O3282" s="339"/>
      <c r="P3282" s="339"/>
      <c r="Q3282" s="339"/>
      <c r="R3282" s="339"/>
      <c r="S3282" s="339"/>
      <c r="T3282" s="339"/>
      <c r="U3282" s="339"/>
      <c r="V3282" s="339"/>
      <c r="W3282" s="339"/>
      <c r="X3282" s="339"/>
    </row>
    <row r="3283" spans="1:24" ht="1.5" customHeight="1"/>
    <row r="3284" spans="1:24" ht="18" customHeight="1">
      <c r="A3284" s="340" t="s">
        <v>633</v>
      </c>
      <c r="B3284" s="340"/>
      <c r="C3284" s="340"/>
      <c r="D3284" s="340"/>
      <c r="E3284" s="340"/>
      <c r="F3284" s="340"/>
      <c r="G3284" s="340"/>
      <c r="H3284" s="218" t="s">
        <v>634</v>
      </c>
      <c r="I3284" s="341" t="s">
        <v>635</v>
      </c>
      <c r="J3284" s="341"/>
      <c r="K3284" s="341"/>
      <c r="L3284" s="341"/>
      <c r="M3284" s="341" t="s">
        <v>43</v>
      </c>
      <c r="N3284" s="341"/>
      <c r="O3284" s="341"/>
      <c r="P3284" s="340" t="s">
        <v>636</v>
      </c>
      <c r="Q3284" s="340"/>
      <c r="R3284" s="341" t="s">
        <v>637</v>
      </c>
      <c r="S3284" s="341"/>
      <c r="T3284" s="341"/>
      <c r="U3284" s="341"/>
      <c r="V3284" s="341" t="s">
        <v>638</v>
      </c>
      <c r="W3284" s="341"/>
      <c r="X3284" s="341"/>
    </row>
    <row r="3285" spans="1:24" ht="1.5" customHeight="1">
      <c r="A3285" s="330" t="s">
        <v>97</v>
      </c>
      <c r="B3285" s="330"/>
      <c r="C3285" s="330"/>
      <c r="D3285" s="330"/>
      <c r="E3285" s="330"/>
      <c r="F3285" s="330"/>
      <c r="G3285" s="330"/>
      <c r="H3285" s="219"/>
      <c r="I3285" s="338">
        <v>20</v>
      </c>
      <c r="J3285" s="338"/>
      <c r="K3285" s="338"/>
      <c r="L3285" s="338"/>
      <c r="M3285" s="332" t="s">
        <v>639</v>
      </c>
      <c r="N3285" s="332"/>
      <c r="O3285" s="332"/>
      <c r="P3285" s="330"/>
      <c r="Q3285" s="330"/>
      <c r="R3285" s="338">
        <v>0</v>
      </c>
      <c r="S3285" s="338"/>
      <c r="T3285" s="338"/>
      <c r="U3285" s="338"/>
      <c r="V3285" s="338">
        <v>0</v>
      </c>
      <c r="W3285" s="338"/>
      <c r="X3285" s="338"/>
    </row>
    <row r="3286" spans="1:24" ht="16.5" customHeight="1">
      <c r="A3286" s="330"/>
      <c r="B3286" s="330"/>
      <c r="C3286" s="330"/>
      <c r="D3286" s="330"/>
      <c r="E3286" s="330"/>
      <c r="F3286" s="330"/>
      <c r="G3286" s="330"/>
      <c r="H3286" s="219"/>
      <c r="I3286" s="338"/>
      <c r="J3286" s="338"/>
      <c r="K3286" s="338"/>
      <c r="L3286" s="338"/>
      <c r="M3286" s="332"/>
      <c r="N3286" s="332"/>
      <c r="O3286" s="332"/>
      <c r="P3286" s="330"/>
      <c r="Q3286" s="330"/>
      <c r="R3286" s="338"/>
      <c r="S3286" s="338"/>
      <c r="T3286" s="338"/>
      <c r="U3286" s="338"/>
      <c r="V3286" s="338"/>
      <c r="W3286" s="338"/>
      <c r="X3286" s="338"/>
    </row>
    <row r="3287" spans="1:24" ht="1.5" customHeight="1">
      <c r="A3287" s="330" t="s">
        <v>47</v>
      </c>
      <c r="B3287" s="330"/>
      <c r="C3287" s="330"/>
      <c r="D3287" s="330"/>
      <c r="E3287" s="330"/>
      <c r="F3287" s="330"/>
      <c r="G3287" s="330"/>
      <c r="H3287" s="219"/>
      <c r="I3287" s="338">
        <v>160</v>
      </c>
      <c r="J3287" s="338"/>
      <c r="K3287" s="338"/>
      <c r="L3287" s="338"/>
      <c r="M3287" s="332" t="s">
        <v>640</v>
      </c>
      <c r="N3287" s="332"/>
      <c r="O3287" s="332"/>
      <c r="P3287" s="330"/>
      <c r="Q3287" s="330"/>
      <c r="R3287" s="338">
        <v>3.5242370000000002E-2</v>
      </c>
      <c r="S3287" s="338"/>
      <c r="T3287" s="338"/>
      <c r="U3287" s="338"/>
      <c r="V3287" s="338">
        <v>5.6387799999999997</v>
      </c>
      <c r="W3287" s="338"/>
      <c r="X3287" s="338"/>
    </row>
    <row r="3288" spans="1:24" ht="16.5" customHeight="1">
      <c r="A3288" s="330"/>
      <c r="B3288" s="330"/>
      <c r="C3288" s="330"/>
      <c r="D3288" s="330"/>
      <c r="E3288" s="330"/>
      <c r="F3288" s="330"/>
      <c r="G3288" s="330"/>
      <c r="H3288" s="219"/>
      <c r="I3288" s="338"/>
      <c r="J3288" s="338"/>
      <c r="K3288" s="338"/>
      <c r="L3288" s="338"/>
      <c r="M3288" s="332"/>
      <c r="N3288" s="332"/>
      <c r="O3288" s="332"/>
      <c r="P3288" s="330"/>
      <c r="Q3288" s="330"/>
      <c r="R3288" s="338"/>
      <c r="S3288" s="338"/>
      <c r="T3288" s="338"/>
      <c r="U3288" s="338"/>
      <c r="V3288" s="338"/>
      <c r="W3288" s="338"/>
      <c r="X3288" s="338"/>
    </row>
    <row r="3289" spans="1:24" ht="1.5" customHeight="1">
      <c r="A3289" s="330" t="s">
        <v>4</v>
      </c>
      <c r="B3289" s="330"/>
      <c r="C3289" s="330"/>
      <c r="D3289" s="330"/>
      <c r="E3289" s="330"/>
      <c r="F3289" s="330"/>
      <c r="G3289" s="330"/>
      <c r="H3289" s="219"/>
      <c r="I3289" s="338">
        <v>1</v>
      </c>
      <c r="J3289" s="338"/>
      <c r="K3289" s="338"/>
      <c r="L3289" s="338"/>
      <c r="M3289" s="332" t="s">
        <v>45</v>
      </c>
      <c r="N3289" s="332"/>
      <c r="O3289" s="332"/>
      <c r="P3289" s="330"/>
      <c r="Q3289" s="330"/>
      <c r="R3289" s="338">
        <v>1.6685410000000001</v>
      </c>
      <c r="S3289" s="338"/>
      <c r="T3289" s="338"/>
      <c r="U3289" s="338"/>
      <c r="V3289" s="338">
        <v>1.6685410000000001</v>
      </c>
      <c r="W3289" s="338"/>
      <c r="X3289" s="338"/>
    </row>
    <row r="3290" spans="1:24" ht="16.5" customHeight="1">
      <c r="A3290" s="330"/>
      <c r="B3290" s="330"/>
      <c r="C3290" s="330"/>
      <c r="D3290" s="330"/>
      <c r="E3290" s="330"/>
      <c r="F3290" s="330"/>
      <c r="G3290" s="330"/>
      <c r="H3290" s="219"/>
      <c r="I3290" s="338"/>
      <c r="J3290" s="338"/>
      <c r="K3290" s="338"/>
      <c r="L3290" s="338"/>
      <c r="M3290" s="332"/>
      <c r="N3290" s="332"/>
      <c r="O3290" s="332"/>
      <c r="P3290" s="330"/>
      <c r="Q3290" s="330"/>
      <c r="R3290" s="338"/>
      <c r="S3290" s="338"/>
      <c r="T3290" s="338"/>
      <c r="U3290" s="338"/>
      <c r="V3290" s="338"/>
      <c r="W3290" s="338"/>
      <c r="X3290" s="338"/>
    </row>
    <row r="3291" spans="1:24" ht="1.5" customHeight="1">
      <c r="A3291" s="330" t="s">
        <v>96</v>
      </c>
      <c r="B3291" s="330"/>
      <c r="C3291" s="330"/>
      <c r="D3291" s="330"/>
      <c r="E3291" s="330"/>
      <c r="F3291" s="330"/>
      <c r="G3291" s="330"/>
      <c r="H3291" s="219"/>
      <c r="I3291" s="338">
        <v>2</v>
      </c>
      <c r="J3291" s="338"/>
      <c r="K3291" s="338"/>
      <c r="L3291" s="338"/>
      <c r="M3291" s="332" t="s">
        <v>45</v>
      </c>
      <c r="N3291" s="332"/>
      <c r="O3291" s="332"/>
      <c r="P3291" s="330"/>
      <c r="Q3291" s="330"/>
      <c r="R3291" s="338">
        <v>0.28999999999999998</v>
      </c>
      <c r="S3291" s="338"/>
      <c r="T3291" s="338"/>
      <c r="U3291" s="338"/>
      <c r="V3291" s="338">
        <v>0.57999999999999996</v>
      </c>
      <c r="W3291" s="338"/>
      <c r="X3291" s="338"/>
    </row>
    <row r="3292" spans="1:24" ht="16.5" customHeight="1">
      <c r="A3292" s="330"/>
      <c r="B3292" s="330"/>
      <c r="C3292" s="330"/>
      <c r="D3292" s="330"/>
      <c r="E3292" s="330"/>
      <c r="F3292" s="330"/>
      <c r="G3292" s="330"/>
      <c r="H3292" s="219"/>
      <c r="I3292" s="338"/>
      <c r="J3292" s="338"/>
      <c r="K3292" s="338"/>
      <c r="L3292" s="338"/>
      <c r="M3292" s="332"/>
      <c r="N3292" s="332"/>
      <c r="O3292" s="332"/>
      <c r="P3292" s="330"/>
      <c r="Q3292" s="330"/>
      <c r="R3292" s="338"/>
      <c r="S3292" s="338"/>
      <c r="T3292" s="338"/>
      <c r="U3292" s="338"/>
      <c r="V3292" s="338"/>
      <c r="W3292" s="338"/>
      <c r="X3292" s="338"/>
    </row>
    <row r="3293" spans="1:24" ht="7.5" customHeight="1"/>
    <row r="3294" spans="1:24" ht="16.5" customHeight="1">
      <c r="S3294" s="335" t="s">
        <v>641</v>
      </c>
      <c r="T3294" s="335"/>
      <c r="U3294" s="336">
        <v>7.887321</v>
      </c>
      <c r="V3294" s="336"/>
      <c r="W3294" s="336"/>
    </row>
    <row r="3295" spans="1:24" ht="15" customHeight="1"/>
    <row r="3296" spans="1:24" ht="17.25" customHeight="1">
      <c r="B3296" s="339" t="s">
        <v>196</v>
      </c>
      <c r="C3296" s="339"/>
      <c r="D3296" s="339"/>
      <c r="E3296" s="339"/>
      <c r="F3296" s="339"/>
      <c r="G3296" s="339"/>
      <c r="H3296" s="339"/>
      <c r="I3296" s="339"/>
      <c r="J3296" s="339"/>
      <c r="K3296" s="339"/>
      <c r="L3296" s="339"/>
      <c r="M3296" s="339"/>
      <c r="N3296" s="339"/>
      <c r="O3296" s="339"/>
      <c r="P3296" s="339"/>
      <c r="Q3296" s="339"/>
      <c r="R3296" s="339"/>
      <c r="S3296" s="339"/>
      <c r="T3296" s="339"/>
      <c r="U3296" s="339"/>
      <c r="V3296" s="339"/>
      <c r="W3296" s="339"/>
      <c r="X3296" s="339"/>
    </row>
    <row r="3297" spans="1:24" ht="0.75" customHeight="1"/>
    <row r="3298" spans="1:24" ht="18" customHeight="1">
      <c r="A3298" s="340" t="s">
        <v>633</v>
      </c>
      <c r="B3298" s="340"/>
      <c r="C3298" s="340"/>
      <c r="D3298" s="340"/>
      <c r="E3298" s="340"/>
      <c r="F3298" s="340"/>
      <c r="G3298" s="340"/>
      <c r="H3298" s="218" t="s">
        <v>634</v>
      </c>
      <c r="I3298" s="341" t="s">
        <v>635</v>
      </c>
      <c r="J3298" s="341"/>
      <c r="K3298" s="341"/>
      <c r="L3298" s="341"/>
      <c r="M3298" s="341" t="s">
        <v>43</v>
      </c>
      <c r="N3298" s="341"/>
      <c r="O3298" s="341"/>
      <c r="P3298" s="340" t="s">
        <v>636</v>
      </c>
      <c r="Q3298" s="340"/>
      <c r="R3298" s="341" t="s">
        <v>637</v>
      </c>
      <c r="S3298" s="341"/>
      <c r="T3298" s="341"/>
      <c r="U3298" s="341"/>
      <c r="V3298" s="341" t="s">
        <v>638</v>
      </c>
      <c r="W3298" s="341"/>
      <c r="X3298" s="341"/>
    </row>
    <row r="3299" spans="1:24" ht="1.5" customHeight="1">
      <c r="A3299" s="330" t="s">
        <v>99</v>
      </c>
      <c r="B3299" s="330"/>
      <c r="C3299" s="330"/>
      <c r="D3299" s="330"/>
      <c r="E3299" s="330"/>
      <c r="F3299" s="330"/>
      <c r="G3299" s="330"/>
      <c r="H3299" s="219"/>
      <c r="I3299" s="338">
        <v>2</v>
      </c>
      <c r="J3299" s="338"/>
      <c r="K3299" s="338"/>
      <c r="L3299" s="338"/>
      <c r="M3299" s="332" t="s">
        <v>45</v>
      </c>
      <c r="N3299" s="332"/>
      <c r="O3299" s="332"/>
      <c r="P3299" s="330"/>
      <c r="Q3299" s="330"/>
      <c r="R3299" s="338">
        <v>0.86206899999999997</v>
      </c>
      <c r="S3299" s="338"/>
      <c r="T3299" s="338"/>
      <c r="U3299" s="338"/>
      <c r="V3299" s="338">
        <v>1.7241379999999999</v>
      </c>
      <c r="W3299" s="338"/>
      <c r="X3299" s="338"/>
    </row>
    <row r="3300" spans="1:24" ht="16.5" customHeight="1">
      <c r="A3300" s="330"/>
      <c r="B3300" s="330"/>
      <c r="C3300" s="330"/>
      <c r="D3300" s="330"/>
      <c r="E3300" s="330"/>
      <c r="F3300" s="330"/>
      <c r="G3300" s="330"/>
      <c r="H3300" s="219"/>
      <c r="I3300" s="338"/>
      <c r="J3300" s="338"/>
      <c r="K3300" s="338"/>
      <c r="L3300" s="338"/>
      <c r="M3300" s="332"/>
      <c r="N3300" s="332"/>
      <c r="O3300" s="332"/>
      <c r="P3300" s="330"/>
      <c r="Q3300" s="330"/>
      <c r="R3300" s="338"/>
      <c r="S3300" s="338"/>
      <c r="T3300" s="338"/>
      <c r="U3300" s="338"/>
      <c r="V3300" s="338"/>
      <c r="W3300" s="338"/>
      <c r="X3300" s="338"/>
    </row>
    <row r="3301" spans="1:24" ht="1.5" customHeight="1">
      <c r="A3301" s="330" t="s">
        <v>3</v>
      </c>
      <c r="B3301" s="330"/>
      <c r="C3301" s="330"/>
      <c r="D3301" s="330"/>
      <c r="E3301" s="330"/>
      <c r="F3301" s="330"/>
      <c r="G3301" s="330"/>
      <c r="H3301" s="219"/>
      <c r="I3301" s="338">
        <v>1</v>
      </c>
      <c r="J3301" s="338"/>
      <c r="K3301" s="338"/>
      <c r="L3301" s="338"/>
      <c r="M3301" s="332" t="s">
        <v>45</v>
      </c>
      <c r="N3301" s="332"/>
      <c r="O3301" s="332"/>
      <c r="P3301" s="330"/>
      <c r="Q3301" s="330"/>
      <c r="R3301" s="338">
        <v>2.045042</v>
      </c>
      <c r="S3301" s="338"/>
      <c r="T3301" s="338"/>
      <c r="U3301" s="338"/>
      <c r="V3301" s="338">
        <v>2.045042</v>
      </c>
      <c r="W3301" s="338"/>
      <c r="X3301" s="338"/>
    </row>
    <row r="3302" spans="1:24" ht="16.5" customHeight="1">
      <c r="A3302" s="330"/>
      <c r="B3302" s="330"/>
      <c r="C3302" s="330"/>
      <c r="D3302" s="330"/>
      <c r="E3302" s="330"/>
      <c r="F3302" s="330"/>
      <c r="G3302" s="330"/>
      <c r="H3302" s="219"/>
      <c r="I3302" s="338"/>
      <c r="J3302" s="338"/>
      <c r="K3302" s="338"/>
      <c r="L3302" s="338"/>
      <c r="M3302" s="332"/>
      <c r="N3302" s="332"/>
      <c r="O3302" s="332"/>
      <c r="P3302" s="330"/>
      <c r="Q3302" s="330"/>
      <c r="R3302" s="338"/>
      <c r="S3302" s="338"/>
      <c r="T3302" s="338"/>
      <c r="U3302" s="338"/>
      <c r="V3302" s="338"/>
      <c r="W3302" s="338"/>
      <c r="X3302" s="338"/>
    </row>
    <row r="3303" spans="1:24" ht="1.5" customHeight="1">
      <c r="A3303" s="330" t="s">
        <v>96</v>
      </c>
      <c r="B3303" s="330"/>
      <c r="C3303" s="330"/>
      <c r="D3303" s="330"/>
      <c r="E3303" s="330"/>
      <c r="F3303" s="330"/>
      <c r="G3303" s="330"/>
      <c r="H3303" s="219"/>
      <c r="I3303" s="338">
        <v>2</v>
      </c>
      <c r="J3303" s="338"/>
      <c r="K3303" s="338"/>
      <c r="L3303" s="338"/>
      <c r="M3303" s="332" t="s">
        <v>45</v>
      </c>
      <c r="N3303" s="332"/>
      <c r="O3303" s="332"/>
      <c r="P3303" s="330"/>
      <c r="Q3303" s="330"/>
      <c r="R3303" s="338">
        <v>0.28999999999999998</v>
      </c>
      <c r="S3303" s="338"/>
      <c r="T3303" s="338"/>
      <c r="U3303" s="338"/>
      <c r="V3303" s="338">
        <v>0.57999999999999996</v>
      </c>
      <c r="W3303" s="338"/>
      <c r="X3303" s="338"/>
    </row>
    <row r="3304" spans="1:24" ht="16.5" customHeight="1">
      <c r="A3304" s="330"/>
      <c r="B3304" s="330"/>
      <c r="C3304" s="330"/>
      <c r="D3304" s="330"/>
      <c r="E3304" s="330"/>
      <c r="F3304" s="330"/>
      <c r="G3304" s="330"/>
      <c r="H3304" s="219"/>
      <c r="I3304" s="338"/>
      <c r="J3304" s="338"/>
      <c r="K3304" s="338"/>
      <c r="L3304" s="338"/>
      <c r="M3304" s="332"/>
      <c r="N3304" s="332"/>
      <c r="O3304" s="332"/>
      <c r="P3304" s="330"/>
      <c r="Q3304" s="330"/>
      <c r="R3304" s="338"/>
      <c r="S3304" s="338"/>
      <c r="T3304" s="338"/>
      <c r="U3304" s="338"/>
      <c r="V3304" s="338"/>
      <c r="W3304" s="338"/>
      <c r="X3304" s="338"/>
    </row>
    <row r="3305" spans="1:24" ht="7.5" customHeight="1"/>
    <row r="3306" spans="1:24" ht="16.5" customHeight="1">
      <c r="S3306" s="335" t="s">
        <v>641</v>
      </c>
      <c r="T3306" s="335"/>
      <c r="U3306" s="336">
        <v>4.3491799999999996</v>
      </c>
      <c r="V3306" s="336"/>
      <c r="W3306" s="336"/>
    </row>
    <row r="3307" spans="1:24" ht="15.75" customHeight="1"/>
    <row r="3308" spans="1:24" ht="16.5" customHeight="1">
      <c r="B3308" s="339" t="s">
        <v>197</v>
      </c>
      <c r="C3308" s="339"/>
      <c r="D3308" s="339"/>
      <c r="E3308" s="339"/>
      <c r="F3308" s="339"/>
      <c r="G3308" s="339"/>
      <c r="H3308" s="339"/>
      <c r="I3308" s="339"/>
      <c r="J3308" s="339"/>
      <c r="K3308" s="339"/>
      <c r="L3308" s="339"/>
      <c r="M3308" s="339"/>
      <c r="N3308" s="339"/>
      <c r="O3308" s="339"/>
      <c r="P3308" s="339"/>
      <c r="Q3308" s="339"/>
      <c r="R3308" s="339"/>
      <c r="S3308" s="339"/>
      <c r="T3308" s="339"/>
      <c r="U3308" s="339"/>
      <c r="V3308" s="339"/>
      <c r="W3308" s="339"/>
      <c r="X3308" s="339"/>
    </row>
    <row r="3309" spans="1:24" ht="0.75" customHeight="1"/>
    <row r="3310" spans="1:24" ht="18" customHeight="1">
      <c r="A3310" s="340" t="s">
        <v>633</v>
      </c>
      <c r="B3310" s="340"/>
      <c r="C3310" s="340"/>
      <c r="D3310" s="340"/>
      <c r="E3310" s="340"/>
      <c r="F3310" s="340"/>
      <c r="G3310" s="340"/>
      <c r="H3310" s="218" t="s">
        <v>634</v>
      </c>
      <c r="I3310" s="341" t="s">
        <v>635</v>
      </c>
      <c r="J3310" s="341"/>
      <c r="K3310" s="341"/>
      <c r="L3310" s="341"/>
      <c r="M3310" s="341" t="s">
        <v>43</v>
      </c>
      <c r="N3310" s="341"/>
      <c r="O3310" s="341"/>
      <c r="P3310" s="340" t="s">
        <v>636</v>
      </c>
      <c r="Q3310" s="340"/>
      <c r="R3310" s="341" t="s">
        <v>637</v>
      </c>
      <c r="S3310" s="341"/>
      <c r="T3310" s="341"/>
      <c r="U3310" s="341"/>
      <c r="V3310" s="341" t="s">
        <v>638</v>
      </c>
      <c r="W3310" s="341"/>
      <c r="X3310" s="341"/>
    </row>
    <row r="3311" spans="1:24" ht="1.5" customHeight="1">
      <c r="A3311" s="330" t="s">
        <v>99</v>
      </c>
      <c r="B3311" s="330"/>
      <c r="C3311" s="330"/>
      <c r="D3311" s="330"/>
      <c r="E3311" s="330"/>
      <c r="F3311" s="330"/>
      <c r="G3311" s="330"/>
      <c r="H3311" s="219"/>
      <c r="I3311" s="338">
        <v>1</v>
      </c>
      <c r="J3311" s="338"/>
      <c r="K3311" s="338"/>
      <c r="L3311" s="338"/>
      <c r="M3311" s="332" t="s">
        <v>45</v>
      </c>
      <c r="N3311" s="332"/>
      <c r="O3311" s="332"/>
      <c r="P3311" s="330"/>
      <c r="Q3311" s="330"/>
      <c r="R3311" s="338">
        <v>0.86206899999999997</v>
      </c>
      <c r="S3311" s="338"/>
      <c r="T3311" s="338"/>
      <c r="U3311" s="338"/>
      <c r="V3311" s="338">
        <v>0.86206899999999997</v>
      </c>
      <c r="W3311" s="338"/>
      <c r="X3311" s="338"/>
    </row>
    <row r="3312" spans="1:24" ht="16.5" customHeight="1">
      <c r="A3312" s="330"/>
      <c r="B3312" s="330"/>
      <c r="C3312" s="330"/>
      <c r="D3312" s="330"/>
      <c r="E3312" s="330"/>
      <c r="F3312" s="330"/>
      <c r="G3312" s="330"/>
      <c r="H3312" s="219"/>
      <c r="I3312" s="338"/>
      <c r="J3312" s="338"/>
      <c r="K3312" s="338"/>
      <c r="L3312" s="338"/>
      <c r="M3312" s="332"/>
      <c r="N3312" s="332"/>
      <c r="O3312" s="332"/>
      <c r="P3312" s="330"/>
      <c r="Q3312" s="330"/>
      <c r="R3312" s="338"/>
      <c r="S3312" s="338"/>
      <c r="T3312" s="338"/>
      <c r="U3312" s="338"/>
      <c r="V3312" s="338"/>
      <c r="W3312" s="338"/>
      <c r="X3312" s="338"/>
    </row>
    <row r="3313" spans="1:24" ht="1.5" customHeight="1">
      <c r="A3313" s="330" t="s">
        <v>4</v>
      </c>
      <c r="B3313" s="330"/>
      <c r="C3313" s="330"/>
      <c r="D3313" s="330"/>
      <c r="E3313" s="330"/>
      <c r="F3313" s="330"/>
      <c r="G3313" s="330"/>
      <c r="H3313" s="219"/>
      <c r="I3313" s="338">
        <v>1</v>
      </c>
      <c r="J3313" s="338"/>
      <c r="K3313" s="338"/>
      <c r="L3313" s="338"/>
      <c r="M3313" s="332" t="s">
        <v>45</v>
      </c>
      <c r="N3313" s="332"/>
      <c r="O3313" s="332"/>
      <c r="P3313" s="330"/>
      <c r="Q3313" s="330"/>
      <c r="R3313" s="338">
        <v>1.6685410000000001</v>
      </c>
      <c r="S3313" s="338"/>
      <c r="T3313" s="338"/>
      <c r="U3313" s="338"/>
      <c r="V3313" s="338">
        <v>1.6685410000000001</v>
      </c>
      <c r="W3313" s="338"/>
      <c r="X3313" s="338"/>
    </row>
    <row r="3314" spans="1:24" ht="16.5" customHeight="1">
      <c r="A3314" s="330"/>
      <c r="B3314" s="330"/>
      <c r="C3314" s="330"/>
      <c r="D3314" s="330"/>
      <c r="E3314" s="330"/>
      <c r="F3314" s="330"/>
      <c r="G3314" s="330"/>
      <c r="H3314" s="219"/>
      <c r="I3314" s="338"/>
      <c r="J3314" s="338"/>
      <c r="K3314" s="338"/>
      <c r="L3314" s="338"/>
      <c r="M3314" s="332"/>
      <c r="N3314" s="332"/>
      <c r="O3314" s="332"/>
      <c r="P3314" s="330"/>
      <c r="Q3314" s="330"/>
      <c r="R3314" s="338"/>
      <c r="S3314" s="338"/>
      <c r="T3314" s="338"/>
      <c r="U3314" s="338"/>
      <c r="V3314" s="338"/>
      <c r="W3314" s="338"/>
      <c r="X3314" s="338"/>
    </row>
    <row r="3315" spans="1:24" ht="1.5" customHeight="1">
      <c r="A3315" s="330" t="s">
        <v>96</v>
      </c>
      <c r="B3315" s="330"/>
      <c r="C3315" s="330"/>
      <c r="D3315" s="330"/>
      <c r="E3315" s="330"/>
      <c r="F3315" s="330"/>
      <c r="G3315" s="330"/>
      <c r="H3315" s="219"/>
      <c r="I3315" s="338">
        <v>2</v>
      </c>
      <c r="J3315" s="338"/>
      <c r="K3315" s="338"/>
      <c r="L3315" s="338"/>
      <c r="M3315" s="332" t="s">
        <v>45</v>
      </c>
      <c r="N3315" s="332"/>
      <c r="O3315" s="332"/>
      <c r="P3315" s="330"/>
      <c r="Q3315" s="330"/>
      <c r="R3315" s="338">
        <v>0.28999999999999998</v>
      </c>
      <c r="S3315" s="338"/>
      <c r="T3315" s="338"/>
      <c r="U3315" s="338"/>
      <c r="V3315" s="338">
        <v>0.57999999999999996</v>
      </c>
      <c r="W3315" s="338"/>
      <c r="X3315" s="338"/>
    </row>
    <row r="3316" spans="1:24" ht="16.5" customHeight="1">
      <c r="A3316" s="330"/>
      <c r="B3316" s="330"/>
      <c r="C3316" s="330"/>
      <c r="D3316" s="330"/>
      <c r="E3316" s="330"/>
      <c r="F3316" s="330"/>
      <c r="G3316" s="330"/>
      <c r="H3316" s="219"/>
      <c r="I3316" s="338"/>
      <c r="J3316" s="338"/>
      <c r="K3316" s="338"/>
      <c r="L3316" s="338"/>
      <c r="M3316" s="332"/>
      <c r="N3316" s="332"/>
      <c r="O3316" s="332"/>
      <c r="P3316" s="330"/>
      <c r="Q3316" s="330"/>
      <c r="R3316" s="338"/>
      <c r="S3316" s="338"/>
      <c r="T3316" s="338"/>
      <c r="U3316" s="338"/>
      <c r="V3316" s="338"/>
      <c r="W3316" s="338"/>
      <c r="X3316" s="338"/>
    </row>
    <row r="3317" spans="1:24" ht="7.5" customHeight="1"/>
    <row r="3318" spans="1:24" ht="16.5" customHeight="1">
      <c r="S3318" s="335" t="s">
        <v>641</v>
      </c>
      <c r="T3318" s="335"/>
      <c r="U3318" s="336">
        <v>3.1106099999999999</v>
      </c>
      <c r="V3318" s="336"/>
      <c r="W3318" s="336"/>
    </row>
    <row r="3319" spans="1:24" ht="15.75" customHeight="1"/>
    <row r="3320" spans="1:24" ht="16.5" customHeight="1">
      <c r="B3320" s="339" t="s">
        <v>198</v>
      </c>
      <c r="C3320" s="339"/>
      <c r="D3320" s="339"/>
      <c r="E3320" s="339"/>
      <c r="F3320" s="339"/>
      <c r="G3320" s="339"/>
      <c r="H3320" s="339"/>
      <c r="I3320" s="339"/>
      <c r="J3320" s="339"/>
      <c r="K3320" s="339"/>
      <c r="L3320" s="339"/>
      <c r="M3320" s="339"/>
      <c r="N3320" s="339"/>
      <c r="O3320" s="339"/>
      <c r="P3320" s="339"/>
      <c r="Q3320" s="339"/>
      <c r="R3320" s="339"/>
      <c r="S3320" s="339"/>
      <c r="T3320" s="339"/>
      <c r="U3320" s="339"/>
      <c r="V3320" s="339"/>
      <c r="W3320" s="339"/>
      <c r="X3320" s="339"/>
    </row>
    <row r="3321" spans="1:24" ht="0.75" customHeight="1"/>
    <row r="3322" spans="1:24" ht="18" customHeight="1">
      <c r="A3322" s="340" t="s">
        <v>633</v>
      </c>
      <c r="B3322" s="340"/>
      <c r="C3322" s="340"/>
      <c r="D3322" s="340"/>
      <c r="E3322" s="340"/>
      <c r="F3322" s="340"/>
      <c r="G3322" s="340"/>
      <c r="H3322" s="218" t="s">
        <v>634</v>
      </c>
      <c r="I3322" s="341" t="s">
        <v>635</v>
      </c>
      <c r="J3322" s="341"/>
      <c r="K3322" s="341"/>
      <c r="L3322" s="341"/>
      <c r="M3322" s="341" t="s">
        <v>43</v>
      </c>
      <c r="N3322" s="341"/>
      <c r="O3322" s="341"/>
      <c r="P3322" s="340" t="s">
        <v>636</v>
      </c>
      <c r="Q3322" s="340"/>
      <c r="R3322" s="341" t="s">
        <v>637</v>
      </c>
      <c r="S3322" s="341"/>
      <c r="T3322" s="341"/>
      <c r="U3322" s="341"/>
      <c r="V3322" s="341" t="s">
        <v>638</v>
      </c>
      <c r="W3322" s="341"/>
      <c r="X3322" s="341"/>
    </row>
    <row r="3323" spans="1:24" ht="1.5" customHeight="1">
      <c r="A3323" s="330" t="s">
        <v>100</v>
      </c>
      <c r="B3323" s="330"/>
      <c r="C3323" s="330"/>
      <c r="D3323" s="330"/>
      <c r="E3323" s="330"/>
      <c r="F3323" s="330"/>
      <c r="G3323" s="330"/>
      <c r="H3323" s="219"/>
      <c r="I3323" s="338">
        <v>2</v>
      </c>
      <c r="J3323" s="338"/>
      <c r="K3323" s="338"/>
      <c r="L3323" s="338"/>
      <c r="M3323" s="332" t="s">
        <v>45</v>
      </c>
      <c r="N3323" s="332"/>
      <c r="O3323" s="332"/>
      <c r="P3323" s="330"/>
      <c r="Q3323" s="330"/>
      <c r="R3323" s="338">
        <v>0.46</v>
      </c>
      <c r="S3323" s="338"/>
      <c r="T3323" s="338"/>
      <c r="U3323" s="338"/>
      <c r="V3323" s="338">
        <v>0.92</v>
      </c>
      <c r="W3323" s="338"/>
      <c r="X3323" s="338"/>
    </row>
    <row r="3324" spans="1:24" ht="16.5" customHeight="1">
      <c r="A3324" s="330"/>
      <c r="B3324" s="330"/>
      <c r="C3324" s="330"/>
      <c r="D3324" s="330"/>
      <c r="E3324" s="330"/>
      <c r="F3324" s="330"/>
      <c r="G3324" s="330"/>
      <c r="H3324" s="219"/>
      <c r="I3324" s="338"/>
      <c r="J3324" s="338"/>
      <c r="K3324" s="338"/>
      <c r="L3324" s="338"/>
      <c r="M3324" s="332"/>
      <c r="N3324" s="332"/>
      <c r="O3324" s="332"/>
      <c r="P3324" s="330"/>
      <c r="Q3324" s="330"/>
      <c r="R3324" s="338"/>
      <c r="S3324" s="338"/>
      <c r="T3324" s="338"/>
      <c r="U3324" s="338"/>
      <c r="V3324" s="338"/>
      <c r="W3324" s="338"/>
      <c r="X3324" s="338"/>
    </row>
    <row r="3325" spans="1:24" ht="1.5" customHeight="1">
      <c r="A3325" s="330" t="s">
        <v>3</v>
      </c>
      <c r="B3325" s="330"/>
      <c r="C3325" s="330"/>
      <c r="D3325" s="330"/>
      <c r="E3325" s="330"/>
      <c r="F3325" s="330"/>
      <c r="G3325" s="330"/>
      <c r="H3325" s="219"/>
      <c r="I3325" s="338">
        <v>1</v>
      </c>
      <c r="J3325" s="338"/>
      <c r="K3325" s="338"/>
      <c r="L3325" s="338"/>
      <c r="M3325" s="332" t="s">
        <v>45</v>
      </c>
      <c r="N3325" s="332"/>
      <c r="O3325" s="332"/>
      <c r="P3325" s="330"/>
      <c r="Q3325" s="330"/>
      <c r="R3325" s="338">
        <v>2.045042</v>
      </c>
      <c r="S3325" s="338"/>
      <c r="T3325" s="338"/>
      <c r="U3325" s="338"/>
      <c r="V3325" s="338">
        <v>2.045042</v>
      </c>
      <c r="W3325" s="338"/>
      <c r="X3325" s="338"/>
    </row>
    <row r="3326" spans="1:24" ht="16.5" customHeight="1">
      <c r="A3326" s="330"/>
      <c r="B3326" s="330"/>
      <c r="C3326" s="330"/>
      <c r="D3326" s="330"/>
      <c r="E3326" s="330"/>
      <c r="F3326" s="330"/>
      <c r="G3326" s="330"/>
      <c r="H3326" s="219"/>
      <c r="I3326" s="338"/>
      <c r="J3326" s="338"/>
      <c r="K3326" s="338"/>
      <c r="L3326" s="338"/>
      <c r="M3326" s="332"/>
      <c r="N3326" s="332"/>
      <c r="O3326" s="332"/>
      <c r="P3326" s="330"/>
      <c r="Q3326" s="330"/>
      <c r="R3326" s="338"/>
      <c r="S3326" s="338"/>
      <c r="T3326" s="338"/>
      <c r="U3326" s="338"/>
      <c r="V3326" s="338"/>
      <c r="W3326" s="338"/>
      <c r="X3326" s="338"/>
    </row>
    <row r="3327" spans="1:24" ht="1.5" customHeight="1">
      <c r="A3327" s="330" t="s">
        <v>96</v>
      </c>
      <c r="B3327" s="330"/>
      <c r="C3327" s="330"/>
      <c r="D3327" s="330"/>
      <c r="E3327" s="330"/>
      <c r="F3327" s="330"/>
      <c r="G3327" s="330"/>
      <c r="H3327" s="219"/>
      <c r="I3327" s="338">
        <v>2</v>
      </c>
      <c r="J3327" s="338"/>
      <c r="K3327" s="338"/>
      <c r="L3327" s="338"/>
      <c r="M3327" s="332" t="s">
        <v>45</v>
      </c>
      <c r="N3327" s="332"/>
      <c r="O3327" s="332"/>
      <c r="P3327" s="330"/>
      <c r="Q3327" s="330"/>
      <c r="R3327" s="338">
        <v>0.28999999999999998</v>
      </c>
      <c r="S3327" s="338"/>
      <c r="T3327" s="338"/>
      <c r="U3327" s="338"/>
      <c r="V3327" s="338">
        <v>0.57999999999999996</v>
      </c>
      <c r="W3327" s="338"/>
      <c r="X3327" s="338"/>
    </row>
    <row r="3328" spans="1:24" ht="16.5" customHeight="1">
      <c r="A3328" s="330"/>
      <c r="B3328" s="330"/>
      <c r="C3328" s="330"/>
      <c r="D3328" s="330"/>
      <c r="E3328" s="330"/>
      <c r="F3328" s="330"/>
      <c r="G3328" s="330"/>
      <c r="H3328" s="219"/>
      <c r="I3328" s="338"/>
      <c r="J3328" s="338"/>
      <c r="K3328" s="338"/>
      <c r="L3328" s="338"/>
      <c r="M3328" s="332"/>
      <c r="N3328" s="332"/>
      <c r="O3328" s="332"/>
      <c r="P3328" s="330"/>
      <c r="Q3328" s="330"/>
      <c r="R3328" s="338"/>
      <c r="S3328" s="338"/>
      <c r="T3328" s="338"/>
      <c r="U3328" s="338"/>
      <c r="V3328" s="338"/>
      <c r="W3328" s="338"/>
      <c r="X3328" s="338"/>
    </row>
    <row r="3329" spans="1:24" ht="7.5" customHeight="1"/>
    <row r="3330" spans="1:24" ht="16.5" customHeight="1">
      <c r="S3330" s="335" t="s">
        <v>641</v>
      </c>
      <c r="T3330" s="335"/>
      <c r="U3330" s="336">
        <v>3.545042</v>
      </c>
      <c r="V3330" s="336"/>
      <c r="W3330" s="336"/>
    </row>
    <row r="3331" spans="1:24" ht="15.75" customHeight="1"/>
    <row r="3332" spans="1:24" ht="16.5" customHeight="1">
      <c r="B3332" s="339" t="s">
        <v>199</v>
      </c>
      <c r="C3332" s="339"/>
      <c r="D3332" s="339"/>
      <c r="E3332" s="339"/>
      <c r="F3332" s="339"/>
      <c r="G3332" s="339"/>
      <c r="H3332" s="339"/>
      <c r="I3332" s="339"/>
      <c r="J3332" s="339"/>
      <c r="K3332" s="339"/>
      <c r="L3332" s="339"/>
      <c r="M3332" s="339"/>
      <c r="N3332" s="339"/>
      <c r="O3332" s="339"/>
      <c r="P3332" s="339"/>
      <c r="Q3332" s="339"/>
      <c r="R3332" s="339"/>
      <c r="S3332" s="339"/>
      <c r="T3332" s="339"/>
      <c r="U3332" s="339"/>
      <c r="V3332" s="339"/>
      <c r="W3332" s="339"/>
      <c r="X3332" s="339"/>
    </row>
    <row r="3333" spans="1:24" ht="0.75" customHeight="1"/>
    <row r="3334" spans="1:24" ht="18" customHeight="1">
      <c r="A3334" s="340" t="s">
        <v>633</v>
      </c>
      <c r="B3334" s="340"/>
      <c r="C3334" s="340"/>
      <c r="D3334" s="340"/>
      <c r="E3334" s="340"/>
      <c r="F3334" s="340"/>
      <c r="G3334" s="340"/>
      <c r="H3334" s="218" t="s">
        <v>634</v>
      </c>
      <c r="I3334" s="341" t="s">
        <v>635</v>
      </c>
      <c r="J3334" s="341"/>
      <c r="K3334" s="341"/>
      <c r="L3334" s="341"/>
      <c r="M3334" s="341" t="s">
        <v>43</v>
      </c>
      <c r="N3334" s="341"/>
      <c r="O3334" s="341"/>
      <c r="P3334" s="340" t="s">
        <v>636</v>
      </c>
      <c r="Q3334" s="340"/>
      <c r="R3334" s="341" t="s">
        <v>637</v>
      </c>
      <c r="S3334" s="341"/>
      <c r="T3334" s="341"/>
      <c r="U3334" s="341"/>
      <c r="V3334" s="341" t="s">
        <v>638</v>
      </c>
      <c r="W3334" s="341"/>
      <c r="X3334" s="341"/>
    </row>
    <row r="3335" spans="1:24" ht="1.5" customHeight="1">
      <c r="A3335" s="330" t="s">
        <v>100</v>
      </c>
      <c r="B3335" s="330"/>
      <c r="C3335" s="330"/>
      <c r="D3335" s="330"/>
      <c r="E3335" s="330"/>
      <c r="F3335" s="330"/>
      <c r="G3335" s="330"/>
      <c r="H3335" s="219"/>
      <c r="I3335" s="338">
        <v>1</v>
      </c>
      <c r="J3335" s="338"/>
      <c r="K3335" s="338"/>
      <c r="L3335" s="338"/>
      <c r="M3335" s="332" t="s">
        <v>45</v>
      </c>
      <c r="N3335" s="332"/>
      <c r="O3335" s="332"/>
      <c r="P3335" s="330"/>
      <c r="Q3335" s="330"/>
      <c r="R3335" s="338">
        <v>0.46</v>
      </c>
      <c r="S3335" s="338"/>
      <c r="T3335" s="338"/>
      <c r="U3335" s="338"/>
      <c r="V3335" s="338">
        <v>0.46</v>
      </c>
      <c r="W3335" s="338"/>
      <c r="X3335" s="338"/>
    </row>
    <row r="3336" spans="1:24" ht="16.5" customHeight="1">
      <c r="A3336" s="330"/>
      <c r="B3336" s="330"/>
      <c r="C3336" s="330"/>
      <c r="D3336" s="330"/>
      <c r="E3336" s="330"/>
      <c r="F3336" s="330"/>
      <c r="G3336" s="330"/>
      <c r="H3336" s="219"/>
      <c r="I3336" s="338"/>
      <c r="J3336" s="338"/>
      <c r="K3336" s="338"/>
      <c r="L3336" s="338"/>
      <c r="M3336" s="332"/>
      <c r="N3336" s="332"/>
      <c r="O3336" s="332"/>
      <c r="P3336" s="330"/>
      <c r="Q3336" s="330"/>
      <c r="R3336" s="338"/>
      <c r="S3336" s="338"/>
      <c r="T3336" s="338"/>
      <c r="U3336" s="338"/>
      <c r="V3336" s="338"/>
      <c r="W3336" s="338"/>
      <c r="X3336" s="338"/>
    </row>
    <row r="3337" spans="1:24" ht="1.5" customHeight="1">
      <c r="A3337" s="330" t="s">
        <v>4</v>
      </c>
      <c r="B3337" s="330"/>
      <c r="C3337" s="330"/>
      <c r="D3337" s="330"/>
      <c r="E3337" s="330"/>
      <c r="F3337" s="330"/>
      <c r="G3337" s="330"/>
      <c r="H3337" s="219"/>
      <c r="I3337" s="338">
        <v>1</v>
      </c>
      <c r="J3337" s="338"/>
      <c r="K3337" s="338"/>
      <c r="L3337" s="338"/>
      <c r="M3337" s="332" t="s">
        <v>45</v>
      </c>
      <c r="N3337" s="332"/>
      <c r="O3337" s="332"/>
      <c r="P3337" s="330"/>
      <c r="Q3337" s="330"/>
      <c r="R3337" s="338">
        <v>1.6685410000000001</v>
      </c>
      <c r="S3337" s="338"/>
      <c r="T3337" s="338"/>
      <c r="U3337" s="338"/>
      <c r="V3337" s="338">
        <v>1.6685410000000001</v>
      </c>
      <c r="W3337" s="338"/>
      <c r="X3337" s="338"/>
    </row>
    <row r="3338" spans="1:24" ht="16.5" customHeight="1">
      <c r="A3338" s="330"/>
      <c r="B3338" s="330"/>
      <c r="C3338" s="330"/>
      <c r="D3338" s="330"/>
      <c r="E3338" s="330"/>
      <c r="F3338" s="330"/>
      <c r="G3338" s="330"/>
      <c r="H3338" s="219"/>
      <c r="I3338" s="338"/>
      <c r="J3338" s="338"/>
      <c r="K3338" s="338"/>
      <c r="L3338" s="338"/>
      <c r="M3338" s="332"/>
      <c r="N3338" s="332"/>
      <c r="O3338" s="332"/>
      <c r="P3338" s="330"/>
      <c r="Q3338" s="330"/>
      <c r="R3338" s="338"/>
      <c r="S3338" s="338"/>
      <c r="T3338" s="338"/>
      <c r="U3338" s="338"/>
      <c r="V3338" s="338"/>
      <c r="W3338" s="338"/>
      <c r="X3338" s="338"/>
    </row>
    <row r="3339" spans="1:24" ht="1.5" customHeight="1">
      <c r="A3339" s="330" t="s">
        <v>96</v>
      </c>
      <c r="B3339" s="330"/>
      <c r="C3339" s="330"/>
      <c r="D3339" s="330"/>
      <c r="E3339" s="330"/>
      <c r="F3339" s="330"/>
      <c r="G3339" s="330"/>
      <c r="H3339" s="219"/>
      <c r="I3339" s="338">
        <v>2</v>
      </c>
      <c r="J3339" s="338"/>
      <c r="K3339" s="338"/>
      <c r="L3339" s="338"/>
      <c r="M3339" s="332" t="s">
        <v>45</v>
      </c>
      <c r="N3339" s="332"/>
      <c r="O3339" s="332"/>
      <c r="P3339" s="330"/>
      <c r="Q3339" s="330"/>
      <c r="R3339" s="338">
        <v>0.28999999999999998</v>
      </c>
      <c r="S3339" s="338"/>
      <c r="T3339" s="338"/>
      <c r="U3339" s="338"/>
      <c r="V3339" s="338">
        <v>0.57999999999999996</v>
      </c>
      <c r="W3339" s="338"/>
      <c r="X3339" s="338"/>
    </row>
    <row r="3340" spans="1:24" ht="16.5" customHeight="1">
      <c r="A3340" s="330"/>
      <c r="B3340" s="330"/>
      <c r="C3340" s="330"/>
      <c r="D3340" s="330"/>
      <c r="E3340" s="330"/>
      <c r="F3340" s="330"/>
      <c r="G3340" s="330"/>
      <c r="H3340" s="219"/>
      <c r="I3340" s="338"/>
      <c r="J3340" s="338"/>
      <c r="K3340" s="338"/>
      <c r="L3340" s="338"/>
      <c r="M3340" s="332"/>
      <c r="N3340" s="332"/>
      <c r="O3340" s="332"/>
      <c r="P3340" s="330"/>
      <c r="Q3340" s="330"/>
      <c r="R3340" s="338"/>
      <c r="S3340" s="338"/>
      <c r="T3340" s="338"/>
      <c r="U3340" s="338"/>
      <c r="V3340" s="338"/>
      <c r="W3340" s="338"/>
      <c r="X3340" s="338"/>
    </row>
    <row r="3341" spans="1:24" ht="8.25" customHeight="1"/>
    <row r="3342" spans="1:24" ht="16.5" customHeight="1">
      <c r="S3342" s="335" t="s">
        <v>641</v>
      </c>
      <c r="T3342" s="335"/>
      <c r="U3342" s="336">
        <v>2.7085409999999999</v>
      </c>
      <c r="V3342" s="336"/>
      <c r="W3342" s="336"/>
    </row>
    <row r="3343" spans="1:24" ht="15" customHeight="1"/>
    <row r="3344" spans="1:24" ht="16.5" customHeight="1">
      <c r="B3344" s="339" t="s">
        <v>802</v>
      </c>
      <c r="C3344" s="339"/>
      <c r="D3344" s="339"/>
      <c r="E3344" s="339"/>
      <c r="F3344" s="339"/>
      <c r="G3344" s="339"/>
      <c r="H3344" s="339"/>
      <c r="I3344" s="339"/>
      <c r="J3344" s="339"/>
      <c r="K3344" s="339"/>
      <c r="L3344" s="339"/>
      <c r="M3344" s="339"/>
      <c r="N3344" s="339"/>
      <c r="O3344" s="339"/>
      <c r="P3344" s="339"/>
      <c r="Q3344" s="339"/>
      <c r="R3344" s="339"/>
      <c r="S3344" s="339"/>
      <c r="T3344" s="339"/>
      <c r="U3344" s="339"/>
      <c r="V3344" s="339"/>
      <c r="W3344" s="339"/>
      <c r="X3344" s="339"/>
    </row>
    <row r="3345" spans="1:24" ht="1.5" customHeight="1"/>
    <row r="3346" spans="1:24" ht="18" customHeight="1">
      <c r="A3346" s="340" t="s">
        <v>633</v>
      </c>
      <c r="B3346" s="340"/>
      <c r="C3346" s="340"/>
      <c r="D3346" s="340"/>
      <c r="E3346" s="340"/>
      <c r="F3346" s="340"/>
      <c r="G3346" s="340"/>
      <c r="H3346" s="218" t="s">
        <v>634</v>
      </c>
      <c r="I3346" s="341" t="s">
        <v>635</v>
      </c>
      <c r="J3346" s="341"/>
      <c r="K3346" s="341"/>
      <c r="L3346" s="341"/>
      <c r="M3346" s="341" t="s">
        <v>43</v>
      </c>
      <c r="N3346" s="341"/>
      <c r="O3346" s="341"/>
      <c r="P3346" s="340" t="s">
        <v>636</v>
      </c>
      <c r="Q3346" s="340"/>
      <c r="R3346" s="341" t="s">
        <v>637</v>
      </c>
      <c r="S3346" s="341"/>
      <c r="T3346" s="341"/>
      <c r="U3346" s="341"/>
      <c r="V3346" s="341" t="s">
        <v>638</v>
      </c>
      <c r="W3346" s="341"/>
      <c r="X3346" s="341"/>
    </row>
    <row r="3347" spans="1:24" ht="1.5" customHeight="1">
      <c r="A3347" s="330" t="s">
        <v>51</v>
      </c>
      <c r="B3347" s="330"/>
      <c r="C3347" s="330"/>
      <c r="D3347" s="330"/>
      <c r="E3347" s="330"/>
      <c r="F3347" s="330"/>
      <c r="G3347" s="330"/>
      <c r="H3347" s="219"/>
      <c r="I3347" s="338">
        <v>90</v>
      </c>
      <c r="J3347" s="338"/>
      <c r="K3347" s="338"/>
      <c r="L3347" s="338"/>
      <c r="M3347" s="332" t="s">
        <v>639</v>
      </c>
      <c r="N3347" s="332"/>
      <c r="O3347" s="332"/>
      <c r="P3347" s="330"/>
      <c r="Q3347" s="330"/>
      <c r="R3347" s="338">
        <v>0.15169840000000001</v>
      </c>
      <c r="S3347" s="338"/>
      <c r="T3347" s="338"/>
      <c r="U3347" s="338"/>
      <c r="V3347" s="338">
        <v>13.65286</v>
      </c>
      <c r="W3347" s="338"/>
      <c r="X3347" s="338"/>
    </row>
    <row r="3348" spans="1:24" ht="16.5" customHeight="1">
      <c r="A3348" s="330"/>
      <c r="B3348" s="330"/>
      <c r="C3348" s="330"/>
      <c r="D3348" s="330"/>
      <c r="E3348" s="330"/>
      <c r="F3348" s="330"/>
      <c r="G3348" s="330"/>
      <c r="H3348" s="219"/>
      <c r="I3348" s="338"/>
      <c r="J3348" s="338"/>
      <c r="K3348" s="338"/>
      <c r="L3348" s="338"/>
      <c r="M3348" s="332"/>
      <c r="N3348" s="332"/>
      <c r="O3348" s="332"/>
      <c r="P3348" s="330"/>
      <c r="Q3348" s="330"/>
      <c r="R3348" s="338"/>
      <c r="S3348" s="338"/>
      <c r="T3348" s="338"/>
      <c r="U3348" s="338"/>
      <c r="V3348" s="338"/>
      <c r="W3348" s="338"/>
      <c r="X3348" s="338"/>
    </row>
    <row r="3349" spans="1:24" ht="1.5" customHeight="1">
      <c r="A3349" s="330" t="s">
        <v>47</v>
      </c>
      <c r="B3349" s="330"/>
      <c r="C3349" s="330"/>
      <c r="D3349" s="330"/>
      <c r="E3349" s="330"/>
      <c r="F3349" s="330"/>
      <c r="G3349" s="330"/>
      <c r="H3349" s="219"/>
      <c r="I3349" s="338">
        <v>240</v>
      </c>
      <c r="J3349" s="338"/>
      <c r="K3349" s="338"/>
      <c r="L3349" s="338"/>
      <c r="M3349" s="332" t="s">
        <v>640</v>
      </c>
      <c r="N3349" s="332"/>
      <c r="O3349" s="332"/>
      <c r="P3349" s="330"/>
      <c r="Q3349" s="330"/>
      <c r="R3349" s="338">
        <v>3.5242370000000002E-2</v>
      </c>
      <c r="S3349" s="338"/>
      <c r="T3349" s="338"/>
      <c r="U3349" s="338"/>
      <c r="V3349" s="338">
        <v>8.4581700000000009</v>
      </c>
      <c r="W3349" s="338"/>
      <c r="X3349" s="338"/>
    </row>
    <row r="3350" spans="1:24" ht="16.5" customHeight="1">
      <c r="A3350" s="330"/>
      <c r="B3350" s="330"/>
      <c r="C3350" s="330"/>
      <c r="D3350" s="330"/>
      <c r="E3350" s="330"/>
      <c r="F3350" s="330"/>
      <c r="G3350" s="330"/>
      <c r="H3350" s="219"/>
      <c r="I3350" s="338"/>
      <c r="J3350" s="338"/>
      <c r="K3350" s="338"/>
      <c r="L3350" s="338"/>
      <c r="M3350" s="332"/>
      <c r="N3350" s="332"/>
      <c r="O3350" s="332"/>
      <c r="P3350" s="330"/>
      <c r="Q3350" s="330"/>
      <c r="R3350" s="338"/>
      <c r="S3350" s="338"/>
      <c r="T3350" s="338"/>
      <c r="U3350" s="338"/>
      <c r="V3350" s="338"/>
      <c r="W3350" s="338"/>
      <c r="X3350" s="338"/>
    </row>
    <row r="3351" spans="1:24" ht="1.5" customHeight="1">
      <c r="A3351" s="330" t="s">
        <v>3</v>
      </c>
      <c r="B3351" s="330"/>
      <c r="C3351" s="330"/>
      <c r="D3351" s="330"/>
      <c r="E3351" s="330"/>
      <c r="F3351" s="330"/>
      <c r="G3351" s="330"/>
      <c r="H3351" s="219"/>
      <c r="I3351" s="338">
        <v>1</v>
      </c>
      <c r="J3351" s="338"/>
      <c r="K3351" s="338"/>
      <c r="L3351" s="338"/>
      <c r="M3351" s="332" t="s">
        <v>45</v>
      </c>
      <c r="N3351" s="332"/>
      <c r="O3351" s="332"/>
      <c r="P3351" s="330"/>
      <c r="Q3351" s="330"/>
      <c r="R3351" s="338">
        <v>2.045042</v>
      </c>
      <c r="S3351" s="338"/>
      <c r="T3351" s="338"/>
      <c r="U3351" s="338"/>
      <c r="V3351" s="338">
        <v>2.045042</v>
      </c>
      <c r="W3351" s="338"/>
      <c r="X3351" s="338"/>
    </row>
    <row r="3352" spans="1:24" ht="16.5" customHeight="1">
      <c r="A3352" s="330"/>
      <c r="B3352" s="330"/>
      <c r="C3352" s="330"/>
      <c r="D3352" s="330"/>
      <c r="E3352" s="330"/>
      <c r="F3352" s="330"/>
      <c r="G3352" s="330"/>
      <c r="H3352" s="219"/>
      <c r="I3352" s="338"/>
      <c r="J3352" s="338"/>
      <c r="K3352" s="338"/>
      <c r="L3352" s="338"/>
      <c r="M3352" s="332"/>
      <c r="N3352" s="332"/>
      <c r="O3352" s="332"/>
      <c r="P3352" s="330"/>
      <c r="Q3352" s="330"/>
      <c r="R3352" s="338"/>
      <c r="S3352" s="338"/>
      <c r="T3352" s="338"/>
      <c r="U3352" s="338"/>
      <c r="V3352" s="338"/>
      <c r="W3352" s="338"/>
      <c r="X3352" s="338"/>
    </row>
    <row r="3353" spans="1:24" ht="1.5" customHeight="1">
      <c r="A3353" s="330" t="s">
        <v>96</v>
      </c>
      <c r="B3353" s="330"/>
      <c r="C3353" s="330"/>
      <c r="D3353" s="330"/>
      <c r="E3353" s="330"/>
      <c r="F3353" s="330"/>
      <c r="G3353" s="330"/>
      <c r="H3353" s="219"/>
      <c r="I3353" s="338">
        <v>2</v>
      </c>
      <c r="J3353" s="338"/>
      <c r="K3353" s="338"/>
      <c r="L3353" s="338"/>
      <c r="M3353" s="332" t="s">
        <v>45</v>
      </c>
      <c r="N3353" s="332"/>
      <c r="O3353" s="332"/>
      <c r="P3353" s="330"/>
      <c r="Q3353" s="330"/>
      <c r="R3353" s="338">
        <v>0.28999999999999998</v>
      </c>
      <c r="S3353" s="338"/>
      <c r="T3353" s="338"/>
      <c r="U3353" s="338"/>
      <c r="V3353" s="338">
        <v>0.57999999999999996</v>
      </c>
      <c r="W3353" s="338"/>
      <c r="X3353" s="338"/>
    </row>
    <row r="3354" spans="1:24" ht="16.5" customHeight="1">
      <c r="A3354" s="330"/>
      <c r="B3354" s="330"/>
      <c r="C3354" s="330"/>
      <c r="D3354" s="330"/>
      <c r="E3354" s="330"/>
      <c r="F3354" s="330"/>
      <c r="G3354" s="330"/>
      <c r="H3354" s="219"/>
      <c r="I3354" s="338"/>
      <c r="J3354" s="338"/>
      <c r="K3354" s="338"/>
      <c r="L3354" s="338"/>
      <c r="M3354" s="332"/>
      <c r="N3354" s="332"/>
      <c r="O3354" s="332"/>
      <c r="P3354" s="330"/>
      <c r="Q3354" s="330"/>
      <c r="R3354" s="338"/>
      <c r="S3354" s="338"/>
      <c r="T3354" s="338"/>
      <c r="U3354" s="338"/>
      <c r="V3354" s="338"/>
      <c r="W3354" s="338"/>
      <c r="X3354" s="338"/>
    </row>
    <row r="3355" spans="1:24" ht="7.5" customHeight="1"/>
    <row r="3356" spans="1:24" ht="16.5" customHeight="1">
      <c r="S3356" s="335" t="s">
        <v>641</v>
      </c>
      <c r="T3356" s="335"/>
      <c r="U3356" s="336">
        <v>24.736070000000002</v>
      </c>
      <c r="V3356" s="336"/>
      <c r="W3356" s="336"/>
    </row>
    <row r="3357" spans="1:24" ht="15" customHeight="1"/>
    <row r="3358" spans="1:24" ht="17.25" customHeight="1">
      <c r="B3358" s="339" t="s">
        <v>803</v>
      </c>
      <c r="C3358" s="339"/>
      <c r="D3358" s="339"/>
      <c r="E3358" s="339"/>
      <c r="F3358" s="339"/>
      <c r="G3358" s="339"/>
      <c r="H3358" s="339"/>
      <c r="I3358" s="339"/>
      <c r="J3358" s="339"/>
      <c r="K3358" s="339"/>
      <c r="L3358" s="339"/>
      <c r="M3358" s="339"/>
      <c r="N3358" s="339"/>
      <c r="O3358" s="339"/>
      <c r="P3358" s="339"/>
      <c r="Q3358" s="339"/>
      <c r="R3358" s="339"/>
      <c r="S3358" s="339"/>
      <c r="T3358" s="339"/>
      <c r="U3358" s="339"/>
      <c r="V3358" s="339"/>
      <c r="W3358" s="339"/>
      <c r="X3358" s="339"/>
    </row>
    <row r="3359" spans="1:24" ht="0.75" customHeight="1"/>
    <row r="3360" spans="1:24" ht="18" customHeight="1">
      <c r="A3360" s="340" t="s">
        <v>633</v>
      </c>
      <c r="B3360" s="340"/>
      <c r="C3360" s="340"/>
      <c r="D3360" s="340"/>
      <c r="E3360" s="340"/>
      <c r="F3360" s="340"/>
      <c r="G3360" s="340"/>
      <c r="H3360" s="218" t="s">
        <v>634</v>
      </c>
      <c r="I3360" s="341" t="s">
        <v>635</v>
      </c>
      <c r="J3360" s="341"/>
      <c r="K3360" s="341"/>
      <c r="L3360" s="341"/>
      <c r="M3360" s="341" t="s">
        <v>43</v>
      </c>
      <c r="N3360" s="341"/>
      <c r="O3360" s="341"/>
      <c r="P3360" s="340" t="s">
        <v>636</v>
      </c>
      <c r="Q3360" s="340"/>
      <c r="R3360" s="341" t="s">
        <v>637</v>
      </c>
      <c r="S3360" s="341"/>
      <c r="T3360" s="341"/>
      <c r="U3360" s="341"/>
      <c r="V3360" s="341" t="s">
        <v>638</v>
      </c>
      <c r="W3360" s="341"/>
      <c r="X3360" s="341"/>
    </row>
    <row r="3361" spans="1:24" ht="1.5" customHeight="1">
      <c r="A3361" s="330" t="s">
        <v>51</v>
      </c>
      <c r="B3361" s="330"/>
      <c r="C3361" s="330"/>
      <c r="D3361" s="330"/>
      <c r="E3361" s="330"/>
      <c r="F3361" s="330"/>
      <c r="G3361" s="330"/>
      <c r="H3361" s="219"/>
      <c r="I3361" s="338">
        <v>60</v>
      </c>
      <c r="J3361" s="338"/>
      <c r="K3361" s="338"/>
      <c r="L3361" s="338"/>
      <c r="M3361" s="332" t="s">
        <v>639</v>
      </c>
      <c r="N3361" s="332"/>
      <c r="O3361" s="332"/>
      <c r="P3361" s="330"/>
      <c r="Q3361" s="330"/>
      <c r="R3361" s="338">
        <v>0.15169840000000001</v>
      </c>
      <c r="S3361" s="338"/>
      <c r="T3361" s="338"/>
      <c r="U3361" s="338"/>
      <c r="V3361" s="338">
        <v>9.1019070000000006</v>
      </c>
      <c r="W3361" s="338"/>
      <c r="X3361" s="338"/>
    </row>
    <row r="3362" spans="1:24" ht="16.5" customHeight="1">
      <c r="A3362" s="330"/>
      <c r="B3362" s="330"/>
      <c r="C3362" s="330"/>
      <c r="D3362" s="330"/>
      <c r="E3362" s="330"/>
      <c r="F3362" s="330"/>
      <c r="G3362" s="330"/>
      <c r="H3362" s="219"/>
      <c r="I3362" s="338"/>
      <c r="J3362" s="338"/>
      <c r="K3362" s="338"/>
      <c r="L3362" s="338"/>
      <c r="M3362" s="332"/>
      <c r="N3362" s="332"/>
      <c r="O3362" s="332"/>
      <c r="P3362" s="330"/>
      <c r="Q3362" s="330"/>
      <c r="R3362" s="338"/>
      <c r="S3362" s="338"/>
      <c r="T3362" s="338"/>
      <c r="U3362" s="338"/>
      <c r="V3362" s="338"/>
      <c r="W3362" s="338"/>
      <c r="X3362" s="338"/>
    </row>
    <row r="3363" spans="1:24" ht="1.5" customHeight="1">
      <c r="A3363" s="330" t="s">
        <v>47</v>
      </c>
      <c r="B3363" s="330"/>
      <c r="C3363" s="330"/>
      <c r="D3363" s="330"/>
      <c r="E3363" s="330"/>
      <c r="F3363" s="330"/>
      <c r="G3363" s="330"/>
      <c r="H3363" s="219"/>
      <c r="I3363" s="338">
        <v>160</v>
      </c>
      <c r="J3363" s="338"/>
      <c r="K3363" s="338"/>
      <c r="L3363" s="338"/>
      <c r="M3363" s="332" t="s">
        <v>640</v>
      </c>
      <c r="N3363" s="332"/>
      <c r="O3363" s="332"/>
      <c r="P3363" s="330"/>
      <c r="Q3363" s="330"/>
      <c r="R3363" s="338">
        <v>3.5242370000000002E-2</v>
      </c>
      <c r="S3363" s="338"/>
      <c r="T3363" s="338"/>
      <c r="U3363" s="338"/>
      <c r="V3363" s="338">
        <v>5.6387799999999997</v>
      </c>
      <c r="W3363" s="338"/>
      <c r="X3363" s="338"/>
    </row>
    <row r="3364" spans="1:24" ht="16.5" customHeight="1">
      <c r="A3364" s="330"/>
      <c r="B3364" s="330"/>
      <c r="C3364" s="330"/>
      <c r="D3364" s="330"/>
      <c r="E3364" s="330"/>
      <c r="F3364" s="330"/>
      <c r="G3364" s="330"/>
      <c r="H3364" s="219"/>
      <c r="I3364" s="338"/>
      <c r="J3364" s="338"/>
      <c r="K3364" s="338"/>
      <c r="L3364" s="338"/>
      <c r="M3364" s="332"/>
      <c r="N3364" s="332"/>
      <c r="O3364" s="332"/>
      <c r="P3364" s="330"/>
      <c r="Q3364" s="330"/>
      <c r="R3364" s="338"/>
      <c r="S3364" s="338"/>
      <c r="T3364" s="338"/>
      <c r="U3364" s="338"/>
      <c r="V3364" s="338"/>
      <c r="W3364" s="338"/>
      <c r="X3364" s="338"/>
    </row>
    <row r="3365" spans="1:24" ht="1.5" customHeight="1">
      <c r="A3365" s="330" t="s">
        <v>4</v>
      </c>
      <c r="B3365" s="330"/>
      <c r="C3365" s="330"/>
      <c r="D3365" s="330"/>
      <c r="E3365" s="330"/>
      <c r="F3365" s="330"/>
      <c r="G3365" s="330"/>
      <c r="H3365" s="219"/>
      <c r="I3365" s="338">
        <v>1</v>
      </c>
      <c r="J3365" s="338"/>
      <c r="K3365" s="338"/>
      <c r="L3365" s="338"/>
      <c r="M3365" s="332" t="s">
        <v>45</v>
      </c>
      <c r="N3365" s="332"/>
      <c r="O3365" s="332"/>
      <c r="P3365" s="330"/>
      <c r="Q3365" s="330"/>
      <c r="R3365" s="338">
        <v>1.6685410000000001</v>
      </c>
      <c r="S3365" s="338"/>
      <c r="T3365" s="338"/>
      <c r="U3365" s="338"/>
      <c r="V3365" s="338">
        <v>1.6685410000000001</v>
      </c>
      <c r="W3365" s="338"/>
      <c r="X3365" s="338"/>
    </row>
    <row r="3366" spans="1:24" ht="16.5" customHeight="1">
      <c r="A3366" s="330"/>
      <c r="B3366" s="330"/>
      <c r="C3366" s="330"/>
      <c r="D3366" s="330"/>
      <c r="E3366" s="330"/>
      <c r="F3366" s="330"/>
      <c r="G3366" s="330"/>
      <c r="H3366" s="219"/>
      <c r="I3366" s="338"/>
      <c r="J3366" s="338"/>
      <c r="K3366" s="338"/>
      <c r="L3366" s="338"/>
      <c r="M3366" s="332"/>
      <c r="N3366" s="332"/>
      <c r="O3366" s="332"/>
      <c r="P3366" s="330"/>
      <c r="Q3366" s="330"/>
      <c r="R3366" s="338"/>
      <c r="S3366" s="338"/>
      <c r="T3366" s="338"/>
      <c r="U3366" s="338"/>
      <c r="V3366" s="338"/>
      <c r="W3366" s="338"/>
      <c r="X3366" s="338"/>
    </row>
    <row r="3367" spans="1:24" ht="1.5" customHeight="1">
      <c r="A3367" s="330" t="s">
        <v>96</v>
      </c>
      <c r="B3367" s="330"/>
      <c r="C3367" s="330"/>
      <c r="D3367" s="330"/>
      <c r="E3367" s="330"/>
      <c r="F3367" s="330"/>
      <c r="G3367" s="330"/>
      <c r="H3367" s="219"/>
      <c r="I3367" s="338">
        <v>2</v>
      </c>
      <c r="J3367" s="338"/>
      <c r="K3367" s="338"/>
      <c r="L3367" s="338"/>
      <c r="M3367" s="332" t="s">
        <v>45</v>
      </c>
      <c r="N3367" s="332"/>
      <c r="O3367" s="332"/>
      <c r="P3367" s="330"/>
      <c r="Q3367" s="330"/>
      <c r="R3367" s="338">
        <v>0.28999999999999998</v>
      </c>
      <c r="S3367" s="338"/>
      <c r="T3367" s="338"/>
      <c r="U3367" s="338"/>
      <c r="V3367" s="338">
        <v>0.57999999999999996</v>
      </c>
      <c r="W3367" s="338"/>
      <c r="X3367" s="338"/>
    </row>
    <row r="3368" spans="1:24" ht="16.5" customHeight="1">
      <c r="A3368" s="330"/>
      <c r="B3368" s="330"/>
      <c r="C3368" s="330"/>
      <c r="D3368" s="330"/>
      <c r="E3368" s="330"/>
      <c r="F3368" s="330"/>
      <c r="G3368" s="330"/>
      <c r="H3368" s="219"/>
      <c r="I3368" s="338"/>
      <c r="J3368" s="338"/>
      <c r="K3368" s="338"/>
      <c r="L3368" s="338"/>
      <c r="M3368" s="332"/>
      <c r="N3368" s="332"/>
      <c r="O3368" s="332"/>
      <c r="P3368" s="330"/>
      <c r="Q3368" s="330"/>
      <c r="R3368" s="338"/>
      <c r="S3368" s="338"/>
      <c r="T3368" s="338"/>
      <c r="U3368" s="338"/>
      <c r="V3368" s="338"/>
      <c r="W3368" s="338"/>
      <c r="X3368" s="338"/>
    </row>
    <row r="3369" spans="1:24" ht="7.5" customHeight="1"/>
    <row r="3370" spans="1:24" ht="16.5" customHeight="1">
      <c r="S3370" s="335" t="s">
        <v>641</v>
      </c>
      <c r="T3370" s="335"/>
      <c r="U3370" s="336">
        <v>16.989229999999999</v>
      </c>
      <c r="V3370" s="336"/>
      <c r="W3370" s="336"/>
    </row>
    <row r="3371" spans="1:24" ht="15.75" customHeight="1"/>
    <row r="3372" spans="1:24" ht="16.5" customHeight="1">
      <c r="B3372" s="339" t="s">
        <v>200</v>
      </c>
      <c r="C3372" s="339"/>
      <c r="D3372" s="339"/>
      <c r="E3372" s="339"/>
      <c r="F3372" s="339"/>
      <c r="G3372" s="339"/>
      <c r="H3372" s="339"/>
      <c r="I3372" s="339"/>
      <c r="J3372" s="339"/>
      <c r="K3372" s="339"/>
      <c r="L3372" s="339"/>
      <c r="M3372" s="339"/>
      <c r="N3372" s="339"/>
      <c r="O3372" s="339"/>
      <c r="P3372" s="339"/>
      <c r="Q3372" s="339"/>
      <c r="R3372" s="339"/>
      <c r="S3372" s="339"/>
      <c r="T3372" s="339"/>
      <c r="U3372" s="339"/>
      <c r="V3372" s="339"/>
      <c r="W3372" s="339"/>
      <c r="X3372" s="339"/>
    </row>
    <row r="3373" spans="1:24" ht="0.75" customHeight="1"/>
    <row r="3374" spans="1:24" ht="18" customHeight="1">
      <c r="A3374" s="340" t="s">
        <v>633</v>
      </c>
      <c r="B3374" s="340"/>
      <c r="C3374" s="340"/>
      <c r="D3374" s="340"/>
      <c r="E3374" s="340"/>
      <c r="F3374" s="340"/>
      <c r="G3374" s="340"/>
      <c r="H3374" s="218" t="s">
        <v>634</v>
      </c>
      <c r="I3374" s="341" t="s">
        <v>635</v>
      </c>
      <c r="J3374" s="341"/>
      <c r="K3374" s="341"/>
      <c r="L3374" s="341"/>
      <c r="M3374" s="341" t="s">
        <v>43</v>
      </c>
      <c r="N3374" s="341"/>
      <c r="O3374" s="341"/>
      <c r="P3374" s="340" t="s">
        <v>636</v>
      </c>
      <c r="Q3374" s="340"/>
      <c r="R3374" s="341" t="s">
        <v>637</v>
      </c>
      <c r="S3374" s="341"/>
      <c r="T3374" s="341"/>
      <c r="U3374" s="341"/>
      <c r="V3374" s="341" t="s">
        <v>638</v>
      </c>
      <c r="W3374" s="341"/>
      <c r="X3374" s="341"/>
    </row>
    <row r="3375" spans="1:24" ht="1.5" customHeight="1">
      <c r="A3375" s="330" t="s">
        <v>102</v>
      </c>
      <c r="B3375" s="330"/>
      <c r="C3375" s="330"/>
      <c r="D3375" s="330"/>
      <c r="E3375" s="330"/>
      <c r="F3375" s="330"/>
      <c r="G3375" s="330"/>
      <c r="H3375" s="219"/>
      <c r="I3375" s="338">
        <v>300</v>
      </c>
      <c r="J3375" s="338"/>
      <c r="K3375" s="338"/>
      <c r="L3375" s="338"/>
      <c r="M3375" s="332" t="s">
        <v>640</v>
      </c>
      <c r="N3375" s="332"/>
      <c r="O3375" s="332"/>
      <c r="P3375" s="330"/>
      <c r="Q3375" s="330"/>
      <c r="R3375" s="338">
        <v>1.6140000000000002E-2</v>
      </c>
      <c r="S3375" s="338"/>
      <c r="T3375" s="338"/>
      <c r="U3375" s="338"/>
      <c r="V3375" s="338">
        <v>4.8419999999999996</v>
      </c>
      <c r="W3375" s="338"/>
      <c r="X3375" s="338"/>
    </row>
    <row r="3376" spans="1:24" ht="16.5" customHeight="1">
      <c r="A3376" s="330"/>
      <c r="B3376" s="330"/>
      <c r="C3376" s="330"/>
      <c r="D3376" s="330"/>
      <c r="E3376" s="330"/>
      <c r="F3376" s="330"/>
      <c r="G3376" s="330"/>
      <c r="H3376" s="219"/>
      <c r="I3376" s="338"/>
      <c r="J3376" s="338"/>
      <c r="K3376" s="338"/>
      <c r="L3376" s="338"/>
      <c r="M3376" s="332"/>
      <c r="N3376" s="332"/>
      <c r="O3376" s="332"/>
      <c r="P3376" s="330"/>
      <c r="Q3376" s="330"/>
      <c r="R3376" s="338"/>
      <c r="S3376" s="338"/>
      <c r="T3376" s="338"/>
      <c r="U3376" s="338"/>
      <c r="V3376" s="338"/>
      <c r="W3376" s="338"/>
      <c r="X3376" s="338"/>
    </row>
    <row r="3377" spans="1:24" ht="1.5" customHeight="1">
      <c r="A3377" s="330" t="s">
        <v>3</v>
      </c>
      <c r="B3377" s="330"/>
      <c r="C3377" s="330"/>
      <c r="D3377" s="330"/>
      <c r="E3377" s="330"/>
      <c r="F3377" s="330"/>
      <c r="G3377" s="330"/>
      <c r="H3377" s="219"/>
      <c r="I3377" s="338">
        <v>1</v>
      </c>
      <c r="J3377" s="338"/>
      <c r="K3377" s="338"/>
      <c r="L3377" s="338"/>
      <c r="M3377" s="332" t="s">
        <v>45</v>
      </c>
      <c r="N3377" s="332"/>
      <c r="O3377" s="332"/>
      <c r="P3377" s="330"/>
      <c r="Q3377" s="330"/>
      <c r="R3377" s="338">
        <v>2.045042</v>
      </c>
      <c r="S3377" s="338"/>
      <c r="T3377" s="338"/>
      <c r="U3377" s="338"/>
      <c r="V3377" s="338">
        <v>2.045042</v>
      </c>
      <c r="W3377" s="338"/>
      <c r="X3377" s="338"/>
    </row>
    <row r="3378" spans="1:24" ht="16.5" customHeight="1">
      <c r="A3378" s="330"/>
      <c r="B3378" s="330"/>
      <c r="C3378" s="330"/>
      <c r="D3378" s="330"/>
      <c r="E3378" s="330"/>
      <c r="F3378" s="330"/>
      <c r="G3378" s="330"/>
      <c r="H3378" s="219"/>
      <c r="I3378" s="338"/>
      <c r="J3378" s="338"/>
      <c r="K3378" s="338"/>
      <c r="L3378" s="338"/>
      <c r="M3378" s="332"/>
      <c r="N3378" s="332"/>
      <c r="O3378" s="332"/>
      <c r="P3378" s="330"/>
      <c r="Q3378" s="330"/>
      <c r="R3378" s="338"/>
      <c r="S3378" s="338"/>
      <c r="T3378" s="338"/>
      <c r="U3378" s="338"/>
      <c r="V3378" s="338"/>
      <c r="W3378" s="338"/>
      <c r="X3378" s="338"/>
    </row>
    <row r="3379" spans="1:24" ht="1.5" customHeight="1">
      <c r="A3379" s="330" t="s">
        <v>103</v>
      </c>
      <c r="B3379" s="330"/>
      <c r="C3379" s="330"/>
      <c r="D3379" s="330"/>
      <c r="E3379" s="330"/>
      <c r="F3379" s="330"/>
      <c r="G3379" s="330"/>
      <c r="H3379" s="219"/>
      <c r="I3379" s="338">
        <v>10</v>
      </c>
      <c r="J3379" s="338"/>
      <c r="K3379" s="338"/>
      <c r="L3379" s="338"/>
      <c r="M3379" s="332" t="s">
        <v>639</v>
      </c>
      <c r="N3379" s="332"/>
      <c r="O3379" s="332"/>
      <c r="P3379" s="330"/>
      <c r="Q3379" s="330"/>
      <c r="R3379" s="338">
        <v>0.3</v>
      </c>
      <c r="S3379" s="338"/>
      <c r="T3379" s="338"/>
      <c r="U3379" s="338"/>
      <c r="V3379" s="338">
        <v>3</v>
      </c>
      <c r="W3379" s="338"/>
      <c r="X3379" s="338"/>
    </row>
    <row r="3380" spans="1:24" ht="16.5" customHeight="1">
      <c r="A3380" s="330"/>
      <c r="B3380" s="330"/>
      <c r="C3380" s="330"/>
      <c r="D3380" s="330"/>
      <c r="E3380" s="330"/>
      <c r="F3380" s="330"/>
      <c r="G3380" s="330"/>
      <c r="H3380" s="219"/>
      <c r="I3380" s="338"/>
      <c r="J3380" s="338"/>
      <c r="K3380" s="338"/>
      <c r="L3380" s="338"/>
      <c r="M3380" s="332"/>
      <c r="N3380" s="332"/>
      <c r="O3380" s="332"/>
      <c r="P3380" s="330"/>
      <c r="Q3380" s="330"/>
      <c r="R3380" s="338"/>
      <c r="S3380" s="338"/>
      <c r="T3380" s="338"/>
      <c r="U3380" s="338"/>
      <c r="V3380" s="338"/>
      <c r="W3380" s="338"/>
      <c r="X3380" s="338"/>
    </row>
    <row r="3381" spans="1:24" ht="1.5" customHeight="1">
      <c r="A3381" s="330" t="s">
        <v>96</v>
      </c>
      <c r="B3381" s="330"/>
      <c r="C3381" s="330"/>
      <c r="D3381" s="330"/>
      <c r="E3381" s="330"/>
      <c r="F3381" s="330"/>
      <c r="G3381" s="330"/>
      <c r="H3381" s="219"/>
      <c r="I3381" s="338">
        <v>2</v>
      </c>
      <c r="J3381" s="338"/>
      <c r="K3381" s="338"/>
      <c r="L3381" s="338"/>
      <c r="M3381" s="332" t="s">
        <v>45</v>
      </c>
      <c r="N3381" s="332"/>
      <c r="O3381" s="332"/>
      <c r="P3381" s="330"/>
      <c r="Q3381" s="330"/>
      <c r="R3381" s="338">
        <v>0.28999999999999998</v>
      </c>
      <c r="S3381" s="338"/>
      <c r="T3381" s="338"/>
      <c r="U3381" s="338"/>
      <c r="V3381" s="338">
        <v>0.57999999999999996</v>
      </c>
      <c r="W3381" s="338"/>
      <c r="X3381" s="338"/>
    </row>
    <row r="3382" spans="1:24" ht="16.5" customHeight="1">
      <c r="A3382" s="330"/>
      <c r="B3382" s="330"/>
      <c r="C3382" s="330"/>
      <c r="D3382" s="330"/>
      <c r="E3382" s="330"/>
      <c r="F3382" s="330"/>
      <c r="G3382" s="330"/>
      <c r="H3382" s="219"/>
      <c r="I3382" s="338"/>
      <c r="J3382" s="338"/>
      <c r="K3382" s="338"/>
      <c r="L3382" s="338"/>
      <c r="M3382" s="332"/>
      <c r="N3382" s="332"/>
      <c r="O3382" s="332"/>
      <c r="P3382" s="330"/>
      <c r="Q3382" s="330"/>
      <c r="R3382" s="338"/>
      <c r="S3382" s="338"/>
      <c r="T3382" s="338"/>
      <c r="U3382" s="338"/>
      <c r="V3382" s="338"/>
      <c r="W3382" s="338"/>
      <c r="X3382" s="338"/>
    </row>
    <row r="3383" spans="1:24" ht="7.5" customHeight="1"/>
    <row r="3384" spans="1:24" ht="16.5" customHeight="1">
      <c r="S3384" s="335" t="s">
        <v>641</v>
      </c>
      <c r="T3384" s="335"/>
      <c r="U3384" s="336">
        <v>10.467040000000001</v>
      </c>
      <c r="V3384" s="336"/>
      <c r="W3384" s="336"/>
    </row>
    <row r="3385" spans="1:24" ht="15.75" customHeight="1"/>
    <row r="3386" spans="1:24" ht="16.5" customHeight="1">
      <c r="B3386" s="339" t="s">
        <v>201</v>
      </c>
      <c r="C3386" s="339"/>
      <c r="D3386" s="339"/>
      <c r="E3386" s="339"/>
      <c r="F3386" s="339"/>
      <c r="G3386" s="339"/>
      <c r="H3386" s="339"/>
      <c r="I3386" s="339"/>
      <c r="J3386" s="339"/>
      <c r="K3386" s="339"/>
      <c r="L3386" s="339"/>
      <c r="M3386" s="339"/>
      <c r="N3386" s="339"/>
      <c r="O3386" s="339"/>
      <c r="P3386" s="339"/>
      <c r="Q3386" s="339"/>
      <c r="R3386" s="339"/>
      <c r="S3386" s="339"/>
      <c r="T3386" s="339"/>
      <c r="U3386" s="339"/>
      <c r="V3386" s="339"/>
      <c r="W3386" s="339"/>
      <c r="X3386" s="339"/>
    </row>
    <row r="3387" spans="1:24" ht="0.75" customHeight="1"/>
    <row r="3388" spans="1:24" ht="18" customHeight="1">
      <c r="A3388" s="340" t="s">
        <v>633</v>
      </c>
      <c r="B3388" s="340"/>
      <c r="C3388" s="340"/>
      <c r="D3388" s="340"/>
      <c r="E3388" s="340"/>
      <c r="F3388" s="340"/>
      <c r="G3388" s="340"/>
      <c r="H3388" s="218" t="s">
        <v>634</v>
      </c>
      <c r="I3388" s="341" t="s">
        <v>635</v>
      </c>
      <c r="J3388" s="341"/>
      <c r="K3388" s="341"/>
      <c r="L3388" s="341"/>
      <c r="M3388" s="341" t="s">
        <v>43</v>
      </c>
      <c r="N3388" s="341"/>
      <c r="O3388" s="341"/>
      <c r="P3388" s="340" t="s">
        <v>636</v>
      </c>
      <c r="Q3388" s="340"/>
      <c r="R3388" s="341" t="s">
        <v>637</v>
      </c>
      <c r="S3388" s="341"/>
      <c r="T3388" s="341"/>
      <c r="U3388" s="341"/>
      <c r="V3388" s="341" t="s">
        <v>638</v>
      </c>
      <c r="W3388" s="341"/>
      <c r="X3388" s="341"/>
    </row>
    <row r="3389" spans="1:24" ht="1.5" customHeight="1">
      <c r="A3389" s="330" t="s">
        <v>102</v>
      </c>
      <c r="B3389" s="330"/>
      <c r="C3389" s="330"/>
      <c r="D3389" s="330"/>
      <c r="E3389" s="330"/>
      <c r="F3389" s="330"/>
      <c r="G3389" s="330"/>
      <c r="H3389" s="219"/>
      <c r="I3389" s="338">
        <v>200</v>
      </c>
      <c r="J3389" s="338"/>
      <c r="K3389" s="338"/>
      <c r="L3389" s="338"/>
      <c r="M3389" s="332" t="s">
        <v>640</v>
      </c>
      <c r="N3389" s="332"/>
      <c r="O3389" s="332"/>
      <c r="P3389" s="330"/>
      <c r="Q3389" s="330"/>
      <c r="R3389" s="338">
        <v>1.6140000000000002E-2</v>
      </c>
      <c r="S3389" s="338"/>
      <c r="T3389" s="338"/>
      <c r="U3389" s="338"/>
      <c r="V3389" s="338">
        <v>3.2280000000000002</v>
      </c>
      <c r="W3389" s="338"/>
      <c r="X3389" s="338"/>
    </row>
    <row r="3390" spans="1:24" ht="16.5" customHeight="1">
      <c r="A3390" s="330"/>
      <c r="B3390" s="330"/>
      <c r="C3390" s="330"/>
      <c r="D3390" s="330"/>
      <c r="E3390" s="330"/>
      <c r="F3390" s="330"/>
      <c r="G3390" s="330"/>
      <c r="H3390" s="219"/>
      <c r="I3390" s="338"/>
      <c r="J3390" s="338"/>
      <c r="K3390" s="338"/>
      <c r="L3390" s="338"/>
      <c r="M3390" s="332"/>
      <c r="N3390" s="332"/>
      <c r="O3390" s="332"/>
      <c r="P3390" s="330"/>
      <c r="Q3390" s="330"/>
      <c r="R3390" s="338"/>
      <c r="S3390" s="338"/>
      <c r="T3390" s="338"/>
      <c r="U3390" s="338"/>
      <c r="V3390" s="338"/>
      <c r="W3390" s="338"/>
      <c r="X3390" s="338"/>
    </row>
    <row r="3391" spans="1:24" ht="1.5" customHeight="1">
      <c r="A3391" s="330" t="s">
        <v>4</v>
      </c>
      <c r="B3391" s="330"/>
      <c r="C3391" s="330"/>
      <c r="D3391" s="330"/>
      <c r="E3391" s="330"/>
      <c r="F3391" s="330"/>
      <c r="G3391" s="330"/>
      <c r="H3391" s="219"/>
      <c r="I3391" s="338">
        <v>1</v>
      </c>
      <c r="J3391" s="338"/>
      <c r="K3391" s="338"/>
      <c r="L3391" s="338"/>
      <c r="M3391" s="332" t="s">
        <v>45</v>
      </c>
      <c r="N3391" s="332"/>
      <c r="O3391" s="332"/>
      <c r="P3391" s="330"/>
      <c r="Q3391" s="330"/>
      <c r="R3391" s="338">
        <v>1.6685410000000001</v>
      </c>
      <c r="S3391" s="338"/>
      <c r="T3391" s="338"/>
      <c r="U3391" s="338"/>
      <c r="V3391" s="338">
        <v>1.6685410000000001</v>
      </c>
      <c r="W3391" s="338"/>
      <c r="X3391" s="338"/>
    </row>
    <row r="3392" spans="1:24" ht="16.5" customHeight="1">
      <c r="A3392" s="330"/>
      <c r="B3392" s="330"/>
      <c r="C3392" s="330"/>
      <c r="D3392" s="330"/>
      <c r="E3392" s="330"/>
      <c r="F3392" s="330"/>
      <c r="G3392" s="330"/>
      <c r="H3392" s="219"/>
      <c r="I3392" s="338"/>
      <c r="J3392" s="338"/>
      <c r="K3392" s="338"/>
      <c r="L3392" s="338"/>
      <c r="M3392" s="332"/>
      <c r="N3392" s="332"/>
      <c r="O3392" s="332"/>
      <c r="P3392" s="330"/>
      <c r="Q3392" s="330"/>
      <c r="R3392" s="338"/>
      <c r="S3392" s="338"/>
      <c r="T3392" s="338"/>
      <c r="U3392" s="338"/>
      <c r="V3392" s="338"/>
      <c r="W3392" s="338"/>
      <c r="X3392" s="338"/>
    </row>
    <row r="3393" spans="1:24" ht="1.5" customHeight="1">
      <c r="A3393" s="330" t="s">
        <v>103</v>
      </c>
      <c r="B3393" s="330"/>
      <c r="C3393" s="330"/>
      <c r="D3393" s="330"/>
      <c r="E3393" s="330"/>
      <c r="F3393" s="330"/>
      <c r="G3393" s="330"/>
      <c r="H3393" s="219"/>
      <c r="I3393" s="338">
        <v>10</v>
      </c>
      <c r="J3393" s="338"/>
      <c r="K3393" s="338"/>
      <c r="L3393" s="338"/>
      <c r="M3393" s="332" t="s">
        <v>639</v>
      </c>
      <c r="N3393" s="332"/>
      <c r="O3393" s="332"/>
      <c r="P3393" s="330"/>
      <c r="Q3393" s="330"/>
      <c r="R3393" s="338">
        <v>0.3</v>
      </c>
      <c r="S3393" s="338"/>
      <c r="T3393" s="338"/>
      <c r="U3393" s="338"/>
      <c r="V3393" s="338">
        <v>3</v>
      </c>
      <c r="W3393" s="338"/>
      <c r="X3393" s="338"/>
    </row>
    <row r="3394" spans="1:24" ht="16.5" customHeight="1">
      <c r="A3394" s="330"/>
      <c r="B3394" s="330"/>
      <c r="C3394" s="330"/>
      <c r="D3394" s="330"/>
      <c r="E3394" s="330"/>
      <c r="F3394" s="330"/>
      <c r="G3394" s="330"/>
      <c r="H3394" s="219"/>
      <c r="I3394" s="338"/>
      <c r="J3394" s="338"/>
      <c r="K3394" s="338"/>
      <c r="L3394" s="338"/>
      <c r="M3394" s="332"/>
      <c r="N3394" s="332"/>
      <c r="O3394" s="332"/>
      <c r="P3394" s="330"/>
      <c r="Q3394" s="330"/>
      <c r="R3394" s="338"/>
      <c r="S3394" s="338"/>
      <c r="T3394" s="338"/>
      <c r="U3394" s="338"/>
      <c r="V3394" s="338"/>
      <c r="W3394" s="338"/>
      <c r="X3394" s="338"/>
    </row>
    <row r="3395" spans="1:24" ht="1.5" customHeight="1">
      <c r="A3395" s="330" t="s">
        <v>96</v>
      </c>
      <c r="B3395" s="330"/>
      <c r="C3395" s="330"/>
      <c r="D3395" s="330"/>
      <c r="E3395" s="330"/>
      <c r="F3395" s="330"/>
      <c r="G3395" s="330"/>
      <c r="H3395" s="219"/>
      <c r="I3395" s="338">
        <v>2</v>
      </c>
      <c r="J3395" s="338"/>
      <c r="K3395" s="338"/>
      <c r="L3395" s="338"/>
      <c r="M3395" s="332" t="s">
        <v>45</v>
      </c>
      <c r="N3395" s="332"/>
      <c r="O3395" s="332"/>
      <c r="P3395" s="330"/>
      <c r="Q3395" s="330"/>
      <c r="R3395" s="338">
        <v>0.28999999999999998</v>
      </c>
      <c r="S3395" s="338"/>
      <c r="T3395" s="338"/>
      <c r="U3395" s="338"/>
      <c r="V3395" s="338">
        <v>0.57999999999999996</v>
      </c>
      <c r="W3395" s="338"/>
      <c r="X3395" s="338"/>
    </row>
    <row r="3396" spans="1:24" ht="16.5" customHeight="1">
      <c r="A3396" s="330"/>
      <c r="B3396" s="330"/>
      <c r="C3396" s="330"/>
      <c r="D3396" s="330"/>
      <c r="E3396" s="330"/>
      <c r="F3396" s="330"/>
      <c r="G3396" s="330"/>
      <c r="H3396" s="219"/>
      <c r="I3396" s="338"/>
      <c r="J3396" s="338"/>
      <c r="K3396" s="338"/>
      <c r="L3396" s="338"/>
      <c r="M3396" s="332"/>
      <c r="N3396" s="332"/>
      <c r="O3396" s="332"/>
      <c r="P3396" s="330"/>
      <c r="Q3396" s="330"/>
      <c r="R3396" s="338"/>
      <c r="S3396" s="338"/>
      <c r="T3396" s="338"/>
      <c r="U3396" s="338"/>
      <c r="V3396" s="338"/>
      <c r="W3396" s="338"/>
      <c r="X3396" s="338"/>
    </row>
    <row r="3397" spans="1:24" ht="7.5" customHeight="1"/>
    <row r="3398" spans="1:24" ht="16.5" customHeight="1">
      <c r="S3398" s="335" t="s">
        <v>641</v>
      </c>
      <c r="T3398" s="335"/>
      <c r="U3398" s="336">
        <v>8.4765420000000002</v>
      </c>
      <c r="V3398" s="336"/>
      <c r="W3398" s="336"/>
    </row>
    <row r="3399" spans="1:24" ht="15.75" customHeight="1"/>
    <row r="3400" spans="1:24" ht="16.5" customHeight="1">
      <c r="B3400" s="339" t="s">
        <v>202</v>
      </c>
      <c r="C3400" s="339"/>
      <c r="D3400" s="339"/>
      <c r="E3400" s="339"/>
      <c r="F3400" s="339"/>
      <c r="G3400" s="339"/>
      <c r="H3400" s="339"/>
      <c r="I3400" s="339"/>
      <c r="J3400" s="339"/>
      <c r="K3400" s="339"/>
      <c r="L3400" s="339"/>
      <c r="M3400" s="339"/>
      <c r="N3400" s="339"/>
      <c r="O3400" s="339"/>
      <c r="P3400" s="339"/>
      <c r="Q3400" s="339"/>
      <c r="R3400" s="339"/>
      <c r="S3400" s="339"/>
      <c r="T3400" s="339"/>
      <c r="U3400" s="339"/>
      <c r="V3400" s="339"/>
      <c r="W3400" s="339"/>
      <c r="X3400" s="339"/>
    </row>
    <row r="3401" spans="1:24" ht="0.75" customHeight="1"/>
    <row r="3402" spans="1:24" ht="18" customHeight="1">
      <c r="A3402" s="340" t="s">
        <v>633</v>
      </c>
      <c r="B3402" s="340"/>
      <c r="C3402" s="340"/>
      <c r="D3402" s="340"/>
      <c r="E3402" s="340"/>
      <c r="F3402" s="340"/>
      <c r="G3402" s="340"/>
      <c r="H3402" s="218" t="s">
        <v>634</v>
      </c>
      <c r="I3402" s="341" t="s">
        <v>635</v>
      </c>
      <c r="J3402" s="341"/>
      <c r="K3402" s="341"/>
      <c r="L3402" s="341"/>
      <c r="M3402" s="341" t="s">
        <v>43</v>
      </c>
      <c r="N3402" s="341"/>
      <c r="O3402" s="341"/>
      <c r="P3402" s="340" t="s">
        <v>636</v>
      </c>
      <c r="Q3402" s="340"/>
      <c r="R3402" s="341" t="s">
        <v>637</v>
      </c>
      <c r="S3402" s="341"/>
      <c r="T3402" s="341"/>
      <c r="U3402" s="341"/>
      <c r="V3402" s="341" t="s">
        <v>638</v>
      </c>
      <c r="W3402" s="341"/>
      <c r="X3402" s="341"/>
    </row>
    <row r="3403" spans="1:24" ht="1.5" customHeight="1">
      <c r="A3403" s="330" t="s">
        <v>104</v>
      </c>
      <c r="B3403" s="330"/>
      <c r="C3403" s="330"/>
      <c r="D3403" s="330"/>
      <c r="E3403" s="330"/>
      <c r="F3403" s="330"/>
      <c r="G3403" s="330"/>
      <c r="H3403" s="219"/>
      <c r="I3403" s="338">
        <v>2</v>
      </c>
      <c r="J3403" s="338"/>
      <c r="K3403" s="338"/>
      <c r="L3403" s="338"/>
      <c r="M3403" s="332" t="s">
        <v>45</v>
      </c>
      <c r="N3403" s="332"/>
      <c r="O3403" s="332"/>
      <c r="P3403" s="330"/>
      <c r="Q3403" s="330"/>
      <c r="R3403" s="338">
        <v>0.76</v>
      </c>
      <c r="S3403" s="338"/>
      <c r="T3403" s="338"/>
      <c r="U3403" s="338"/>
      <c r="V3403" s="338">
        <v>1.52</v>
      </c>
      <c r="W3403" s="338"/>
      <c r="X3403" s="338"/>
    </row>
    <row r="3404" spans="1:24" ht="16.5" customHeight="1">
      <c r="A3404" s="330"/>
      <c r="B3404" s="330"/>
      <c r="C3404" s="330"/>
      <c r="D3404" s="330"/>
      <c r="E3404" s="330"/>
      <c r="F3404" s="330"/>
      <c r="G3404" s="330"/>
      <c r="H3404" s="219"/>
      <c r="I3404" s="338"/>
      <c r="J3404" s="338"/>
      <c r="K3404" s="338"/>
      <c r="L3404" s="338"/>
      <c r="M3404" s="332"/>
      <c r="N3404" s="332"/>
      <c r="O3404" s="332"/>
      <c r="P3404" s="330"/>
      <c r="Q3404" s="330"/>
      <c r="R3404" s="338"/>
      <c r="S3404" s="338"/>
      <c r="T3404" s="338"/>
      <c r="U3404" s="338"/>
      <c r="V3404" s="338"/>
      <c r="W3404" s="338"/>
      <c r="X3404" s="338"/>
    </row>
    <row r="3405" spans="1:24" ht="1.5" customHeight="1">
      <c r="A3405" s="330" t="s">
        <v>53</v>
      </c>
      <c r="B3405" s="330"/>
      <c r="C3405" s="330"/>
      <c r="D3405" s="330"/>
      <c r="E3405" s="330"/>
      <c r="F3405" s="330"/>
      <c r="G3405" s="330"/>
      <c r="H3405" s="219"/>
      <c r="I3405" s="338">
        <v>0.33</v>
      </c>
      <c r="J3405" s="338"/>
      <c r="K3405" s="338"/>
      <c r="L3405" s="338"/>
      <c r="M3405" s="332" t="s">
        <v>45</v>
      </c>
      <c r="N3405" s="332"/>
      <c r="O3405" s="332"/>
      <c r="P3405" s="330"/>
      <c r="Q3405" s="330"/>
      <c r="R3405" s="338">
        <v>1.5994079999999999</v>
      </c>
      <c r="S3405" s="338"/>
      <c r="T3405" s="338"/>
      <c r="U3405" s="338"/>
      <c r="V3405" s="338">
        <v>0.52780459999999996</v>
      </c>
      <c r="W3405" s="338"/>
      <c r="X3405" s="338"/>
    </row>
    <row r="3406" spans="1:24" ht="16.5" customHeight="1">
      <c r="A3406" s="330"/>
      <c r="B3406" s="330"/>
      <c r="C3406" s="330"/>
      <c r="D3406" s="330"/>
      <c r="E3406" s="330"/>
      <c r="F3406" s="330"/>
      <c r="G3406" s="330"/>
      <c r="H3406" s="219"/>
      <c r="I3406" s="338"/>
      <c r="J3406" s="338"/>
      <c r="K3406" s="338"/>
      <c r="L3406" s="338"/>
      <c r="M3406" s="332"/>
      <c r="N3406" s="332"/>
      <c r="O3406" s="332"/>
      <c r="P3406" s="330"/>
      <c r="Q3406" s="330"/>
      <c r="R3406" s="338"/>
      <c r="S3406" s="338"/>
      <c r="T3406" s="338"/>
      <c r="U3406" s="338"/>
      <c r="V3406" s="338"/>
      <c r="W3406" s="338"/>
      <c r="X3406" s="338"/>
    </row>
    <row r="3407" spans="1:24" ht="1.5" customHeight="1">
      <c r="A3407" s="330" t="s">
        <v>3</v>
      </c>
      <c r="B3407" s="330"/>
      <c r="C3407" s="330"/>
      <c r="D3407" s="330"/>
      <c r="E3407" s="330"/>
      <c r="F3407" s="330"/>
      <c r="G3407" s="330"/>
      <c r="H3407" s="219"/>
      <c r="I3407" s="338">
        <v>1</v>
      </c>
      <c r="J3407" s="338"/>
      <c r="K3407" s="338"/>
      <c r="L3407" s="338"/>
      <c r="M3407" s="332" t="s">
        <v>45</v>
      </c>
      <c r="N3407" s="332"/>
      <c r="O3407" s="332"/>
      <c r="P3407" s="330"/>
      <c r="Q3407" s="330"/>
      <c r="R3407" s="338">
        <v>2.045042</v>
      </c>
      <c r="S3407" s="338"/>
      <c r="T3407" s="338"/>
      <c r="U3407" s="338"/>
      <c r="V3407" s="338">
        <v>2.045042</v>
      </c>
      <c r="W3407" s="338"/>
      <c r="X3407" s="338"/>
    </row>
    <row r="3408" spans="1:24" ht="16.5" customHeight="1">
      <c r="A3408" s="330"/>
      <c r="B3408" s="330"/>
      <c r="C3408" s="330"/>
      <c r="D3408" s="330"/>
      <c r="E3408" s="330"/>
      <c r="F3408" s="330"/>
      <c r="G3408" s="330"/>
      <c r="H3408" s="219"/>
      <c r="I3408" s="338"/>
      <c r="J3408" s="338"/>
      <c r="K3408" s="338"/>
      <c r="L3408" s="338"/>
      <c r="M3408" s="332"/>
      <c r="N3408" s="332"/>
      <c r="O3408" s="332"/>
      <c r="P3408" s="330"/>
      <c r="Q3408" s="330"/>
      <c r="R3408" s="338"/>
      <c r="S3408" s="338"/>
      <c r="T3408" s="338"/>
      <c r="U3408" s="338"/>
      <c r="V3408" s="338"/>
      <c r="W3408" s="338"/>
      <c r="X3408" s="338"/>
    </row>
    <row r="3409" spans="1:24" ht="1.5" customHeight="1">
      <c r="A3409" s="330" t="s">
        <v>105</v>
      </c>
      <c r="B3409" s="330"/>
      <c r="C3409" s="330"/>
      <c r="D3409" s="330"/>
      <c r="E3409" s="330"/>
      <c r="F3409" s="330"/>
      <c r="G3409" s="330"/>
      <c r="H3409" s="219"/>
      <c r="I3409" s="338">
        <v>40</v>
      </c>
      <c r="J3409" s="338"/>
      <c r="K3409" s="338"/>
      <c r="L3409" s="338"/>
      <c r="M3409" s="332" t="s">
        <v>639</v>
      </c>
      <c r="N3409" s="332"/>
      <c r="O3409" s="332"/>
      <c r="P3409" s="330"/>
      <c r="Q3409" s="330"/>
      <c r="R3409" s="338">
        <v>0.18</v>
      </c>
      <c r="S3409" s="338"/>
      <c r="T3409" s="338"/>
      <c r="U3409" s="338"/>
      <c r="V3409" s="338">
        <v>7.2</v>
      </c>
      <c r="W3409" s="338"/>
      <c r="X3409" s="338"/>
    </row>
    <row r="3410" spans="1:24" ht="16.5" customHeight="1">
      <c r="A3410" s="330"/>
      <c r="B3410" s="330"/>
      <c r="C3410" s="330"/>
      <c r="D3410" s="330"/>
      <c r="E3410" s="330"/>
      <c r="F3410" s="330"/>
      <c r="G3410" s="330"/>
      <c r="H3410" s="219"/>
      <c r="I3410" s="338"/>
      <c r="J3410" s="338"/>
      <c r="K3410" s="338"/>
      <c r="L3410" s="338"/>
      <c r="M3410" s="332"/>
      <c r="N3410" s="332"/>
      <c r="O3410" s="332"/>
      <c r="P3410" s="330"/>
      <c r="Q3410" s="330"/>
      <c r="R3410" s="338"/>
      <c r="S3410" s="338"/>
      <c r="T3410" s="338"/>
      <c r="U3410" s="338"/>
      <c r="V3410" s="338"/>
      <c r="W3410" s="338"/>
      <c r="X3410" s="338"/>
    </row>
    <row r="3411" spans="1:24" ht="1.5" customHeight="1">
      <c r="A3411" s="330" t="s">
        <v>103</v>
      </c>
      <c r="B3411" s="330"/>
      <c r="C3411" s="330"/>
      <c r="D3411" s="330"/>
      <c r="E3411" s="330"/>
      <c r="F3411" s="330"/>
      <c r="G3411" s="330"/>
      <c r="H3411" s="219"/>
      <c r="I3411" s="338">
        <v>5</v>
      </c>
      <c r="J3411" s="338"/>
      <c r="K3411" s="338"/>
      <c r="L3411" s="338"/>
      <c r="M3411" s="332" t="s">
        <v>639</v>
      </c>
      <c r="N3411" s="332"/>
      <c r="O3411" s="332"/>
      <c r="P3411" s="330"/>
      <c r="Q3411" s="330"/>
      <c r="R3411" s="338">
        <v>0.3</v>
      </c>
      <c r="S3411" s="338"/>
      <c r="T3411" s="338"/>
      <c r="U3411" s="338"/>
      <c r="V3411" s="338">
        <v>1.5</v>
      </c>
      <c r="W3411" s="338"/>
      <c r="X3411" s="338"/>
    </row>
    <row r="3412" spans="1:24" ht="16.5" customHeight="1">
      <c r="A3412" s="330"/>
      <c r="B3412" s="330"/>
      <c r="C3412" s="330"/>
      <c r="D3412" s="330"/>
      <c r="E3412" s="330"/>
      <c r="F3412" s="330"/>
      <c r="G3412" s="330"/>
      <c r="H3412" s="219"/>
      <c r="I3412" s="338"/>
      <c r="J3412" s="338"/>
      <c r="K3412" s="338"/>
      <c r="L3412" s="338"/>
      <c r="M3412" s="332"/>
      <c r="N3412" s="332"/>
      <c r="O3412" s="332"/>
      <c r="P3412" s="330"/>
      <c r="Q3412" s="330"/>
      <c r="R3412" s="338"/>
      <c r="S3412" s="338"/>
      <c r="T3412" s="338"/>
      <c r="U3412" s="338"/>
      <c r="V3412" s="338"/>
      <c r="W3412" s="338"/>
      <c r="X3412" s="338"/>
    </row>
    <row r="3413" spans="1:24" ht="1.5" customHeight="1">
      <c r="A3413" s="330" t="s">
        <v>96</v>
      </c>
      <c r="B3413" s="330"/>
      <c r="C3413" s="330"/>
      <c r="D3413" s="330"/>
      <c r="E3413" s="330"/>
      <c r="F3413" s="330"/>
      <c r="G3413" s="330"/>
      <c r="H3413" s="219"/>
      <c r="I3413" s="338">
        <v>2</v>
      </c>
      <c r="J3413" s="338"/>
      <c r="K3413" s="338"/>
      <c r="L3413" s="338"/>
      <c r="M3413" s="332" t="s">
        <v>45</v>
      </c>
      <c r="N3413" s="332"/>
      <c r="O3413" s="332"/>
      <c r="P3413" s="330"/>
      <c r="Q3413" s="330"/>
      <c r="R3413" s="338">
        <v>0.28999999999999998</v>
      </c>
      <c r="S3413" s="338"/>
      <c r="T3413" s="338"/>
      <c r="U3413" s="338"/>
      <c r="V3413" s="338">
        <v>0.57999999999999996</v>
      </c>
      <c r="W3413" s="338"/>
      <c r="X3413" s="338"/>
    </row>
    <row r="3414" spans="1:24" ht="16.5" customHeight="1">
      <c r="A3414" s="330"/>
      <c r="B3414" s="330"/>
      <c r="C3414" s="330"/>
      <c r="D3414" s="330"/>
      <c r="E3414" s="330"/>
      <c r="F3414" s="330"/>
      <c r="G3414" s="330"/>
      <c r="H3414" s="219"/>
      <c r="I3414" s="338"/>
      <c r="J3414" s="338"/>
      <c r="K3414" s="338"/>
      <c r="L3414" s="338"/>
      <c r="M3414" s="332"/>
      <c r="N3414" s="332"/>
      <c r="O3414" s="332"/>
      <c r="P3414" s="330"/>
      <c r="Q3414" s="330"/>
      <c r="R3414" s="338"/>
      <c r="S3414" s="338"/>
      <c r="T3414" s="338"/>
      <c r="U3414" s="338"/>
      <c r="V3414" s="338"/>
      <c r="W3414" s="338"/>
      <c r="X3414" s="338"/>
    </row>
    <row r="3415" spans="1:24" ht="8.25" customHeight="1"/>
    <row r="3416" spans="1:24" ht="16.5" customHeight="1">
      <c r="S3416" s="335" t="s">
        <v>641</v>
      </c>
      <c r="T3416" s="335"/>
      <c r="U3416" s="336">
        <v>13.37285</v>
      </c>
      <c r="V3416" s="336"/>
      <c r="W3416" s="336"/>
    </row>
    <row r="3417" spans="1:24" ht="15" customHeight="1"/>
    <row r="3418" spans="1:24" ht="16.5" customHeight="1">
      <c r="B3418" s="339" t="s">
        <v>203</v>
      </c>
      <c r="C3418" s="339"/>
      <c r="D3418" s="339"/>
      <c r="E3418" s="339"/>
      <c r="F3418" s="339"/>
      <c r="G3418" s="339"/>
      <c r="H3418" s="339"/>
      <c r="I3418" s="339"/>
      <c r="J3418" s="339"/>
      <c r="K3418" s="339"/>
      <c r="L3418" s="339"/>
      <c r="M3418" s="339"/>
      <c r="N3418" s="339"/>
      <c r="O3418" s="339"/>
      <c r="P3418" s="339"/>
      <c r="Q3418" s="339"/>
      <c r="R3418" s="339"/>
      <c r="S3418" s="339"/>
      <c r="T3418" s="339"/>
      <c r="U3418" s="339"/>
      <c r="V3418" s="339"/>
      <c r="W3418" s="339"/>
      <c r="X3418" s="339"/>
    </row>
    <row r="3419" spans="1:24" ht="1.5" customHeight="1"/>
    <row r="3420" spans="1:24" ht="18" customHeight="1">
      <c r="A3420" s="340" t="s">
        <v>633</v>
      </c>
      <c r="B3420" s="340"/>
      <c r="C3420" s="340"/>
      <c r="D3420" s="340"/>
      <c r="E3420" s="340"/>
      <c r="F3420" s="340"/>
      <c r="G3420" s="340"/>
      <c r="H3420" s="218" t="s">
        <v>634</v>
      </c>
      <c r="I3420" s="341" t="s">
        <v>635</v>
      </c>
      <c r="J3420" s="341"/>
      <c r="K3420" s="341"/>
      <c r="L3420" s="341"/>
      <c r="M3420" s="341" t="s">
        <v>43</v>
      </c>
      <c r="N3420" s="341"/>
      <c r="O3420" s="341"/>
      <c r="P3420" s="340" t="s">
        <v>636</v>
      </c>
      <c r="Q3420" s="340"/>
      <c r="R3420" s="341" t="s">
        <v>637</v>
      </c>
      <c r="S3420" s="341"/>
      <c r="T3420" s="341"/>
      <c r="U3420" s="341"/>
      <c r="V3420" s="341" t="s">
        <v>638</v>
      </c>
      <c r="W3420" s="341"/>
      <c r="X3420" s="341"/>
    </row>
    <row r="3421" spans="1:24" ht="1.5" customHeight="1">
      <c r="A3421" s="330" t="s">
        <v>104</v>
      </c>
      <c r="B3421" s="330"/>
      <c r="C3421" s="330"/>
      <c r="D3421" s="330"/>
      <c r="E3421" s="330"/>
      <c r="F3421" s="330"/>
      <c r="G3421" s="330"/>
      <c r="H3421" s="219"/>
      <c r="I3421" s="338">
        <v>2</v>
      </c>
      <c r="J3421" s="338"/>
      <c r="K3421" s="338"/>
      <c r="L3421" s="338"/>
      <c r="M3421" s="332" t="s">
        <v>45</v>
      </c>
      <c r="N3421" s="332"/>
      <c r="O3421" s="332"/>
      <c r="P3421" s="330"/>
      <c r="Q3421" s="330"/>
      <c r="R3421" s="338">
        <v>0.76</v>
      </c>
      <c r="S3421" s="338"/>
      <c r="T3421" s="338"/>
      <c r="U3421" s="338"/>
      <c r="V3421" s="338">
        <v>1.52</v>
      </c>
      <c r="W3421" s="338"/>
      <c r="X3421" s="338"/>
    </row>
    <row r="3422" spans="1:24" ht="16.5" customHeight="1">
      <c r="A3422" s="330"/>
      <c r="B3422" s="330"/>
      <c r="C3422" s="330"/>
      <c r="D3422" s="330"/>
      <c r="E3422" s="330"/>
      <c r="F3422" s="330"/>
      <c r="G3422" s="330"/>
      <c r="H3422" s="219"/>
      <c r="I3422" s="338"/>
      <c r="J3422" s="338"/>
      <c r="K3422" s="338"/>
      <c r="L3422" s="338"/>
      <c r="M3422" s="332"/>
      <c r="N3422" s="332"/>
      <c r="O3422" s="332"/>
      <c r="P3422" s="330"/>
      <c r="Q3422" s="330"/>
      <c r="R3422" s="338"/>
      <c r="S3422" s="338"/>
      <c r="T3422" s="338"/>
      <c r="U3422" s="338"/>
      <c r="V3422" s="338"/>
      <c r="W3422" s="338"/>
      <c r="X3422" s="338"/>
    </row>
    <row r="3423" spans="1:24" ht="1.5" customHeight="1">
      <c r="A3423" s="330" t="s">
        <v>53</v>
      </c>
      <c r="B3423" s="330"/>
      <c r="C3423" s="330"/>
      <c r="D3423" s="330"/>
      <c r="E3423" s="330"/>
      <c r="F3423" s="330"/>
      <c r="G3423" s="330"/>
      <c r="H3423" s="219"/>
      <c r="I3423" s="338">
        <v>0.33</v>
      </c>
      <c r="J3423" s="338"/>
      <c r="K3423" s="338"/>
      <c r="L3423" s="338"/>
      <c r="M3423" s="332" t="s">
        <v>45</v>
      </c>
      <c r="N3423" s="332"/>
      <c r="O3423" s="332"/>
      <c r="P3423" s="330"/>
      <c r="Q3423" s="330"/>
      <c r="R3423" s="338">
        <v>1.5994079999999999</v>
      </c>
      <c r="S3423" s="338"/>
      <c r="T3423" s="338"/>
      <c r="U3423" s="338"/>
      <c r="V3423" s="338">
        <v>0.52780459999999996</v>
      </c>
      <c r="W3423" s="338"/>
      <c r="X3423" s="338"/>
    </row>
    <row r="3424" spans="1:24" ht="16.5" customHeight="1">
      <c r="A3424" s="330"/>
      <c r="B3424" s="330"/>
      <c r="C3424" s="330"/>
      <c r="D3424" s="330"/>
      <c r="E3424" s="330"/>
      <c r="F3424" s="330"/>
      <c r="G3424" s="330"/>
      <c r="H3424" s="219"/>
      <c r="I3424" s="338"/>
      <c r="J3424" s="338"/>
      <c r="K3424" s="338"/>
      <c r="L3424" s="338"/>
      <c r="M3424" s="332"/>
      <c r="N3424" s="332"/>
      <c r="O3424" s="332"/>
      <c r="P3424" s="330"/>
      <c r="Q3424" s="330"/>
      <c r="R3424" s="338"/>
      <c r="S3424" s="338"/>
      <c r="T3424" s="338"/>
      <c r="U3424" s="338"/>
      <c r="V3424" s="338"/>
      <c r="W3424" s="338"/>
      <c r="X3424" s="338"/>
    </row>
    <row r="3425" spans="1:24" ht="1.5" customHeight="1">
      <c r="A3425" s="330" t="s">
        <v>4</v>
      </c>
      <c r="B3425" s="330"/>
      <c r="C3425" s="330"/>
      <c r="D3425" s="330"/>
      <c r="E3425" s="330"/>
      <c r="F3425" s="330"/>
      <c r="G3425" s="330"/>
      <c r="H3425" s="219"/>
      <c r="I3425" s="338">
        <v>1</v>
      </c>
      <c r="J3425" s="338"/>
      <c r="K3425" s="338"/>
      <c r="L3425" s="338"/>
      <c r="M3425" s="332" t="s">
        <v>45</v>
      </c>
      <c r="N3425" s="332"/>
      <c r="O3425" s="332"/>
      <c r="P3425" s="330"/>
      <c r="Q3425" s="330"/>
      <c r="R3425" s="338">
        <v>1.6685410000000001</v>
      </c>
      <c r="S3425" s="338"/>
      <c r="T3425" s="338"/>
      <c r="U3425" s="338"/>
      <c r="V3425" s="338">
        <v>1.6685410000000001</v>
      </c>
      <c r="W3425" s="338"/>
      <c r="X3425" s="338"/>
    </row>
    <row r="3426" spans="1:24" ht="16.5" customHeight="1">
      <c r="A3426" s="330"/>
      <c r="B3426" s="330"/>
      <c r="C3426" s="330"/>
      <c r="D3426" s="330"/>
      <c r="E3426" s="330"/>
      <c r="F3426" s="330"/>
      <c r="G3426" s="330"/>
      <c r="H3426" s="219"/>
      <c r="I3426" s="338"/>
      <c r="J3426" s="338"/>
      <c r="K3426" s="338"/>
      <c r="L3426" s="338"/>
      <c r="M3426" s="332"/>
      <c r="N3426" s="332"/>
      <c r="O3426" s="332"/>
      <c r="P3426" s="330"/>
      <c r="Q3426" s="330"/>
      <c r="R3426" s="338"/>
      <c r="S3426" s="338"/>
      <c r="T3426" s="338"/>
      <c r="U3426" s="338"/>
      <c r="V3426" s="338"/>
      <c r="W3426" s="338"/>
      <c r="X3426" s="338"/>
    </row>
    <row r="3427" spans="1:24" ht="1.5" customHeight="1">
      <c r="A3427" s="330" t="s">
        <v>105</v>
      </c>
      <c r="B3427" s="330"/>
      <c r="C3427" s="330"/>
      <c r="D3427" s="330"/>
      <c r="E3427" s="330"/>
      <c r="F3427" s="330"/>
      <c r="G3427" s="330"/>
      <c r="H3427" s="219"/>
      <c r="I3427" s="338">
        <v>40</v>
      </c>
      <c r="J3427" s="338"/>
      <c r="K3427" s="338"/>
      <c r="L3427" s="338"/>
      <c r="M3427" s="332" t="s">
        <v>639</v>
      </c>
      <c r="N3427" s="332"/>
      <c r="O3427" s="332"/>
      <c r="P3427" s="330"/>
      <c r="Q3427" s="330"/>
      <c r="R3427" s="338">
        <v>0.18</v>
      </c>
      <c r="S3427" s="338"/>
      <c r="T3427" s="338"/>
      <c r="U3427" s="338"/>
      <c r="V3427" s="338">
        <v>7.2</v>
      </c>
      <c r="W3427" s="338"/>
      <c r="X3427" s="338"/>
    </row>
    <row r="3428" spans="1:24" ht="16.5" customHeight="1">
      <c r="A3428" s="330"/>
      <c r="B3428" s="330"/>
      <c r="C3428" s="330"/>
      <c r="D3428" s="330"/>
      <c r="E3428" s="330"/>
      <c r="F3428" s="330"/>
      <c r="G3428" s="330"/>
      <c r="H3428" s="219"/>
      <c r="I3428" s="338"/>
      <c r="J3428" s="338"/>
      <c r="K3428" s="338"/>
      <c r="L3428" s="338"/>
      <c r="M3428" s="332"/>
      <c r="N3428" s="332"/>
      <c r="O3428" s="332"/>
      <c r="P3428" s="330"/>
      <c r="Q3428" s="330"/>
      <c r="R3428" s="338"/>
      <c r="S3428" s="338"/>
      <c r="T3428" s="338"/>
      <c r="U3428" s="338"/>
      <c r="V3428" s="338"/>
      <c r="W3428" s="338"/>
      <c r="X3428" s="338"/>
    </row>
    <row r="3429" spans="1:24" ht="1.5" customHeight="1">
      <c r="A3429" s="330" t="s">
        <v>103</v>
      </c>
      <c r="B3429" s="330"/>
      <c r="C3429" s="330"/>
      <c r="D3429" s="330"/>
      <c r="E3429" s="330"/>
      <c r="F3429" s="330"/>
      <c r="G3429" s="330"/>
      <c r="H3429" s="219"/>
      <c r="I3429" s="338">
        <v>5</v>
      </c>
      <c r="J3429" s="338"/>
      <c r="K3429" s="338"/>
      <c r="L3429" s="338"/>
      <c r="M3429" s="332" t="s">
        <v>639</v>
      </c>
      <c r="N3429" s="332"/>
      <c r="O3429" s="332"/>
      <c r="P3429" s="330"/>
      <c r="Q3429" s="330"/>
      <c r="R3429" s="338">
        <v>0.3</v>
      </c>
      <c r="S3429" s="338"/>
      <c r="T3429" s="338"/>
      <c r="U3429" s="338"/>
      <c r="V3429" s="338">
        <v>1.5</v>
      </c>
      <c r="W3429" s="338"/>
      <c r="X3429" s="338"/>
    </row>
    <row r="3430" spans="1:24" ht="16.5" customHeight="1">
      <c r="A3430" s="330"/>
      <c r="B3430" s="330"/>
      <c r="C3430" s="330"/>
      <c r="D3430" s="330"/>
      <c r="E3430" s="330"/>
      <c r="F3430" s="330"/>
      <c r="G3430" s="330"/>
      <c r="H3430" s="219"/>
      <c r="I3430" s="338"/>
      <c r="J3430" s="338"/>
      <c r="K3430" s="338"/>
      <c r="L3430" s="338"/>
      <c r="M3430" s="332"/>
      <c r="N3430" s="332"/>
      <c r="O3430" s="332"/>
      <c r="P3430" s="330"/>
      <c r="Q3430" s="330"/>
      <c r="R3430" s="338"/>
      <c r="S3430" s="338"/>
      <c r="T3430" s="338"/>
      <c r="U3430" s="338"/>
      <c r="V3430" s="338"/>
      <c r="W3430" s="338"/>
      <c r="X3430" s="338"/>
    </row>
    <row r="3431" spans="1:24" ht="1.5" customHeight="1">
      <c r="A3431" s="330" t="s">
        <v>96</v>
      </c>
      <c r="B3431" s="330"/>
      <c r="C3431" s="330"/>
      <c r="D3431" s="330"/>
      <c r="E3431" s="330"/>
      <c r="F3431" s="330"/>
      <c r="G3431" s="330"/>
      <c r="H3431" s="219"/>
      <c r="I3431" s="338">
        <v>2</v>
      </c>
      <c r="J3431" s="338"/>
      <c r="K3431" s="338"/>
      <c r="L3431" s="338"/>
      <c r="M3431" s="332" t="s">
        <v>45</v>
      </c>
      <c r="N3431" s="332"/>
      <c r="O3431" s="332"/>
      <c r="P3431" s="330"/>
      <c r="Q3431" s="330"/>
      <c r="R3431" s="338">
        <v>0.28999999999999998</v>
      </c>
      <c r="S3431" s="338"/>
      <c r="T3431" s="338"/>
      <c r="U3431" s="338"/>
      <c r="V3431" s="338">
        <v>0.57999999999999996</v>
      </c>
      <c r="W3431" s="338"/>
      <c r="X3431" s="338"/>
    </row>
    <row r="3432" spans="1:24" ht="16.5" customHeight="1">
      <c r="A3432" s="330"/>
      <c r="B3432" s="330"/>
      <c r="C3432" s="330"/>
      <c r="D3432" s="330"/>
      <c r="E3432" s="330"/>
      <c r="F3432" s="330"/>
      <c r="G3432" s="330"/>
      <c r="H3432" s="219"/>
      <c r="I3432" s="338"/>
      <c r="J3432" s="338"/>
      <c r="K3432" s="338"/>
      <c r="L3432" s="338"/>
      <c r="M3432" s="332"/>
      <c r="N3432" s="332"/>
      <c r="O3432" s="332"/>
      <c r="P3432" s="330"/>
      <c r="Q3432" s="330"/>
      <c r="R3432" s="338"/>
      <c r="S3432" s="338"/>
      <c r="T3432" s="338"/>
      <c r="U3432" s="338"/>
      <c r="V3432" s="338"/>
      <c r="W3432" s="338"/>
      <c r="X3432" s="338"/>
    </row>
    <row r="3433" spans="1:24" ht="7.5" customHeight="1"/>
    <row r="3434" spans="1:24" ht="16.5" customHeight="1">
      <c r="S3434" s="335" t="s">
        <v>641</v>
      </c>
      <c r="T3434" s="335"/>
      <c r="U3434" s="336">
        <v>12.99635</v>
      </c>
      <c r="V3434" s="336"/>
      <c r="W3434" s="336"/>
    </row>
    <row r="3435" spans="1:24" ht="15" customHeight="1"/>
    <row r="3436" spans="1:24" ht="17.25" customHeight="1">
      <c r="B3436" s="339" t="s">
        <v>804</v>
      </c>
      <c r="C3436" s="339"/>
      <c r="D3436" s="339"/>
      <c r="E3436" s="339"/>
      <c r="F3436" s="339"/>
      <c r="G3436" s="339"/>
      <c r="H3436" s="339"/>
      <c r="I3436" s="339"/>
      <c r="J3436" s="339"/>
      <c r="K3436" s="339"/>
      <c r="L3436" s="339"/>
      <c r="M3436" s="339"/>
      <c r="N3436" s="339"/>
      <c r="O3436" s="339"/>
      <c r="P3436" s="339"/>
      <c r="Q3436" s="339"/>
      <c r="R3436" s="339"/>
      <c r="S3436" s="339"/>
      <c r="T3436" s="339"/>
      <c r="U3436" s="339"/>
      <c r="V3436" s="339"/>
      <c r="W3436" s="339"/>
      <c r="X3436" s="339"/>
    </row>
    <row r="3437" spans="1:24" ht="0.75" customHeight="1"/>
    <row r="3438" spans="1:24" ht="18" customHeight="1">
      <c r="A3438" s="340" t="s">
        <v>633</v>
      </c>
      <c r="B3438" s="340"/>
      <c r="C3438" s="340"/>
      <c r="D3438" s="340"/>
      <c r="E3438" s="340"/>
      <c r="F3438" s="340"/>
      <c r="G3438" s="340"/>
      <c r="H3438" s="218" t="s">
        <v>634</v>
      </c>
      <c r="I3438" s="341" t="s">
        <v>635</v>
      </c>
      <c r="J3438" s="341"/>
      <c r="K3438" s="341"/>
      <c r="L3438" s="341"/>
      <c r="M3438" s="341" t="s">
        <v>43</v>
      </c>
      <c r="N3438" s="341"/>
      <c r="O3438" s="341"/>
      <c r="P3438" s="340" t="s">
        <v>636</v>
      </c>
      <c r="Q3438" s="340"/>
      <c r="R3438" s="341" t="s">
        <v>637</v>
      </c>
      <c r="S3438" s="341"/>
      <c r="T3438" s="341"/>
      <c r="U3438" s="341"/>
      <c r="V3438" s="341" t="s">
        <v>638</v>
      </c>
      <c r="W3438" s="341"/>
      <c r="X3438" s="341"/>
    </row>
    <row r="3439" spans="1:24" ht="1.5" customHeight="1">
      <c r="A3439" s="330" t="s">
        <v>104</v>
      </c>
      <c r="B3439" s="330"/>
      <c r="C3439" s="330"/>
      <c r="D3439" s="330"/>
      <c r="E3439" s="330"/>
      <c r="F3439" s="330"/>
      <c r="G3439" s="330"/>
      <c r="H3439" s="219"/>
      <c r="I3439" s="338">
        <v>2</v>
      </c>
      <c r="J3439" s="338"/>
      <c r="K3439" s="338"/>
      <c r="L3439" s="338"/>
      <c r="M3439" s="332" t="s">
        <v>45</v>
      </c>
      <c r="N3439" s="332"/>
      <c r="O3439" s="332"/>
      <c r="P3439" s="330"/>
      <c r="Q3439" s="330"/>
      <c r="R3439" s="338">
        <v>0.76</v>
      </c>
      <c r="S3439" s="338"/>
      <c r="T3439" s="338"/>
      <c r="U3439" s="338"/>
      <c r="V3439" s="338">
        <v>1.52</v>
      </c>
      <c r="W3439" s="338"/>
      <c r="X3439" s="338"/>
    </row>
    <row r="3440" spans="1:24" ht="16.5" customHeight="1">
      <c r="A3440" s="330"/>
      <c r="B3440" s="330"/>
      <c r="C3440" s="330"/>
      <c r="D3440" s="330"/>
      <c r="E3440" s="330"/>
      <c r="F3440" s="330"/>
      <c r="G3440" s="330"/>
      <c r="H3440" s="219"/>
      <c r="I3440" s="338"/>
      <c r="J3440" s="338"/>
      <c r="K3440" s="338"/>
      <c r="L3440" s="338"/>
      <c r="M3440" s="332"/>
      <c r="N3440" s="332"/>
      <c r="O3440" s="332"/>
      <c r="P3440" s="330"/>
      <c r="Q3440" s="330"/>
      <c r="R3440" s="338"/>
      <c r="S3440" s="338"/>
      <c r="T3440" s="338"/>
      <c r="U3440" s="338"/>
      <c r="V3440" s="338"/>
      <c r="W3440" s="338"/>
      <c r="X3440" s="338"/>
    </row>
    <row r="3441" spans="1:24" ht="1.5" customHeight="1">
      <c r="A3441" s="330" t="s">
        <v>3</v>
      </c>
      <c r="B3441" s="330"/>
      <c r="C3441" s="330"/>
      <c r="D3441" s="330"/>
      <c r="E3441" s="330"/>
      <c r="F3441" s="330"/>
      <c r="G3441" s="330"/>
      <c r="H3441" s="219"/>
      <c r="I3441" s="338">
        <v>1</v>
      </c>
      <c r="J3441" s="338"/>
      <c r="K3441" s="338"/>
      <c r="L3441" s="338"/>
      <c r="M3441" s="332" t="s">
        <v>45</v>
      </c>
      <c r="N3441" s="332"/>
      <c r="O3441" s="332"/>
      <c r="P3441" s="330"/>
      <c r="Q3441" s="330"/>
      <c r="R3441" s="338">
        <v>2.045042</v>
      </c>
      <c r="S3441" s="338"/>
      <c r="T3441" s="338"/>
      <c r="U3441" s="338"/>
      <c r="V3441" s="338">
        <v>2.045042</v>
      </c>
      <c r="W3441" s="338"/>
      <c r="X3441" s="338"/>
    </row>
    <row r="3442" spans="1:24" ht="16.5" customHeight="1">
      <c r="A3442" s="330"/>
      <c r="B3442" s="330"/>
      <c r="C3442" s="330"/>
      <c r="D3442" s="330"/>
      <c r="E3442" s="330"/>
      <c r="F3442" s="330"/>
      <c r="G3442" s="330"/>
      <c r="H3442" s="219"/>
      <c r="I3442" s="338"/>
      <c r="J3442" s="338"/>
      <c r="K3442" s="338"/>
      <c r="L3442" s="338"/>
      <c r="M3442" s="332"/>
      <c r="N3442" s="332"/>
      <c r="O3442" s="332"/>
      <c r="P3442" s="330"/>
      <c r="Q3442" s="330"/>
      <c r="R3442" s="338"/>
      <c r="S3442" s="338"/>
      <c r="T3442" s="338"/>
      <c r="U3442" s="338"/>
      <c r="V3442" s="338"/>
      <c r="W3442" s="338"/>
      <c r="X3442" s="338"/>
    </row>
    <row r="3443" spans="1:24" ht="1.5" customHeight="1">
      <c r="A3443" s="330" t="s">
        <v>96</v>
      </c>
      <c r="B3443" s="330"/>
      <c r="C3443" s="330"/>
      <c r="D3443" s="330"/>
      <c r="E3443" s="330"/>
      <c r="F3443" s="330"/>
      <c r="G3443" s="330"/>
      <c r="H3443" s="219"/>
      <c r="I3443" s="338">
        <v>2</v>
      </c>
      <c r="J3443" s="338"/>
      <c r="K3443" s="338"/>
      <c r="L3443" s="338"/>
      <c r="M3443" s="332" t="s">
        <v>45</v>
      </c>
      <c r="N3443" s="332"/>
      <c r="O3443" s="332"/>
      <c r="P3443" s="330"/>
      <c r="Q3443" s="330"/>
      <c r="R3443" s="338">
        <v>0.28999999999999998</v>
      </c>
      <c r="S3443" s="338"/>
      <c r="T3443" s="338"/>
      <c r="U3443" s="338"/>
      <c r="V3443" s="338">
        <v>0.57999999999999996</v>
      </c>
      <c r="W3443" s="338"/>
      <c r="X3443" s="338"/>
    </row>
    <row r="3444" spans="1:24" ht="16.5" customHeight="1">
      <c r="A3444" s="330"/>
      <c r="B3444" s="330"/>
      <c r="C3444" s="330"/>
      <c r="D3444" s="330"/>
      <c r="E3444" s="330"/>
      <c r="F3444" s="330"/>
      <c r="G3444" s="330"/>
      <c r="H3444" s="219"/>
      <c r="I3444" s="338"/>
      <c r="J3444" s="338"/>
      <c r="K3444" s="338"/>
      <c r="L3444" s="338"/>
      <c r="M3444" s="332"/>
      <c r="N3444" s="332"/>
      <c r="O3444" s="332"/>
      <c r="P3444" s="330"/>
      <c r="Q3444" s="330"/>
      <c r="R3444" s="338"/>
      <c r="S3444" s="338"/>
      <c r="T3444" s="338"/>
      <c r="U3444" s="338"/>
      <c r="V3444" s="338"/>
      <c r="W3444" s="338"/>
      <c r="X3444" s="338"/>
    </row>
    <row r="3445" spans="1:24" ht="7.5" customHeight="1"/>
    <row r="3446" spans="1:24" ht="16.5" customHeight="1">
      <c r="S3446" s="335" t="s">
        <v>641</v>
      </c>
      <c r="T3446" s="335"/>
      <c r="U3446" s="336">
        <v>4.1450420000000001</v>
      </c>
      <c r="V3446" s="336"/>
      <c r="W3446" s="336"/>
    </row>
    <row r="3447" spans="1:24" ht="15.75" customHeight="1"/>
    <row r="3448" spans="1:24" ht="16.5" customHeight="1">
      <c r="B3448" s="339" t="s">
        <v>204</v>
      </c>
      <c r="C3448" s="339"/>
      <c r="D3448" s="339"/>
      <c r="E3448" s="339"/>
      <c r="F3448" s="339"/>
      <c r="G3448" s="339"/>
      <c r="H3448" s="339"/>
      <c r="I3448" s="339"/>
      <c r="J3448" s="339"/>
      <c r="K3448" s="339"/>
      <c r="L3448" s="339"/>
      <c r="M3448" s="339"/>
      <c r="N3448" s="339"/>
      <c r="O3448" s="339"/>
      <c r="P3448" s="339"/>
      <c r="Q3448" s="339"/>
      <c r="R3448" s="339"/>
      <c r="S3448" s="339"/>
      <c r="T3448" s="339"/>
      <c r="U3448" s="339"/>
      <c r="V3448" s="339"/>
      <c r="W3448" s="339"/>
      <c r="X3448" s="339"/>
    </row>
    <row r="3449" spans="1:24" ht="0.75" customHeight="1"/>
    <row r="3450" spans="1:24" ht="18" customHeight="1">
      <c r="A3450" s="340" t="s">
        <v>633</v>
      </c>
      <c r="B3450" s="340"/>
      <c r="C3450" s="340"/>
      <c r="D3450" s="340"/>
      <c r="E3450" s="340"/>
      <c r="F3450" s="340"/>
      <c r="G3450" s="340"/>
      <c r="H3450" s="218" t="s">
        <v>634</v>
      </c>
      <c r="I3450" s="341" t="s">
        <v>635</v>
      </c>
      <c r="J3450" s="341"/>
      <c r="K3450" s="341"/>
      <c r="L3450" s="341"/>
      <c r="M3450" s="341" t="s">
        <v>43</v>
      </c>
      <c r="N3450" s="341"/>
      <c r="O3450" s="341"/>
      <c r="P3450" s="340" t="s">
        <v>636</v>
      </c>
      <c r="Q3450" s="340"/>
      <c r="R3450" s="341" t="s">
        <v>637</v>
      </c>
      <c r="S3450" s="341"/>
      <c r="T3450" s="341"/>
      <c r="U3450" s="341"/>
      <c r="V3450" s="341" t="s">
        <v>638</v>
      </c>
      <c r="W3450" s="341"/>
      <c r="X3450" s="341"/>
    </row>
    <row r="3451" spans="1:24" ht="1.5" customHeight="1">
      <c r="A3451" s="330" t="s">
        <v>104</v>
      </c>
      <c r="B3451" s="330"/>
      <c r="C3451" s="330"/>
      <c r="D3451" s="330"/>
      <c r="E3451" s="330"/>
      <c r="F3451" s="330"/>
      <c r="G3451" s="330"/>
      <c r="H3451" s="219"/>
      <c r="I3451" s="338">
        <v>1</v>
      </c>
      <c r="J3451" s="338"/>
      <c r="K3451" s="338"/>
      <c r="L3451" s="338"/>
      <c r="M3451" s="332" t="s">
        <v>45</v>
      </c>
      <c r="N3451" s="332"/>
      <c r="O3451" s="332"/>
      <c r="P3451" s="330"/>
      <c r="Q3451" s="330"/>
      <c r="R3451" s="338">
        <v>0.76</v>
      </c>
      <c r="S3451" s="338"/>
      <c r="T3451" s="338"/>
      <c r="U3451" s="338"/>
      <c r="V3451" s="338">
        <v>0.76</v>
      </c>
      <c r="W3451" s="338"/>
      <c r="X3451" s="338"/>
    </row>
    <row r="3452" spans="1:24" ht="16.5" customHeight="1">
      <c r="A3452" s="330"/>
      <c r="B3452" s="330"/>
      <c r="C3452" s="330"/>
      <c r="D3452" s="330"/>
      <c r="E3452" s="330"/>
      <c r="F3452" s="330"/>
      <c r="G3452" s="330"/>
      <c r="H3452" s="219"/>
      <c r="I3452" s="338"/>
      <c r="J3452" s="338"/>
      <c r="K3452" s="338"/>
      <c r="L3452" s="338"/>
      <c r="M3452" s="332"/>
      <c r="N3452" s="332"/>
      <c r="O3452" s="332"/>
      <c r="P3452" s="330"/>
      <c r="Q3452" s="330"/>
      <c r="R3452" s="338"/>
      <c r="S3452" s="338"/>
      <c r="T3452" s="338"/>
      <c r="U3452" s="338"/>
      <c r="V3452" s="338"/>
      <c r="W3452" s="338"/>
      <c r="X3452" s="338"/>
    </row>
    <row r="3453" spans="1:24" ht="1.5" customHeight="1">
      <c r="A3453" s="330" t="s">
        <v>4</v>
      </c>
      <c r="B3453" s="330"/>
      <c r="C3453" s="330"/>
      <c r="D3453" s="330"/>
      <c r="E3453" s="330"/>
      <c r="F3453" s="330"/>
      <c r="G3453" s="330"/>
      <c r="H3453" s="219"/>
      <c r="I3453" s="338">
        <v>1</v>
      </c>
      <c r="J3453" s="338"/>
      <c r="K3453" s="338"/>
      <c r="L3453" s="338"/>
      <c r="M3453" s="332" t="s">
        <v>45</v>
      </c>
      <c r="N3453" s="332"/>
      <c r="O3453" s="332"/>
      <c r="P3453" s="330"/>
      <c r="Q3453" s="330"/>
      <c r="R3453" s="338">
        <v>1.6685410000000001</v>
      </c>
      <c r="S3453" s="338"/>
      <c r="T3453" s="338"/>
      <c r="U3453" s="338"/>
      <c r="V3453" s="338">
        <v>1.6685410000000001</v>
      </c>
      <c r="W3453" s="338"/>
      <c r="X3453" s="338"/>
    </row>
    <row r="3454" spans="1:24" ht="16.5" customHeight="1">
      <c r="A3454" s="330"/>
      <c r="B3454" s="330"/>
      <c r="C3454" s="330"/>
      <c r="D3454" s="330"/>
      <c r="E3454" s="330"/>
      <c r="F3454" s="330"/>
      <c r="G3454" s="330"/>
      <c r="H3454" s="219"/>
      <c r="I3454" s="338"/>
      <c r="J3454" s="338"/>
      <c r="K3454" s="338"/>
      <c r="L3454" s="338"/>
      <c r="M3454" s="332"/>
      <c r="N3454" s="332"/>
      <c r="O3454" s="332"/>
      <c r="P3454" s="330"/>
      <c r="Q3454" s="330"/>
      <c r="R3454" s="338"/>
      <c r="S3454" s="338"/>
      <c r="T3454" s="338"/>
      <c r="U3454" s="338"/>
      <c r="V3454" s="338"/>
      <c r="W3454" s="338"/>
      <c r="X3454" s="338"/>
    </row>
    <row r="3455" spans="1:24" ht="1.5" customHeight="1">
      <c r="A3455" s="330" t="s">
        <v>96</v>
      </c>
      <c r="B3455" s="330"/>
      <c r="C3455" s="330"/>
      <c r="D3455" s="330"/>
      <c r="E3455" s="330"/>
      <c r="F3455" s="330"/>
      <c r="G3455" s="330"/>
      <c r="H3455" s="219"/>
      <c r="I3455" s="338">
        <v>2</v>
      </c>
      <c r="J3455" s="338"/>
      <c r="K3455" s="338"/>
      <c r="L3455" s="338"/>
      <c r="M3455" s="332" t="s">
        <v>45</v>
      </c>
      <c r="N3455" s="332"/>
      <c r="O3455" s="332"/>
      <c r="P3455" s="330"/>
      <c r="Q3455" s="330"/>
      <c r="R3455" s="338">
        <v>0.28999999999999998</v>
      </c>
      <c r="S3455" s="338"/>
      <c r="T3455" s="338"/>
      <c r="U3455" s="338"/>
      <c r="V3455" s="338">
        <v>0.57999999999999996</v>
      </c>
      <c r="W3455" s="338"/>
      <c r="X3455" s="338"/>
    </row>
    <row r="3456" spans="1:24" ht="16.5" customHeight="1">
      <c r="A3456" s="330"/>
      <c r="B3456" s="330"/>
      <c r="C3456" s="330"/>
      <c r="D3456" s="330"/>
      <c r="E3456" s="330"/>
      <c r="F3456" s="330"/>
      <c r="G3456" s="330"/>
      <c r="H3456" s="219"/>
      <c r="I3456" s="338"/>
      <c r="J3456" s="338"/>
      <c r="K3456" s="338"/>
      <c r="L3456" s="338"/>
      <c r="M3456" s="332"/>
      <c r="N3456" s="332"/>
      <c r="O3456" s="332"/>
      <c r="P3456" s="330"/>
      <c r="Q3456" s="330"/>
      <c r="R3456" s="338"/>
      <c r="S3456" s="338"/>
      <c r="T3456" s="338"/>
      <c r="U3456" s="338"/>
      <c r="V3456" s="338"/>
      <c r="W3456" s="338"/>
      <c r="X3456" s="338"/>
    </row>
    <row r="3457" spans="1:24" ht="7.5" customHeight="1"/>
    <row r="3458" spans="1:24" ht="16.5" customHeight="1">
      <c r="S3458" s="335" t="s">
        <v>641</v>
      </c>
      <c r="T3458" s="335"/>
      <c r="U3458" s="336">
        <v>3.0085410000000001</v>
      </c>
      <c r="V3458" s="336"/>
      <c r="W3458" s="336"/>
    </row>
    <row r="3459" spans="1:24" ht="15.75" customHeight="1"/>
    <row r="3460" spans="1:24" ht="16.5" customHeight="1">
      <c r="B3460" s="339" t="s">
        <v>205</v>
      </c>
      <c r="C3460" s="339"/>
      <c r="D3460" s="339"/>
      <c r="E3460" s="339"/>
      <c r="F3460" s="339"/>
      <c r="G3460" s="339"/>
      <c r="H3460" s="339"/>
      <c r="I3460" s="339"/>
      <c r="J3460" s="339"/>
      <c r="K3460" s="339"/>
      <c r="L3460" s="339"/>
      <c r="M3460" s="339"/>
      <c r="N3460" s="339"/>
      <c r="O3460" s="339"/>
      <c r="P3460" s="339"/>
      <c r="Q3460" s="339"/>
      <c r="R3460" s="339"/>
      <c r="S3460" s="339"/>
      <c r="T3460" s="339"/>
      <c r="U3460" s="339"/>
      <c r="V3460" s="339"/>
      <c r="W3460" s="339"/>
      <c r="X3460" s="339"/>
    </row>
    <row r="3461" spans="1:24" ht="0.75" customHeight="1"/>
    <row r="3462" spans="1:24" ht="18" customHeight="1">
      <c r="A3462" s="340" t="s">
        <v>633</v>
      </c>
      <c r="B3462" s="340"/>
      <c r="C3462" s="340"/>
      <c r="D3462" s="340"/>
      <c r="E3462" s="340"/>
      <c r="F3462" s="340"/>
      <c r="G3462" s="340"/>
      <c r="H3462" s="218" t="s">
        <v>634</v>
      </c>
      <c r="I3462" s="341" t="s">
        <v>635</v>
      </c>
      <c r="J3462" s="341"/>
      <c r="K3462" s="341"/>
      <c r="L3462" s="341"/>
      <c r="M3462" s="341" t="s">
        <v>43</v>
      </c>
      <c r="N3462" s="341"/>
      <c r="O3462" s="341"/>
      <c r="P3462" s="340" t="s">
        <v>636</v>
      </c>
      <c r="Q3462" s="340"/>
      <c r="R3462" s="341" t="s">
        <v>637</v>
      </c>
      <c r="S3462" s="341"/>
      <c r="T3462" s="341"/>
      <c r="U3462" s="341"/>
      <c r="V3462" s="341" t="s">
        <v>638</v>
      </c>
      <c r="W3462" s="341"/>
      <c r="X3462" s="341"/>
    </row>
    <row r="3463" spans="1:24" ht="1.5" customHeight="1">
      <c r="A3463" s="330" t="s">
        <v>53</v>
      </c>
      <c r="B3463" s="330"/>
      <c r="C3463" s="330"/>
      <c r="D3463" s="330"/>
      <c r="E3463" s="330"/>
      <c r="F3463" s="330"/>
      <c r="G3463" s="330"/>
      <c r="H3463" s="219"/>
      <c r="I3463" s="338">
        <v>1</v>
      </c>
      <c r="J3463" s="338"/>
      <c r="K3463" s="338"/>
      <c r="L3463" s="338"/>
      <c r="M3463" s="332" t="s">
        <v>45</v>
      </c>
      <c r="N3463" s="332"/>
      <c r="O3463" s="332"/>
      <c r="P3463" s="330"/>
      <c r="Q3463" s="330"/>
      <c r="R3463" s="338">
        <v>1.5994079999999999</v>
      </c>
      <c r="S3463" s="338"/>
      <c r="T3463" s="338"/>
      <c r="U3463" s="338"/>
      <c r="V3463" s="338">
        <v>1.5994079999999999</v>
      </c>
      <c r="W3463" s="338"/>
      <c r="X3463" s="338"/>
    </row>
    <row r="3464" spans="1:24" ht="16.5" customHeight="1">
      <c r="A3464" s="330"/>
      <c r="B3464" s="330"/>
      <c r="C3464" s="330"/>
      <c r="D3464" s="330"/>
      <c r="E3464" s="330"/>
      <c r="F3464" s="330"/>
      <c r="G3464" s="330"/>
      <c r="H3464" s="219"/>
      <c r="I3464" s="338"/>
      <c r="J3464" s="338"/>
      <c r="K3464" s="338"/>
      <c r="L3464" s="338"/>
      <c r="M3464" s="332"/>
      <c r="N3464" s="332"/>
      <c r="O3464" s="332"/>
      <c r="P3464" s="330"/>
      <c r="Q3464" s="330"/>
      <c r="R3464" s="338"/>
      <c r="S3464" s="338"/>
      <c r="T3464" s="338"/>
      <c r="U3464" s="338"/>
      <c r="V3464" s="338"/>
      <c r="W3464" s="338"/>
      <c r="X3464" s="338"/>
    </row>
    <row r="3465" spans="1:24" ht="1.5" customHeight="1">
      <c r="A3465" s="330" t="s">
        <v>3</v>
      </c>
      <c r="B3465" s="330"/>
      <c r="C3465" s="330"/>
      <c r="D3465" s="330"/>
      <c r="E3465" s="330"/>
      <c r="F3465" s="330"/>
      <c r="G3465" s="330"/>
      <c r="H3465" s="219"/>
      <c r="I3465" s="338">
        <v>1</v>
      </c>
      <c r="J3465" s="338"/>
      <c r="K3465" s="338"/>
      <c r="L3465" s="338"/>
      <c r="M3465" s="332" t="s">
        <v>45</v>
      </c>
      <c r="N3465" s="332"/>
      <c r="O3465" s="332"/>
      <c r="P3465" s="330"/>
      <c r="Q3465" s="330"/>
      <c r="R3465" s="338">
        <v>2.045042</v>
      </c>
      <c r="S3465" s="338"/>
      <c r="T3465" s="338"/>
      <c r="U3465" s="338"/>
      <c r="V3465" s="338">
        <v>2.045042</v>
      </c>
      <c r="W3465" s="338"/>
      <c r="X3465" s="338"/>
    </row>
    <row r="3466" spans="1:24" ht="16.5" customHeight="1">
      <c r="A3466" s="330"/>
      <c r="B3466" s="330"/>
      <c r="C3466" s="330"/>
      <c r="D3466" s="330"/>
      <c r="E3466" s="330"/>
      <c r="F3466" s="330"/>
      <c r="G3466" s="330"/>
      <c r="H3466" s="219"/>
      <c r="I3466" s="338"/>
      <c r="J3466" s="338"/>
      <c r="K3466" s="338"/>
      <c r="L3466" s="338"/>
      <c r="M3466" s="332"/>
      <c r="N3466" s="332"/>
      <c r="O3466" s="332"/>
      <c r="P3466" s="330"/>
      <c r="Q3466" s="330"/>
      <c r="R3466" s="338"/>
      <c r="S3466" s="338"/>
      <c r="T3466" s="338"/>
      <c r="U3466" s="338"/>
      <c r="V3466" s="338"/>
      <c r="W3466" s="338"/>
      <c r="X3466" s="338"/>
    </row>
    <row r="3467" spans="1:24" ht="1.5" customHeight="1">
      <c r="A3467" s="330" t="s">
        <v>96</v>
      </c>
      <c r="B3467" s="330"/>
      <c r="C3467" s="330"/>
      <c r="D3467" s="330"/>
      <c r="E3467" s="330"/>
      <c r="F3467" s="330"/>
      <c r="G3467" s="330"/>
      <c r="H3467" s="219"/>
      <c r="I3467" s="338">
        <v>2</v>
      </c>
      <c r="J3467" s="338"/>
      <c r="K3467" s="338"/>
      <c r="L3467" s="338"/>
      <c r="M3467" s="332" t="s">
        <v>45</v>
      </c>
      <c r="N3467" s="332"/>
      <c r="O3467" s="332"/>
      <c r="P3467" s="330"/>
      <c r="Q3467" s="330"/>
      <c r="R3467" s="338">
        <v>0.28999999999999998</v>
      </c>
      <c r="S3467" s="338"/>
      <c r="T3467" s="338"/>
      <c r="U3467" s="338"/>
      <c r="V3467" s="338">
        <v>0.57999999999999996</v>
      </c>
      <c r="W3467" s="338"/>
      <c r="X3467" s="338"/>
    </row>
    <row r="3468" spans="1:24" ht="16.5" customHeight="1">
      <c r="A3468" s="330"/>
      <c r="B3468" s="330"/>
      <c r="C3468" s="330"/>
      <c r="D3468" s="330"/>
      <c r="E3468" s="330"/>
      <c r="F3468" s="330"/>
      <c r="G3468" s="330"/>
      <c r="H3468" s="219"/>
      <c r="I3468" s="338"/>
      <c r="J3468" s="338"/>
      <c r="K3468" s="338"/>
      <c r="L3468" s="338"/>
      <c r="M3468" s="332"/>
      <c r="N3468" s="332"/>
      <c r="O3468" s="332"/>
      <c r="P3468" s="330"/>
      <c r="Q3468" s="330"/>
      <c r="R3468" s="338"/>
      <c r="S3468" s="338"/>
      <c r="T3468" s="338"/>
      <c r="U3468" s="338"/>
      <c r="V3468" s="338"/>
      <c r="W3468" s="338"/>
      <c r="X3468" s="338"/>
    </row>
    <row r="3469" spans="1:24" ht="7.5" customHeight="1"/>
    <row r="3470" spans="1:24" ht="16.5" customHeight="1">
      <c r="S3470" s="335" t="s">
        <v>641</v>
      </c>
      <c r="T3470" s="335"/>
      <c r="U3470" s="336">
        <v>4.22445</v>
      </c>
      <c r="V3470" s="336"/>
      <c r="W3470" s="336"/>
    </row>
    <row r="3471" spans="1:24" ht="15.75" customHeight="1"/>
    <row r="3472" spans="1:24" ht="16.5" customHeight="1">
      <c r="B3472" s="339" t="s">
        <v>206</v>
      </c>
      <c r="C3472" s="339"/>
      <c r="D3472" s="339"/>
      <c r="E3472" s="339"/>
      <c r="F3472" s="339"/>
      <c r="G3472" s="339"/>
      <c r="H3472" s="339"/>
      <c r="I3472" s="339"/>
      <c r="J3472" s="339"/>
      <c r="K3472" s="339"/>
      <c r="L3472" s="339"/>
      <c r="M3472" s="339"/>
      <c r="N3472" s="339"/>
      <c r="O3472" s="339"/>
      <c r="P3472" s="339"/>
      <c r="Q3472" s="339"/>
      <c r="R3472" s="339"/>
      <c r="S3472" s="339"/>
      <c r="T3472" s="339"/>
      <c r="U3472" s="339"/>
      <c r="V3472" s="339"/>
      <c r="W3472" s="339"/>
      <c r="X3472" s="339"/>
    </row>
    <row r="3473" spans="1:24" ht="0.75" customHeight="1"/>
    <row r="3474" spans="1:24" ht="18" customHeight="1">
      <c r="A3474" s="340" t="s">
        <v>633</v>
      </c>
      <c r="B3474" s="340"/>
      <c r="C3474" s="340"/>
      <c r="D3474" s="340"/>
      <c r="E3474" s="340"/>
      <c r="F3474" s="340"/>
      <c r="G3474" s="340"/>
      <c r="H3474" s="218" t="s">
        <v>634</v>
      </c>
      <c r="I3474" s="341" t="s">
        <v>635</v>
      </c>
      <c r="J3474" s="341"/>
      <c r="K3474" s="341"/>
      <c r="L3474" s="341"/>
      <c r="M3474" s="341" t="s">
        <v>43</v>
      </c>
      <c r="N3474" s="341"/>
      <c r="O3474" s="341"/>
      <c r="P3474" s="340" t="s">
        <v>636</v>
      </c>
      <c r="Q3474" s="340"/>
      <c r="R3474" s="341" t="s">
        <v>637</v>
      </c>
      <c r="S3474" s="341"/>
      <c r="T3474" s="341"/>
      <c r="U3474" s="341"/>
      <c r="V3474" s="341" t="s">
        <v>638</v>
      </c>
      <c r="W3474" s="341"/>
      <c r="X3474" s="341"/>
    </row>
    <row r="3475" spans="1:24" ht="1.5" customHeight="1">
      <c r="A3475" s="330" t="s">
        <v>53</v>
      </c>
      <c r="B3475" s="330"/>
      <c r="C3475" s="330"/>
      <c r="D3475" s="330"/>
      <c r="E3475" s="330"/>
      <c r="F3475" s="330"/>
      <c r="G3475" s="330"/>
      <c r="H3475" s="219"/>
      <c r="I3475" s="338">
        <v>1</v>
      </c>
      <c r="J3475" s="338"/>
      <c r="K3475" s="338"/>
      <c r="L3475" s="338"/>
      <c r="M3475" s="332" t="s">
        <v>45</v>
      </c>
      <c r="N3475" s="332"/>
      <c r="O3475" s="332"/>
      <c r="P3475" s="330"/>
      <c r="Q3475" s="330"/>
      <c r="R3475" s="338">
        <v>1.5994079999999999</v>
      </c>
      <c r="S3475" s="338"/>
      <c r="T3475" s="338"/>
      <c r="U3475" s="338"/>
      <c r="V3475" s="338">
        <v>1.5994079999999999</v>
      </c>
      <c r="W3475" s="338"/>
      <c r="X3475" s="338"/>
    </row>
    <row r="3476" spans="1:24" ht="16.5" customHeight="1">
      <c r="A3476" s="330"/>
      <c r="B3476" s="330"/>
      <c r="C3476" s="330"/>
      <c r="D3476" s="330"/>
      <c r="E3476" s="330"/>
      <c r="F3476" s="330"/>
      <c r="G3476" s="330"/>
      <c r="H3476" s="219"/>
      <c r="I3476" s="338"/>
      <c r="J3476" s="338"/>
      <c r="K3476" s="338"/>
      <c r="L3476" s="338"/>
      <c r="M3476" s="332"/>
      <c r="N3476" s="332"/>
      <c r="O3476" s="332"/>
      <c r="P3476" s="330"/>
      <c r="Q3476" s="330"/>
      <c r="R3476" s="338"/>
      <c r="S3476" s="338"/>
      <c r="T3476" s="338"/>
      <c r="U3476" s="338"/>
      <c r="V3476" s="338"/>
      <c r="W3476" s="338"/>
      <c r="X3476" s="338"/>
    </row>
    <row r="3477" spans="1:24" ht="1.5" customHeight="1">
      <c r="A3477" s="330" t="s">
        <v>4</v>
      </c>
      <c r="B3477" s="330"/>
      <c r="C3477" s="330"/>
      <c r="D3477" s="330"/>
      <c r="E3477" s="330"/>
      <c r="F3477" s="330"/>
      <c r="G3477" s="330"/>
      <c r="H3477" s="219"/>
      <c r="I3477" s="338">
        <v>1</v>
      </c>
      <c r="J3477" s="338"/>
      <c r="K3477" s="338"/>
      <c r="L3477" s="338"/>
      <c r="M3477" s="332" t="s">
        <v>45</v>
      </c>
      <c r="N3477" s="332"/>
      <c r="O3477" s="332"/>
      <c r="P3477" s="330"/>
      <c r="Q3477" s="330"/>
      <c r="R3477" s="338">
        <v>1.6685410000000001</v>
      </c>
      <c r="S3477" s="338"/>
      <c r="T3477" s="338"/>
      <c r="U3477" s="338"/>
      <c r="V3477" s="338">
        <v>1.6685410000000001</v>
      </c>
      <c r="W3477" s="338"/>
      <c r="X3477" s="338"/>
    </row>
    <row r="3478" spans="1:24" ht="16.5" customHeight="1">
      <c r="A3478" s="330"/>
      <c r="B3478" s="330"/>
      <c r="C3478" s="330"/>
      <c r="D3478" s="330"/>
      <c r="E3478" s="330"/>
      <c r="F3478" s="330"/>
      <c r="G3478" s="330"/>
      <c r="H3478" s="219"/>
      <c r="I3478" s="338"/>
      <c r="J3478" s="338"/>
      <c r="K3478" s="338"/>
      <c r="L3478" s="338"/>
      <c r="M3478" s="332"/>
      <c r="N3478" s="332"/>
      <c r="O3478" s="332"/>
      <c r="P3478" s="330"/>
      <c r="Q3478" s="330"/>
      <c r="R3478" s="338"/>
      <c r="S3478" s="338"/>
      <c r="T3478" s="338"/>
      <c r="U3478" s="338"/>
      <c r="V3478" s="338"/>
      <c r="W3478" s="338"/>
      <c r="X3478" s="338"/>
    </row>
    <row r="3479" spans="1:24" ht="1.5" customHeight="1">
      <c r="A3479" s="330" t="s">
        <v>96</v>
      </c>
      <c r="B3479" s="330"/>
      <c r="C3479" s="330"/>
      <c r="D3479" s="330"/>
      <c r="E3479" s="330"/>
      <c r="F3479" s="330"/>
      <c r="G3479" s="330"/>
      <c r="H3479" s="219"/>
      <c r="I3479" s="338">
        <v>2</v>
      </c>
      <c r="J3479" s="338"/>
      <c r="K3479" s="338"/>
      <c r="L3479" s="338"/>
      <c r="M3479" s="332" t="s">
        <v>45</v>
      </c>
      <c r="N3479" s="332"/>
      <c r="O3479" s="332"/>
      <c r="P3479" s="330"/>
      <c r="Q3479" s="330"/>
      <c r="R3479" s="338">
        <v>0.28999999999999998</v>
      </c>
      <c r="S3479" s="338"/>
      <c r="T3479" s="338"/>
      <c r="U3479" s="338"/>
      <c r="V3479" s="338">
        <v>0.57999999999999996</v>
      </c>
      <c r="W3479" s="338"/>
      <c r="X3479" s="338"/>
    </row>
    <row r="3480" spans="1:24" ht="16.5" customHeight="1">
      <c r="A3480" s="330"/>
      <c r="B3480" s="330"/>
      <c r="C3480" s="330"/>
      <c r="D3480" s="330"/>
      <c r="E3480" s="330"/>
      <c r="F3480" s="330"/>
      <c r="G3480" s="330"/>
      <c r="H3480" s="219"/>
      <c r="I3480" s="338"/>
      <c r="J3480" s="338"/>
      <c r="K3480" s="338"/>
      <c r="L3480" s="338"/>
      <c r="M3480" s="332"/>
      <c r="N3480" s="332"/>
      <c r="O3480" s="332"/>
      <c r="P3480" s="330"/>
      <c r="Q3480" s="330"/>
      <c r="R3480" s="338"/>
      <c r="S3480" s="338"/>
      <c r="T3480" s="338"/>
      <c r="U3480" s="338"/>
      <c r="V3480" s="338"/>
      <c r="W3480" s="338"/>
      <c r="X3480" s="338"/>
    </row>
    <row r="3481" spans="1:24" ht="8.25" customHeight="1"/>
    <row r="3482" spans="1:24" ht="16.5" customHeight="1">
      <c r="S3482" s="335" t="s">
        <v>641</v>
      </c>
      <c r="T3482" s="335"/>
      <c r="U3482" s="336">
        <v>3.8479489999999998</v>
      </c>
      <c r="V3482" s="336"/>
      <c r="W3482" s="336"/>
    </row>
    <row r="3483" spans="1:24" ht="15" customHeight="1"/>
    <row r="3484" spans="1:24" ht="16.5" customHeight="1">
      <c r="B3484" s="339" t="s">
        <v>207</v>
      </c>
      <c r="C3484" s="339"/>
      <c r="D3484" s="339"/>
      <c r="E3484" s="339"/>
      <c r="F3484" s="339"/>
      <c r="G3484" s="339"/>
      <c r="H3484" s="339"/>
      <c r="I3484" s="339"/>
      <c r="J3484" s="339"/>
      <c r="K3484" s="339"/>
      <c r="L3484" s="339"/>
      <c r="M3484" s="339"/>
      <c r="N3484" s="339"/>
      <c r="O3484" s="339"/>
      <c r="P3484" s="339"/>
      <c r="Q3484" s="339"/>
      <c r="R3484" s="339"/>
      <c r="S3484" s="339"/>
      <c r="T3484" s="339"/>
      <c r="U3484" s="339"/>
      <c r="V3484" s="339"/>
      <c r="W3484" s="339"/>
      <c r="X3484" s="339"/>
    </row>
    <row r="3485" spans="1:24" ht="1.5" customHeight="1"/>
    <row r="3486" spans="1:24" ht="18" customHeight="1">
      <c r="A3486" s="340" t="s">
        <v>633</v>
      </c>
      <c r="B3486" s="340"/>
      <c r="C3486" s="340"/>
      <c r="D3486" s="340"/>
      <c r="E3486" s="340"/>
      <c r="F3486" s="340"/>
      <c r="G3486" s="340"/>
      <c r="H3486" s="218" t="s">
        <v>634</v>
      </c>
      <c r="I3486" s="341" t="s">
        <v>635</v>
      </c>
      <c r="J3486" s="341"/>
      <c r="K3486" s="341"/>
      <c r="L3486" s="341"/>
      <c r="M3486" s="341" t="s">
        <v>43</v>
      </c>
      <c r="N3486" s="341"/>
      <c r="O3486" s="341"/>
      <c r="P3486" s="340" t="s">
        <v>636</v>
      </c>
      <c r="Q3486" s="340"/>
      <c r="R3486" s="341" t="s">
        <v>637</v>
      </c>
      <c r="S3486" s="341"/>
      <c r="T3486" s="341"/>
      <c r="U3486" s="341"/>
      <c r="V3486" s="341" t="s">
        <v>638</v>
      </c>
      <c r="W3486" s="341"/>
      <c r="X3486" s="341"/>
    </row>
    <row r="3487" spans="1:24" ht="1.5" customHeight="1">
      <c r="A3487" s="330" t="s">
        <v>47</v>
      </c>
      <c r="B3487" s="330"/>
      <c r="C3487" s="330"/>
      <c r="D3487" s="330"/>
      <c r="E3487" s="330"/>
      <c r="F3487" s="330"/>
      <c r="G3487" s="330"/>
      <c r="H3487" s="219"/>
      <c r="I3487" s="338">
        <v>200</v>
      </c>
      <c r="J3487" s="338"/>
      <c r="K3487" s="338"/>
      <c r="L3487" s="338"/>
      <c r="M3487" s="332" t="s">
        <v>640</v>
      </c>
      <c r="N3487" s="332"/>
      <c r="O3487" s="332"/>
      <c r="P3487" s="330"/>
      <c r="Q3487" s="330"/>
      <c r="R3487" s="338">
        <v>3.5242370000000002E-2</v>
      </c>
      <c r="S3487" s="338"/>
      <c r="T3487" s="338"/>
      <c r="U3487" s="338"/>
      <c r="V3487" s="338">
        <v>7.0484749999999998</v>
      </c>
      <c r="W3487" s="338"/>
      <c r="X3487" s="338"/>
    </row>
    <row r="3488" spans="1:24" ht="16.5" customHeight="1">
      <c r="A3488" s="330"/>
      <c r="B3488" s="330"/>
      <c r="C3488" s="330"/>
      <c r="D3488" s="330"/>
      <c r="E3488" s="330"/>
      <c r="F3488" s="330"/>
      <c r="G3488" s="330"/>
      <c r="H3488" s="219"/>
      <c r="I3488" s="338"/>
      <c r="J3488" s="338"/>
      <c r="K3488" s="338"/>
      <c r="L3488" s="338"/>
      <c r="M3488" s="332"/>
      <c r="N3488" s="332"/>
      <c r="O3488" s="332"/>
      <c r="P3488" s="330"/>
      <c r="Q3488" s="330"/>
      <c r="R3488" s="338"/>
      <c r="S3488" s="338"/>
      <c r="T3488" s="338"/>
      <c r="U3488" s="338"/>
      <c r="V3488" s="338"/>
      <c r="W3488" s="338"/>
      <c r="X3488" s="338"/>
    </row>
    <row r="3489" spans="1:24" ht="1.5" customHeight="1">
      <c r="A3489" s="330" t="s">
        <v>96</v>
      </c>
      <c r="B3489" s="330"/>
      <c r="C3489" s="330"/>
      <c r="D3489" s="330"/>
      <c r="E3489" s="330"/>
      <c r="F3489" s="330"/>
      <c r="G3489" s="330"/>
      <c r="H3489" s="219"/>
      <c r="I3489" s="338">
        <v>2</v>
      </c>
      <c r="J3489" s="338"/>
      <c r="K3489" s="338"/>
      <c r="L3489" s="338"/>
      <c r="M3489" s="332" t="s">
        <v>45</v>
      </c>
      <c r="N3489" s="332"/>
      <c r="O3489" s="332"/>
      <c r="P3489" s="330"/>
      <c r="Q3489" s="330"/>
      <c r="R3489" s="338">
        <v>0.28999999999999998</v>
      </c>
      <c r="S3489" s="338"/>
      <c r="T3489" s="338"/>
      <c r="U3489" s="338"/>
      <c r="V3489" s="338">
        <v>0.57999999999999996</v>
      </c>
      <c r="W3489" s="338"/>
      <c r="X3489" s="338"/>
    </row>
    <row r="3490" spans="1:24" ht="16.5" customHeight="1">
      <c r="A3490" s="330"/>
      <c r="B3490" s="330"/>
      <c r="C3490" s="330"/>
      <c r="D3490" s="330"/>
      <c r="E3490" s="330"/>
      <c r="F3490" s="330"/>
      <c r="G3490" s="330"/>
      <c r="H3490" s="219"/>
      <c r="I3490" s="338"/>
      <c r="J3490" s="338"/>
      <c r="K3490" s="338"/>
      <c r="L3490" s="338"/>
      <c r="M3490" s="332"/>
      <c r="N3490" s="332"/>
      <c r="O3490" s="332"/>
      <c r="P3490" s="330"/>
      <c r="Q3490" s="330"/>
      <c r="R3490" s="338"/>
      <c r="S3490" s="338"/>
      <c r="T3490" s="338"/>
      <c r="U3490" s="338"/>
      <c r="V3490" s="338"/>
      <c r="W3490" s="338"/>
      <c r="X3490" s="338"/>
    </row>
    <row r="3491" spans="1:24" ht="7.5" customHeight="1"/>
    <row r="3492" spans="1:24" ht="16.5" customHeight="1">
      <c r="S3492" s="335" t="s">
        <v>641</v>
      </c>
      <c r="T3492" s="335"/>
      <c r="U3492" s="336">
        <v>7.6284749999999999</v>
      </c>
      <c r="V3492" s="336"/>
      <c r="W3492" s="336"/>
    </row>
    <row r="3493" spans="1:24" ht="15" customHeight="1"/>
    <row r="3494" spans="1:24" ht="17.25" customHeight="1">
      <c r="B3494" s="339" t="s">
        <v>208</v>
      </c>
      <c r="C3494" s="339"/>
      <c r="D3494" s="339"/>
      <c r="E3494" s="339"/>
      <c r="F3494" s="339"/>
      <c r="G3494" s="339"/>
      <c r="H3494" s="339"/>
      <c r="I3494" s="339"/>
      <c r="J3494" s="339"/>
      <c r="K3494" s="339"/>
      <c r="L3494" s="339"/>
      <c r="M3494" s="339"/>
      <c r="N3494" s="339"/>
      <c r="O3494" s="339"/>
      <c r="P3494" s="339"/>
      <c r="Q3494" s="339"/>
      <c r="R3494" s="339"/>
      <c r="S3494" s="339"/>
      <c r="T3494" s="339"/>
      <c r="U3494" s="339"/>
      <c r="V3494" s="339"/>
      <c r="W3494" s="339"/>
      <c r="X3494" s="339"/>
    </row>
    <row r="3495" spans="1:24" ht="0.75" customHeight="1"/>
    <row r="3496" spans="1:24" ht="18" customHeight="1">
      <c r="A3496" s="340" t="s">
        <v>633</v>
      </c>
      <c r="B3496" s="340"/>
      <c r="C3496" s="340"/>
      <c r="D3496" s="340"/>
      <c r="E3496" s="340"/>
      <c r="F3496" s="340"/>
      <c r="G3496" s="340"/>
      <c r="H3496" s="218" t="s">
        <v>634</v>
      </c>
      <c r="I3496" s="341" t="s">
        <v>635</v>
      </c>
      <c r="J3496" s="341"/>
      <c r="K3496" s="341"/>
      <c r="L3496" s="341"/>
      <c r="M3496" s="341" t="s">
        <v>43</v>
      </c>
      <c r="N3496" s="341"/>
      <c r="O3496" s="341"/>
      <c r="P3496" s="340" t="s">
        <v>636</v>
      </c>
      <c r="Q3496" s="340"/>
      <c r="R3496" s="341" t="s">
        <v>637</v>
      </c>
      <c r="S3496" s="341"/>
      <c r="T3496" s="341"/>
      <c r="U3496" s="341"/>
      <c r="V3496" s="341" t="s">
        <v>638</v>
      </c>
      <c r="W3496" s="341"/>
      <c r="X3496" s="341"/>
    </row>
    <row r="3497" spans="1:24" ht="1.5" customHeight="1">
      <c r="A3497" s="330" t="s">
        <v>106</v>
      </c>
      <c r="B3497" s="330"/>
      <c r="C3497" s="330"/>
      <c r="D3497" s="330"/>
      <c r="E3497" s="330"/>
      <c r="F3497" s="330"/>
      <c r="G3497" s="330"/>
      <c r="H3497" s="219"/>
      <c r="I3497" s="338">
        <v>2</v>
      </c>
      <c r="J3497" s="338"/>
      <c r="K3497" s="338"/>
      <c r="L3497" s="338"/>
      <c r="M3497" s="332" t="s">
        <v>45</v>
      </c>
      <c r="N3497" s="332"/>
      <c r="O3497" s="332"/>
      <c r="P3497" s="330"/>
      <c r="Q3497" s="330"/>
      <c r="R3497" s="338">
        <v>1</v>
      </c>
      <c r="S3497" s="338"/>
      <c r="T3497" s="338"/>
      <c r="U3497" s="338"/>
      <c r="V3497" s="338">
        <v>2</v>
      </c>
      <c r="W3497" s="338"/>
      <c r="X3497" s="338"/>
    </row>
    <row r="3498" spans="1:24" ht="16.5" customHeight="1">
      <c r="A3498" s="330"/>
      <c r="B3498" s="330"/>
      <c r="C3498" s="330"/>
      <c r="D3498" s="330"/>
      <c r="E3498" s="330"/>
      <c r="F3498" s="330"/>
      <c r="G3498" s="330"/>
      <c r="H3498" s="219"/>
      <c r="I3498" s="338"/>
      <c r="J3498" s="338"/>
      <c r="K3498" s="338"/>
      <c r="L3498" s="338"/>
      <c r="M3498" s="332"/>
      <c r="N3498" s="332"/>
      <c r="O3498" s="332"/>
      <c r="P3498" s="330"/>
      <c r="Q3498" s="330"/>
      <c r="R3498" s="338"/>
      <c r="S3498" s="338"/>
      <c r="T3498" s="338"/>
      <c r="U3498" s="338"/>
      <c r="V3498" s="338"/>
      <c r="W3498" s="338"/>
      <c r="X3498" s="338"/>
    </row>
    <row r="3499" spans="1:24" ht="1.5" customHeight="1">
      <c r="A3499" s="330" t="s">
        <v>3</v>
      </c>
      <c r="B3499" s="330"/>
      <c r="C3499" s="330"/>
      <c r="D3499" s="330"/>
      <c r="E3499" s="330"/>
      <c r="F3499" s="330"/>
      <c r="G3499" s="330"/>
      <c r="H3499" s="219"/>
      <c r="I3499" s="338">
        <v>1</v>
      </c>
      <c r="J3499" s="338"/>
      <c r="K3499" s="338"/>
      <c r="L3499" s="338"/>
      <c r="M3499" s="332" t="s">
        <v>45</v>
      </c>
      <c r="N3499" s="332"/>
      <c r="O3499" s="332"/>
      <c r="P3499" s="330"/>
      <c r="Q3499" s="330"/>
      <c r="R3499" s="338">
        <v>2.045042</v>
      </c>
      <c r="S3499" s="338"/>
      <c r="T3499" s="338"/>
      <c r="U3499" s="338"/>
      <c r="V3499" s="338">
        <v>2.045042</v>
      </c>
      <c r="W3499" s="338"/>
      <c r="X3499" s="338"/>
    </row>
    <row r="3500" spans="1:24" ht="16.5" customHeight="1">
      <c r="A3500" s="330"/>
      <c r="B3500" s="330"/>
      <c r="C3500" s="330"/>
      <c r="D3500" s="330"/>
      <c r="E3500" s="330"/>
      <c r="F3500" s="330"/>
      <c r="G3500" s="330"/>
      <c r="H3500" s="219"/>
      <c r="I3500" s="338"/>
      <c r="J3500" s="338"/>
      <c r="K3500" s="338"/>
      <c r="L3500" s="338"/>
      <c r="M3500" s="332"/>
      <c r="N3500" s="332"/>
      <c r="O3500" s="332"/>
      <c r="P3500" s="330"/>
      <c r="Q3500" s="330"/>
      <c r="R3500" s="338"/>
      <c r="S3500" s="338"/>
      <c r="T3500" s="338"/>
      <c r="U3500" s="338"/>
      <c r="V3500" s="338"/>
      <c r="W3500" s="338"/>
      <c r="X3500" s="338"/>
    </row>
    <row r="3501" spans="1:24" ht="1.5" customHeight="1">
      <c r="A3501" s="330" t="s">
        <v>96</v>
      </c>
      <c r="B3501" s="330"/>
      <c r="C3501" s="330"/>
      <c r="D3501" s="330"/>
      <c r="E3501" s="330"/>
      <c r="F3501" s="330"/>
      <c r="G3501" s="330"/>
      <c r="H3501" s="219"/>
      <c r="I3501" s="338">
        <v>2</v>
      </c>
      <c r="J3501" s="338"/>
      <c r="K3501" s="338"/>
      <c r="L3501" s="338"/>
      <c r="M3501" s="332" t="s">
        <v>45</v>
      </c>
      <c r="N3501" s="332"/>
      <c r="O3501" s="332"/>
      <c r="P3501" s="330"/>
      <c r="Q3501" s="330"/>
      <c r="R3501" s="338">
        <v>0.28999999999999998</v>
      </c>
      <c r="S3501" s="338"/>
      <c r="T3501" s="338"/>
      <c r="U3501" s="338"/>
      <c r="V3501" s="338">
        <v>0.57999999999999996</v>
      </c>
      <c r="W3501" s="338"/>
      <c r="X3501" s="338"/>
    </row>
    <row r="3502" spans="1:24" ht="16.5" customHeight="1">
      <c r="A3502" s="330"/>
      <c r="B3502" s="330"/>
      <c r="C3502" s="330"/>
      <c r="D3502" s="330"/>
      <c r="E3502" s="330"/>
      <c r="F3502" s="330"/>
      <c r="G3502" s="330"/>
      <c r="H3502" s="219"/>
      <c r="I3502" s="338"/>
      <c r="J3502" s="338"/>
      <c r="K3502" s="338"/>
      <c r="L3502" s="338"/>
      <c r="M3502" s="332"/>
      <c r="N3502" s="332"/>
      <c r="O3502" s="332"/>
      <c r="P3502" s="330"/>
      <c r="Q3502" s="330"/>
      <c r="R3502" s="338"/>
      <c r="S3502" s="338"/>
      <c r="T3502" s="338"/>
      <c r="U3502" s="338"/>
      <c r="V3502" s="338"/>
      <c r="W3502" s="338"/>
      <c r="X3502" s="338"/>
    </row>
    <row r="3503" spans="1:24" ht="7.5" customHeight="1"/>
    <row r="3504" spans="1:24" ht="16.5" customHeight="1">
      <c r="S3504" s="335" t="s">
        <v>641</v>
      </c>
      <c r="T3504" s="335"/>
      <c r="U3504" s="336">
        <v>4.6250419999999997</v>
      </c>
      <c r="V3504" s="336"/>
      <c r="W3504" s="336"/>
    </row>
    <row r="3505" spans="1:24" ht="15.75" customHeight="1"/>
    <row r="3506" spans="1:24" ht="16.5" customHeight="1">
      <c r="B3506" s="339" t="s">
        <v>209</v>
      </c>
      <c r="C3506" s="339"/>
      <c r="D3506" s="339"/>
      <c r="E3506" s="339"/>
      <c r="F3506" s="339"/>
      <c r="G3506" s="339"/>
      <c r="H3506" s="339"/>
      <c r="I3506" s="339"/>
      <c r="J3506" s="339"/>
      <c r="K3506" s="339"/>
      <c r="L3506" s="339"/>
      <c r="M3506" s="339"/>
      <c r="N3506" s="339"/>
      <c r="O3506" s="339"/>
      <c r="P3506" s="339"/>
      <c r="Q3506" s="339"/>
      <c r="R3506" s="339"/>
      <c r="S3506" s="339"/>
      <c r="T3506" s="339"/>
      <c r="U3506" s="339"/>
      <c r="V3506" s="339"/>
      <c r="W3506" s="339"/>
      <c r="X3506" s="339"/>
    </row>
    <row r="3507" spans="1:24" ht="0.75" customHeight="1"/>
    <row r="3508" spans="1:24" ht="18" customHeight="1">
      <c r="A3508" s="340" t="s">
        <v>633</v>
      </c>
      <c r="B3508" s="340"/>
      <c r="C3508" s="340"/>
      <c r="D3508" s="340"/>
      <c r="E3508" s="340"/>
      <c r="F3508" s="340"/>
      <c r="G3508" s="340"/>
      <c r="H3508" s="218" t="s">
        <v>634</v>
      </c>
      <c r="I3508" s="341" t="s">
        <v>635</v>
      </c>
      <c r="J3508" s="341"/>
      <c r="K3508" s="341"/>
      <c r="L3508" s="341"/>
      <c r="M3508" s="341" t="s">
        <v>43</v>
      </c>
      <c r="N3508" s="341"/>
      <c r="O3508" s="341"/>
      <c r="P3508" s="340" t="s">
        <v>636</v>
      </c>
      <c r="Q3508" s="340"/>
      <c r="R3508" s="341" t="s">
        <v>637</v>
      </c>
      <c r="S3508" s="341"/>
      <c r="T3508" s="341"/>
      <c r="U3508" s="341"/>
      <c r="V3508" s="341" t="s">
        <v>638</v>
      </c>
      <c r="W3508" s="341"/>
      <c r="X3508" s="341"/>
    </row>
    <row r="3509" spans="1:24" ht="1.5" customHeight="1">
      <c r="A3509" s="330" t="s">
        <v>106</v>
      </c>
      <c r="B3509" s="330"/>
      <c r="C3509" s="330"/>
      <c r="D3509" s="330"/>
      <c r="E3509" s="330"/>
      <c r="F3509" s="330"/>
      <c r="G3509" s="330"/>
      <c r="H3509" s="219"/>
      <c r="I3509" s="338">
        <v>1</v>
      </c>
      <c r="J3509" s="338"/>
      <c r="K3509" s="338"/>
      <c r="L3509" s="338"/>
      <c r="M3509" s="332" t="s">
        <v>45</v>
      </c>
      <c r="N3509" s="332"/>
      <c r="O3509" s="332"/>
      <c r="P3509" s="330"/>
      <c r="Q3509" s="330"/>
      <c r="R3509" s="338">
        <v>1</v>
      </c>
      <c r="S3509" s="338"/>
      <c r="T3509" s="338"/>
      <c r="U3509" s="338"/>
      <c r="V3509" s="338">
        <v>1</v>
      </c>
      <c r="W3509" s="338"/>
      <c r="X3509" s="338"/>
    </row>
    <row r="3510" spans="1:24" ht="16.5" customHeight="1">
      <c r="A3510" s="330"/>
      <c r="B3510" s="330"/>
      <c r="C3510" s="330"/>
      <c r="D3510" s="330"/>
      <c r="E3510" s="330"/>
      <c r="F3510" s="330"/>
      <c r="G3510" s="330"/>
      <c r="H3510" s="219"/>
      <c r="I3510" s="338"/>
      <c r="J3510" s="338"/>
      <c r="K3510" s="338"/>
      <c r="L3510" s="338"/>
      <c r="M3510" s="332"/>
      <c r="N3510" s="332"/>
      <c r="O3510" s="332"/>
      <c r="P3510" s="330"/>
      <c r="Q3510" s="330"/>
      <c r="R3510" s="338"/>
      <c r="S3510" s="338"/>
      <c r="T3510" s="338"/>
      <c r="U3510" s="338"/>
      <c r="V3510" s="338"/>
      <c r="W3510" s="338"/>
      <c r="X3510" s="338"/>
    </row>
    <row r="3511" spans="1:24" ht="1.5" customHeight="1">
      <c r="A3511" s="330" t="s">
        <v>4</v>
      </c>
      <c r="B3511" s="330"/>
      <c r="C3511" s="330"/>
      <c r="D3511" s="330"/>
      <c r="E3511" s="330"/>
      <c r="F3511" s="330"/>
      <c r="G3511" s="330"/>
      <c r="H3511" s="219"/>
      <c r="I3511" s="338">
        <v>1</v>
      </c>
      <c r="J3511" s="338"/>
      <c r="K3511" s="338"/>
      <c r="L3511" s="338"/>
      <c r="M3511" s="332" t="s">
        <v>45</v>
      </c>
      <c r="N3511" s="332"/>
      <c r="O3511" s="332"/>
      <c r="P3511" s="330"/>
      <c r="Q3511" s="330"/>
      <c r="R3511" s="338">
        <v>1.6685410000000001</v>
      </c>
      <c r="S3511" s="338"/>
      <c r="T3511" s="338"/>
      <c r="U3511" s="338"/>
      <c r="V3511" s="338">
        <v>1.6685410000000001</v>
      </c>
      <c r="W3511" s="338"/>
      <c r="X3511" s="338"/>
    </row>
    <row r="3512" spans="1:24" ht="16.5" customHeight="1">
      <c r="A3512" s="330"/>
      <c r="B3512" s="330"/>
      <c r="C3512" s="330"/>
      <c r="D3512" s="330"/>
      <c r="E3512" s="330"/>
      <c r="F3512" s="330"/>
      <c r="G3512" s="330"/>
      <c r="H3512" s="219"/>
      <c r="I3512" s="338"/>
      <c r="J3512" s="338"/>
      <c r="K3512" s="338"/>
      <c r="L3512" s="338"/>
      <c r="M3512" s="332"/>
      <c r="N3512" s="332"/>
      <c r="O3512" s="332"/>
      <c r="P3512" s="330"/>
      <c r="Q3512" s="330"/>
      <c r="R3512" s="338"/>
      <c r="S3512" s="338"/>
      <c r="T3512" s="338"/>
      <c r="U3512" s="338"/>
      <c r="V3512" s="338"/>
      <c r="W3512" s="338"/>
      <c r="X3512" s="338"/>
    </row>
    <row r="3513" spans="1:24" ht="1.5" customHeight="1">
      <c r="A3513" s="330" t="s">
        <v>96</v>
      </c>
      <c r="B3513" s="330"/>
      <c r="C3513" s="330"/>
      <c r="D3513" s="330"/>
      <c r="E3513" s="330"/>
      <c r="F3513" s="330"/>
      <c r="G3513" s="330"/>
      <c r="H3513" s="219"/>
      <c r="I3513" s="338">
        <v>2</v>
      </c>
      <c r="J3513" s="338"/>
      <c r="K3513" s="338"/>
      <c r="L3513" s="338"/>
      <c r="M3513" s="332" t="s">
        <v>45</v>
      </c>
      <c r="N3513" s="332"/>
      <c r="O3513" s="332"/>
      <c r="P3513" s="330"/>
      <c r="Q3513" s="330"/>
      <c r="R3513" s="338">
        <v>0.28999999999999998</v>
      </c>
      <c r="S3513" s="338"/>
      <c r="T3513" s="338"/>
      <c r="U3513" s="338"/>
      <c r="V3513" s="338">
        <v>0.57999999999999996</v>
      </c>
      <c r="W3513" s="338"/>
      <c r="X3513" s="338"/>
    </row>
    <row r="3514" spans="1:24" ht="16.5" customHeight="1">
      <c r="A3514" s="330"/>
      <c r="B3514" s="330"/>
      <c r="C3514" s="330"/>
      <c r="D3514" s="330"/>
      <c r="E3514" s="330"/>
      <c r="F3514" s="330"/>
      <c r="G3514" s="330"/>
      <c r="H3514" s="219"/>
      <c r="I3514" s="338"/>
      <c r="J3514" s="338"/>
      <c r="K3514" s="338"/>
      <c r="L3514" s="338"/>
      <c r="M3514" s="332"/>
      <c r="N3514" s="332"/>
      <c r="O3514" s="332"/>
      <c r="P3514" s="330"/>
      <c r="Q3514" s="330"/>
      <c r="R3514" s="338"/>
      <c r="S3514" s="338"/>
      <c r="T3514" s="338"/>
      <c r="U3514" s="338"/>
      <c r="V3514" s="338"/>
      <c r="W3514" s="338"/>
      <c r="X3514" s="338"/>
    </row>
    <row r="3515" spans="1:24" ht="7.5" customHeight="1"/>
    <row r="3516" spans="1:24" ht="16.5" customHeight="1">
      <c r="S3516" s="335" t="s">
        <v>641</v>
      </c>
      <c r="T3516" s="335"/>
      <c r="U3516" s="336">
        <v>3.2485409999999999</v>
      </c>
      <c r="V3516" s="336"/>
      <c r="W3516" s="336"/>
    </row>
    <row r="3517" spans="1:24" ht="15.75" customHeight="1"/>
    <row r="3518" spans="1:24" ht="16.5" customHeight="1">
      <c r="B3518" s="339" t="s">
        <v>805</v>
      </c>
      <c r="C3518" s="339"/>
      <c r="D3518" s="339"/>
      <c r="E3518" s="339"/>
      <c r="F3518" s="339"/>
      <c r="G3518" s="339"/>
      <c r="H3518" s="339"/>
      <c r="I3518" s="339"/>
      <c r="J3518" s="339"/>
      <c r="K3518" s="339"/>
      <c r="L3518" s="339"/>
      <c r="M3518" s="339"/>
      <c r="N3518" s="339"/>
      <c r="O3518" s="339"/>
      <c r="P3518" s="339"/>
      <c r="Q3518" s="339"/>
      <c r="R3518" s="339"/>
      <c r="S3518" s="339"/>
      <c r="T3518" s="339"/>
      <c r="U3518" s="339"/>
      <c r="V3518" s="339"/>
      <c r="W3518" s="339"/>
      <c r="X3518" s="339"/>
    </row>
    <row r="3519" spans="1:24" ht="0.75" customHeight="1"/>
    <row r="3520" spans="1:24" ht="18" customHeight="1">
      <c r="A3520" s="340" t="s">
        <v>633</v>
      </c>
      <c r="B3520" s="340"/>
      <c r="C3520" s="340"/>
      <c r="D3520" s="340"/>
      <c r="E3520" s="340"/>
      <c r="F3520" s="340"/>
      <c r="G3520" s="340"/>
      <c r="H3520" s="218" t="s">
        <v>634</v>
      </c>
      <c r="I3520" s="341" t="s">
        <v>635</v>
      </c>
      <c r="J3520" s="341"/>
      <c r="K3520" s="341"/>
      <c r="L3520" s="341"/>
      <c r="M3520" s="341" t="s">
        <v>43</v>
      </c>
      <c r="N3520" s="341"/>
      <c r="O3520" s="341"/>
      <c r="P3520" s="340" t="s">
        <v>636</v>
      </c>
      <c r="Q3520" s="340"/>
      <c r="R3520" s="341" t="s">
        <v>637</v>
      </c>
      <c r="S3520" s="341"/>
      <c r="T3520" s="341"/>
      <c r="U3520" s="341"/>
      <c r="V3520" s="341" t="s">
        <v>638</v>
      </c>
      <c r="W3520" s="341"/>
      <c r="X3520" s="341"/>
    </row>
    <row r="3521" spans="1:24" ht="1.5" customHeight="1">
      <c r="A3521" s="330" t="s">
        <v>106</v>
      </c>
      <c r="B3521" s="330"/>
      <c r="C3521" s="330"/>
      <c r="D3521" s="330"/>
      <c r="E3521" s="330"/>
      <c r="F3521" s="330"/>
      <c r="G3521" s="330"/>
      <c r="H3521" s="219"/>
      <c r="I3521" s="338">
        <v>2</v>
      </c>
      <c r="J3521" s="338"/>
      <c r="K3521" s="338"/>
      <c r="L3521" s="338"/>
      <c r="M3521" s="332" t="s">
        <v>45</v>
      </c>
      <c r="N3521" s="332"/>
      <c r="O3521" s="332"/>
      <c r="P3521" s="330"/>
      <c r="Q3521" s="330"/>
      <c r="R3521" s="338">
        <v>1</v>
      </c>
      <c r="S3521" s="338"/>
      <c r="T3521" s="338"/>
      <c r="U3521" s="338"/>
      <c r="V3521" s="338">
        <v>2</v>
      </c>
      <c r="W3521" s="338"/>
      <c r="X3521" s="338"/>
    </row>
    <row r="3522" spans="1:24" ht="16.5" customHeight="1">
      <c r="A3522" s="330"/>
      <c r="B3522" s="330"/>
      <c r="C3522" s="330"/>
      <c r="D3522" s="330"/>
      <c r="E3522" s="330"/>
      <c r="F3522" s="330"/>
      <c r="G3522" s="330"/>
      <c r="H3522" s="219"/>
      <c r="I3522" s="338"/>
      <c r="J3522" s="338"/>
      <c r="K3522" s="338"/>
      <c r="L3522" s="338"/>
      <c r="M3522" s="332"/>
      <c r="N3522" s="332"/>
      <c r="O3522" s="332"/>
      <c r="P3522" s="330"/>
      <c r="Q3522" s="330"/>
      <c r="R3522" s="338"/>
      <c r="S3522" s="338"/>
      <c r="T3522" s="338"/>
      <c r="U3522" s="338"/>
      <c r="V3522" s="338"/>
      <c r="W3522" s="338"/>
      <c r="X3522" s="338"/>
    </row>
    <row r="3523" spans="1:24" ht="1.5" customHeight="1">
      <c r="A3523" s="330" t="s">
        <v>47</v>
      </c>
      <c r="B3523" s="330"/>
      <c r="C3523" s="330"/>
      <c r="D3523" s="330"/>
      <c r="E3523" s="330"/>
      <c r="F3523" s="330"/>
      <c r="G3523" s="330"/>
      <c r="H3523" s="219"/>
      <c r="I3523" s="338">
        <v>250</v>
      </c>
      <c r="J3523" s="338"/>
      <c r="K3523" s="338"/>
      <c r="L3523" s="338"/>
      <c r="M3523" s="332" t="s">
        <v>640</v>
      </c>
      <c r="N3523" s="332"/>
      <c r="O3523" s="332"/>
      <c r="P3523" s="330"/>
      <c r="Q3523" s="330"/>
      <c r="R3523" s="338">
        <v>3.5242370000000002E-2</v>
      </c>
      <c r="S3523" s="338"/>
      <c r="T3523" s="338"/>
      <c r="U3523" s="338"/>
      <c r="V3523" s="338">
        <v>8.810594</v>
      </c>
      <c r="W3523" s="338"/>
      <c r="X3523" s="338"/>
    </row>
    <row r="3524" spans="1:24" ht="16.5" customHeight="1">
      <c r="A3524" s="330"/>
      <c r="B3524" s="330"/>
      <c r="C3524" s="330"/>
      <c r="D3524" s="330"/>
      <c r="E3524" s="330"/>
      <c r="F3524" s="330"/>
      <c r="G3524" s="330"/>
      <c r="H3524" s="219"/>
      <c r="I3524" s="338"/>
      <c r="J3524" s="338"/>
      <c r="K3524" s="338"/>
      <c r="L3524" s="338"/>
      <c r="M3524" s="332"/>
      <c r="N3524" s="332"/>
      <c r="O3524" s="332"/>
      <c r="P3524" s="330"/>
      <c r="Q3524" s="330"/>
      <c r="R3524" s="338"/>
      <c r="S3524" s="338"/>
      <c r="T3524" s="338"/>
      <c r="U3524" s="338"/>
      <c r="V3524" s="338"/>
      <c r="W3524" s="338"/>
      <c r="X3524" s="338"/>
    </row>
    <row r="3525" spans="1:24" ht="1.5" customHeight="1">
      <c r="A3525" s="330" t="s">
        <v>3</v>
      </c>
      <c r="B3525" s="330"/>
      <c r="C3525" s="330"/>
      <c r="D3525" s="330"/>
      <c r="E3525" s="330"/>
      <c r="F3525" s="330"/>
      <c r="G3525" s="330"/>
      <c r="H3525" s="219"/>
      <c r="I3525" s="338">
        <v>1</v>
      </c>
      <c r="J3525" s="338"/>
      <c r="K3525" s="338"/>
      <c r="L3525" s="338"/>
      <c r="M3525" s="332" t="s">
        <v>45</v>
      </c>
      <c r="N3525" s="332"/>
      <c r="O3525" s="332"/>
      <c r="P3525" s="330"/>
      <c r="Q3525" s="330"/>
      <c r="R3525" s="338">
        <v>2.045042</v>
      </c>
      <c r="S3525" s="338"/>
      <c r="T3525" s="338"/>
      <c r="U3525" s="338"/>
      <c r="V3525" s="338">
        <v>2.045042</v>
      </c>
      <c r="W3525" s="338"/>
      <c r="X3525" s="338"/>
    </row>
    <row r="3526" spans="1:24" ht="16.5" customHeight="1">
      <c r="A3526" s="330"/>
      <c r="B3526" s="330"/>
      <c r="C3526" s="330"/>
      <c r="D3526" s="330"/>
      <c r="E3526" s="330"/>
      <c r="F3526" s="330"/>
      <c r="G3526" s="330"/>
      <c r="H3526" s="219"/>
      <c r="I3526" s="338"/>
      <c r="J3526" s="338"/>
      <c r="K3526" s="338"/>
      <c r="L3526" s="338"/>
      <c r="M3526" s="332"/>
      <c r="N3526" s="332"/>
      <c r="O3526" s="332"/>
      <c r="P3526" s="330"/>
      <c r="Q3526" s="330"/>
      <c r="R3526" s="338"/>
      <c r="S3526" s="338"/>
      <c r="T3526" s="338"/>
      <c r="U3526" s="338"/>
      <c r="V3526" s="338"/>
      <c r="W3526" s="338"/>
      <c r="X3526" s="338"/>
    </row>
    <row r="3527" spans="1:24" ht="1.5" customHeight="1">
      <c r="A3527" s="330" t="s">
        <v>96</v>
      </c>
      <c r="B3527" s="330"/>
      <c r="C3527" s="330"/>
      <c r="D3527" s="330"/>
      <c r="E3527" s="330"/>
      <c r="F3527" s="330"/>
      <c r="G3527" s="330"/>
      <c r="H3527" s="219"/>
      <c r="I3527" s="338">
        <v>2</v>
      </c>
      <c r="J3527" s="338"/>
      <c r="K3527" s="338"/>
      <c r="L3527" s="338"/>
      <c r="M3527" s="332" t="s">
        <v>45</v>
      </c>
      <c r="N3527" s="332"/>
      <c r="O3527" s="332"/>
      <c r="P3527" s="330"/>
      <c r="Q3527" s="330"/>
      <c r="R3527" s="338">
        <v>0.28999999999999998</v>
      </c>
      <c r="S3527" s="338"/>
      <c r="T3527" s="338"/>
      <c r="U3527" s="338"/>
      <c r="V3527" s="338">
        <v>0.57999999999999996</v>
      </c>
      <c r="W3527" s="338"/>
      <c r="X3527" s="338"/>
    </row>
    <row r="3528" spans="1:24" ht="16.5" customHeight="1">
      <c r="A3528" s="330"/>
      <c r="B3528" s="330"/>
      <c r="C3528" s="330"/>
      <c r="D3528" s="330"/>
      <c r="E3528" s="330"/>
      <c r="F3528" s="330"/>
      <c r="G3528" s="330"/>
      <c r="H3528" s="219"/>
      <c r="I3528" s="338"/>
      <c r="J3528" s="338"/>
      <c r="K3528" s="338"/>
      <c r="L3528" s="338"/>
      <c r="M3528" s="332"/>
      <c r="N3528" s="332"/>
      <c r="O3528" s="332"/>
      <c r="P3528" s="330"/>
      <c r="Q3528" s="330"/>
      <c r="R3528" s="338"/>
      <c r="S3528" s="338"/>
      <c r="T3528" s="338"/>
      <c r="U3528" s="338"/>
      <c r="V3528" s="338"/>
      <c r="W3528" s="338"/>
      <c r="X3528" s="338"/>
    </row>
    <row r="3529" spans="1:24" ht="7.5" customHeight="1"/>
    <row r="3530" spans="1:24" ht="16.5" customHeight="1">
      <c r="S3530" s="335" t="s">
        <v>641</v>
      </c>
      <c r="T3530" s="335"/>
      <c r="U3530" s="336">
        <v>13.435639999999999</v>
      </c>
      <c r="V3530" s="336"/>
      <c r="W3530" s="336"/>
    </row>
    <row r="3531" spans="1:24" ht="15.75" customHeight="1"/>
    <row r="3532" spans="1:24" ht="16.5" customHeight="1">
      <c r="B3532" s="339" t="s">
        <v>210</v>
      </c>
      <c r="C3532" s="339"/>
      <c r="D3532" s="339"/>
      <c r="E3532" s="339"/>
      <c r="F3532" s="339"/>
      <c r="G3532" s="339"/>
      <c r="H3532" s="339"/>
      <c r="I3532" s="339"/>
      <c r="J3532" s="339"/>
      <c r="K3532" s="339"/>
      <c r="L3532" s="339"/>
      <c r="M3532" s="339"/>
      <c r="N3532" s="339"/>
      <c r="O3532" s="339"/>
      <c r="P3532" s="339"/>
      <c r="Q3532" s="339"/>
      <c r="R3532" s="339"/>
      <c r="S3532" s="339"/>
      <c r="T3532" s="339"/>
      <c r="U3532" s="339"/>
      <c r="V3532" s="339"/>
      <c r="W3532" s="339"/>
      <c r="X3532" s="339"/>
    </row>
    <row r="3533" spans="1:24" ht="0.75" customHeight="1"/>
    <row r="3534" spans="1:24" ht="18" customHeight="1">
      <c r="A3534" s="340" t="s">
        <v>633</v>
      </c>
      <c r="B3534" s="340"/>
      <c r="C3534" s="340"/>
      <c r="D3534" s="340"/>
      <c r="E3534" s="340"/>
      <c r="F3534" s="340"/>
      <c r="G3534" s="340"/>
      <c r="H3534" s="218" t="s">
        <v>634</v>
      </c>
      <c r="I3534" s="341" t="s">
        <v>635</v>
      </c>
      <c r="J3534" s="341"/>
      <c r="K3534" s="341"/>
      <c r="L3534" s="341"/>
      <c r="M3534" s="341" t="s">
        <v>43</v>
      </c>
      <c r="N3534" s="341"/>
      <c r="O3534" s="341"/>
      <c r="P3534" s="340" t="s">
        <v>636</v>
      </c>
      <c r="Q3534" s="340"/>
      <c r="R3534" s="341" t="s">
        <v>637</v>
      </c>
      <c r="S3534" s="341"/>
      <c r="T3534" s="341"/>
      <c r="U3534" s="341"/>
      <c r="V3534" s="341" t="s">
        <v>638</v>
      </c>
      <c r="W3534" s="341"/>
      <c r="X3534" s="341"/>
    </row>
    <row r="3535" spans="1:24" ht="1.5" customHeight="1">
      <c r="A3535" s="330" t="s">
        <v>106</v>
      </c>
      <c r="B3535" s="330"/>
      <c r="C3535" s="330"/>
      <c r="D3535" s="330"/>
      <c r="E3535" s="330"/>
      <c r="F3535" s="330"/>
      <c r="G3535" s="330"/>
      <c r="H3535" s="219"/>
      <c r="I3535" s="338">
        <v>1</v>
      </c>
      <c r="J3535" s="338"/>
      <c r="K3535" s="338"/>
      <c r="L3535" s="338"/>
      <c r="M3535" s="332" t="s">
        <v>45</v>
      </c>
      <c r="N3535" s="332"/>
      <c r="O3535" s="332"/>
      <c r="P3535" s="330"/>
      <c r="Q3535" s="330"/>
      <c r="R3535" s="338">
        <v>1</v>
      </c>
      <c r="S3535" s="338"/>
      <c r="T3535" s="338"/>
      <c r="U3535" s="338"/>
      <c r="V3535" s="338">
        <v>1</v>
      </c>
      <c r="W3535" s="338"/>
      <c r="X3535" s="338"/>
    </row>
    <row r="3536" spans="1:24" ht="16.5" customHeight="1">
      <c r="A3536" s="330"/>
      <c r="B3536" s="330"/>
      <c r="C3536" s="330"/>
      <c r="D3536" s="330"/>
      <c r="E3536" s="330"/>
      <c r="F3536" s="330"/>
      <c r="G3536" s="330"/>
      <c r="H3536" s="219"/>
      <c r="I3536" s="338"/>
      <c r="J3536" s="338"/>
      <c r="K3536" s="338"/>
      <c r="L3536" s="338"/>
      <c r="M3536" s="332"/>
      <c r="N3536" s="332"/>
      <c r="O3536" s="332"/>
      <c r="P3536" s="330"/>
      <c r="Q3536" s="330"/>
      <c r="R3536" s="338"/>
      <c r="S3536" s="338"/>
      <c r="T3536" s="338"/>
      <c r="U3536" s="338"/>
      <c r="V3536" s="338"/>
      <c r="W3536" s="338"/>
      <c r="X3536" s="338"/>
    </row>
    <row r="3537" spans="1:24" ht="1.5" customHeight="1">
      <c r="A3537" s="330" t="s">
        <v>47</v>
      </c>
      <c r="B3537" s="330"/>
      <c r="C3537" s="330"/>
      <c r="D3537" s="330"/>
      <c r="E3537" s="330"/>
      <c r="F3537" s="330"/>
      <c r="G3537" s="330"/>
      <c r="H3537" s="219"/>
      <c r="I3537" s="338">
        <v>150</v>
      </c>
      <c r="J3537" s="338"/>
      <c r="K3537" s="338"/>
      <c r="L3537" s="338"/>
      <c r="M3537" s="332" t="s">
        <v>640</v>
      </c>
      <c r="N3537" s="332"/>
      <c r="O3537" s="332"/>
      <c r="P3537" s="330"/>
      <c r="Q3537" s="330"/>
      <c r="R3537" s="338">
        <v>3.5242370000000002E-2</v>
      </c>
      <c r="S3537" s="338"/>
      <c r="T3537" s="338"/>
      <c r="U3537" s="338"/>
      <c r="V3537" s="338">
        <v>5.2863559999999996</v>
      </c>
      <c r="W3537" s="338"/>
      <c r="X3537" s="338"/>
    </row>
    <row r="3538" spans="1:24" ht="16.5" customHeight="1">
      <c r="A3538" s="330"/>
      <c r="B3538" s="330"/>
      <c r="C3538" s="330"/>
      <c r="D3538" s="330"/>
      <c r="E3538" s="330"/>
      <c r="F3538" s="330"/>
      <c r="G3538" s="330"/>
      <c r="H3538" s="219"/>
      <c r="I3538" s="338"/>
      <c r="J3538" s="338"/>
      <c r="K3538" s="338"/>
      <c r="L3538" s="338"/>
      <c r="M3538" s="332"/>
      <c r="N3538" s="332"/>
      <c r="O3538" s="332"/>
      <c r="P3538" s="330"/>
      <c r="Q3538" s="330"/>
      <c r="R3538" s="338"/>
      <c r="S3538" s="338"/>
      <c r="T3538" s="338"/>
      <c r="U3538" s="338"/>
      <c r="V3538" s="338"/>
      <c r="W3538" s="338"/>
      <c r="X3538" s="338"/>
    </row>
    <row r="3539" spans="1:24" ht="1.5" customHeight="1">
      <c r="A3539" s="330" t="s">
        <v>4</v>
      </c>
      <c r="B3539" s="330"/>
      <c r="C3539" s="330"/>
      <c r="D3539" s="330"/>
      <c r="E3539" s="330"/>
      <c r="F3539" s="330"/>
      <c r="G3539" s="330"/>
      <c r="H3539" s="219"/>
      <c r="I3539" s="338">
        <v>1</v>
      </c>
      <c r="J3539" s="338"/>
      <c r="K3539" s="338"/>
      <c r="L3539" s="338"/>
      <c r="M3539" s="332" t="s">
        <v>45</v>
      </c>
      <c r="N3539" s="332"/>
      <c r="O3539" s="332"/>
      <c r="P3539" s="330"/>
      <c r="Q3539" s="330"/>
      <c r="R3539" s="338">
        <v>1.6685410000000001</v>
      </c>
      <c r="S3539" s="338"/>
      <c r="T3539" s="338"/>
      <c r="U3539" s="338"/>
      <c r="V3539" s="338">
        <v>1.6685410000000001</v>
      </c>
      <c r="W3539" s="338"/>
      <c r="X3539" s="338"/>
    </row>
    <row r="3540" spans="1:24" ht="16.5" customHeight="1">
      <c r="A3540" s="330"/>
      <c r="B3540" s="330"/>
      <c r="C3540" s="330"/>
      <c r="D3540" s="330"/>
      <c r="E3540" s="330"/>
      <c r="F3540" s="330"/>
      <c r="G3540" s="330"/>
      <c r="H3540" s="219"/>
      <c r="I3540" s="338"/>
      <c r="J3540" s="338"/>
      <c r="K3540" s="338"/>
      <c r="L3540" s="338"/>
      <c r="M3540" s="332"/>
      <c r="N3540" s="332"/>
      <c r="O3540" s="332"/>
      <c r="P3540" s="330"/>
      <c r="Q3540" s="330"/>
      <c r="R3540" s="338"/>
      <c r="S3540" s="338"/>
      <c r="T3540" s="338"/>
      <c r="U3540" s="338"/>
      <c r="V3540" s="338"/>
      <c r="W3540" s="338"/>
      <c r="X3540" s="338"/>
    </row>
    <row r="3541" spans="1:24" ht="1.5" customHeight="1">
      <c r="A3541" s="330" t="s">
        <v>96</v>
      </c>
      <c r="B3541" s="330"/>
      <c r="C3541" s="330"/>
      <c r="D3541" s="330"/>
      <c r="E3541" s="330"/>
      <c r="F3541" s="330"/>
      <c r="G3541" s="330"/>
      <c r="H3541" s="219"/>
      <c r="I3541" s="338">
        <v>2</v>
      </c>
      <c r="J3541" s="338"/>
      <c r="K3541" s="338"/>
      <c r="L3541" s="338"/>
      <c r="M3541" s="332" t="s">
        <v>45</v>
      </c>
      <c r="N3541" s="332"/>
      <c r="O3541" s="332"/>
      <c r="P3541" s="330"/>
      <c r="Q3541" s="330"/>
      <c r="R3541" s="338">
        <v>0.28999999999999998</v>
      </c>
      <c r="S3541" s="338"/>
      <c r="T3541" s="338"/>
      <c r="U3541" s="338"/>
      <c r="V3541" s="338">
        <v>0.57999999999999996</v>
      </c>
      <c r="W3541" s="338"/>
      <c r="X3541" s="338"/>
    </row>
    <row r="3542" spans="1:24" ht="16.5" customHeight="1">
      <c r="A3542" s="330"/>
      <c r="B3542" s="330"/>
      <c r="C3542" s="330"/>
      <c r="D3542" s="330"/>
      <c r="E3542" s="330"/>
      <c r="F3542" s="330"/>
      <c r="G3542" s="330"/>
      <c r="H3542" s="219"/>
      <c r="I3542" s="338"/>
      <c r="J3542" s="338"/>
      <c r="K3542" s="338"/>
      <c r="L3542" s="338"/>
      <c r="M3542" s="332"/>
      <c r="N3542" s="332"/>
      <c r="O3542" s="332"/>
      <c r="P3542" s="330"/>
      <c r="Q3542" s="330"/>
      <c r="R3542" s="338"/>
      <c r="S3542" s="338"/>
      <c r="T3542" s="338"/>
      <c r="U3542" s="338"/>
      <c r="V3542" s="338"/>
      <c r="W3542" s="338"/>
      <c r="X3542" s="338"/>
    </row>
    <row r="3543" spans="1:24" ht="8.25" customHeight="1"/>
    <row r="3544" spans="1:24" ht="16.5" customHeight="1">
      <c r="S3544" s="335" t="s">
        <v>641</v>
      </c>
      <c r="T3544" s="335"/>
      <c r="U3544" s="336">
        <v>8.5348980000000001</v>
      </c>
      <c r="V3544" s="336"/>
      <c r="W3544" s="336"/>
    </row>
    <row r="3545" spans="1:24" ht="15" customHeight="1"/>
    <row r="3546" spans="1:24" ht="16.5" customHeight="1">
      <c r="B3546" s="339" t="s">
        <v>211</v>
      </c>
      <c r="C3546" s="339"/>
      <c r="D3546" s="339"/>
      <c r="E3546" s="339"/>
      <c r="F3546" s="339"/>
      <c r="G3546" s="339"/>
      <c r="H3546" s="339"/>
      <c r="I3546" s="339"/>
      <c r="J3546" s="339"/>
      <c r="K3546" s="339"/>
      <c r="L3546" s="339"/>
      <c r="M3546" s="339"/>
      <c r="N3546" s="339"/>
      <c r="O3546" s="339"/>
      <c r="P3546" s="339"/>
      <c r="Q3546" s="339"/>
      <c r="R3546" s="339"/>
      <c r="S3546" s="339"/>
      <c r="T3546" s="339"/>
      <c r="U3546" s="339"/>
      <c r="V3546" s="339"/>
      <c r="W3546" s="339"/>
      <c r="X3546" s="339"/>
    </row>
    <row r="3547" spans="1:24" ht="1.5" customHeight="1"/>
    <row r="3548" spans="1:24" ht="18" customHeight="1">
      <c r="A3548" s="340" t="s">
        <v>633</v>
      </c>
      <c r="B3548" s="340"/>
      <c r="C3548" s="340"/>
      <c r="D3548" s="340"/>
      <c r="E3548" s="340"/>
      <c r="F3548" s="340"/>
      <c r="G3548" s="340"/>
      <c r="H3548" s="218" t="s">
        <v>634</v>
      </c>
      <c r="I3548" s="341" t="s">
        <v>635</v>
      </c>
      <c r="J3548" s="341"/>
      <c r="K3548" s="341"/>
      <c r="L3548" s="341"/>
      <c r="M3548" s="341" t="s">
        <v>43</v>
      </c>
      <c r="N3548" s="341"/>
      <c r="O3548" s="341"/>
      <c r="P3548" s="340" t="s">
        <v>636</v>
      </c>
      <c r="Q3548" s="340"/>
      <c r="R3548" s="341" t="s">
        <v>637</v>
      </c>
      <c r="S3548" s="341"/>
      <c r="T3548" s="341"/>
      <c r="U3548" s="341"/>
      <c r="V3548" s="341" t="s">
        <v>638</v>
      </c>
      <c r="W3548" s="341"/>
      <c r="X3548" s="341"/>
    </row>
    <row r="3549" spans="1:24" ht="1.5" customHeight="1">
      <c r="A3549" s="330" t="s">
        <v>94</v>
      </c>
      <c r="B3549" s="330"/>
      <c r="C3549" s="330"/>
      <c r="D3549" s="330"/>
      <c r="E3549" s="330"/>
      <c r="F3549" s="330"/>
      <c r="G3549" s="330"/>
      <c r="H3549" s="219"/>
      <c r="I3549" s="338">
        <v>2</v>
      </c>
      <c r="J3549" s="338"/>
      <c r="K3549" s="338"/>
      <c r="L3549" s="338"/>
      <c r="M3549" s="332" t="s">
        <v>45</v>
      </c>
      <c r="N3549" s="332"/>
      <c r="O3549" s="332"/>
      <c r="P3549" s="330"/>
      <c r="Q3549" s="330"/>
      <c r="R3549" s="338">
        <v>0.78623290000000001</v>
      </c>
      <c r="S3549" s="338"/>
      <c r="T3549" s="338"/>
      <c r="U3549" s="338"/>
      <c r="V3549" s="338">
        <v>1.5724659999999999</v>
      </c>
      <c r="W3549" s="338"/>
      <c r="X3549" s="338"/>
    </row>
    <row r="3550" spans="1:24" ht="16.5" customHeight="1">
      <c r="A3550" s="330"/>
      <c r="B3550" s="330"/>
      <c r="C3550" s="330"/>
      <c r="D3550" s="330"/>
      <c r="E3550" s="330"/>
      <c r="F3550" s="330"/>
      <c r="G3550" s="330"/>
      <c r="H3550" s="219"/>
      <c r="I3550" s="338"/>
      <c r="J3550" s="338"/>
      <c r="K3550" s="338"/>
      <c r="L3550" s="338"/>
      <c r="M3550" s="332"/>
      <c r="N3550" s="332"/>
      <c r="O3550" s="332"/>
      <c r="P3550" s="330"/>
      <c r="Q3550" s="330"/>
      <c r="R3550" s="338"/>
      <c r="S3550" s="338"/>
      <c r="T3550" s="338"/>
      <c r="U3550" s="338"/>
      <c r="V3550" s="338"/>
      <c r="W3550" s="338"/>
      <c r="X3550" s="338"/>
    </row>
    <row r="3551" spans="1:24" ht="1.5" customHeight="1">
      <c r="A3551" s="330" t="s">
        <v>3</v>
      </c>
      <c r="B3551" s="330"/>
      <c r="C3551" s="330"/>
      <c r="D3551" s="330"/>
      <c r="E3551" s="330"/>
      <c r="F3551" s="330"/>
      <c r="G3551" s="330"/>
      <c r="H3551" s="219"/>
      <c r="I3551" s="338">
        <v>1</v>
      </c>
      <c r="J3551" s="338"/>
      <c r="K3551" s="338"/>
      <c r="L3551" s="338"/>
      <c r="M3551" s="332" t="s">
        <v>45</v>
      </c>
      <c r="N3551" s="332"/>
      <c r="O3551" s="332"/>
      <c r="P3551" s="330"/>
      <c r="Q3551" s="330"/>
      <c r="R3551" s="338">
        <v>2.045042</v>
      </c>
      <c r="S3551" s="338"/>
      <c r="T3551" s="338"/>
      <c r="U3551" s="338"/>
      <c r="V3551" s="338">
        <v>2.045042</v>
      </c>
      <c r="W3551" s="338"/>
      <c r="X3551" s="338"/>
    </row>
    <row r="3552" spans="1:24" ht="16.5" customHeight="1">
      <c r="A3552" s="330"/>
      <c r="B3552" s="330"/>
      <c r="C3552" s="330"/>
      <c r="D3552" s="330"/>
      <c r="E3552" s="330"/>
      <c r="F3552" s="330"/>
      <c r="G3552" s="330"/>
      <c r="H3552" s="219"/>
      <c r="I3552" s="338"/>
      <c r="J3552" s="338"/>
      <c r="K3552" s="338"/>
      <c r="L3552" s="338"/>
      <c r="M3552" s="332"/>
      <c r="N3552" s="332"/>
      <c r="O3552" s="332"/>
      <c r="P3552" s="330"/>
      <c r="Q3552" s="330"/>
      <c r="R3552" s="338"/>
      <c r="S3552" s="338"/>
      <c r="T3552" s="338"/>
      <c r="U3552" s="338"/>
      <c r="V3552" s="338"/>
      <c r="W3552" s="338"/>
      <c r="X3552" s="338"/>
    </row>
    <row r="3553" spans="1:24" ht="1.5" customHeight="1">
      <c r="A3553" s="330" t="s">
        <v>96</v>
      </c>
      <c r="B3553" s="330"/>
      <c r="C3553" s="330"/>
      <c r="D3553" s="330"/>
      <c r="E3553" s="330"/>
      <c r="F3553" s="330"/>
      <c r="G3553" s="330"/>
      <c r="H3553" s="219"/>
      <c r="I3553" s="338">
        <v>2</v>
      </c>
      <c r="J3553" s="338"/>
      <c r="K3553" s="338"/>
      <c r="L3553" s="338"/>
      <c r="M3553" s="332" t="s">
        <v>45</v>
      </c>
      <c r="N3553" s="332"/>
      <c r="O3553" s="332"/>
      <c r="P3553" s="330"/>
      <c r="Q3553" s="330"/>
      <c r="R3553" s="338">
        <v>0.28999999999999998</v>
      </c>
      <c r="S3553" s="338"/>
      <c r="T3553" s="338"/>
      <c r="U3553" s="338"/>
      <c r="V3553" s="338">
        <v>0.57999999999999996</v>
      </c>
      <c r="W3553" s="338"/>
      <c r="X3553" s="338"/>
    </row>
    <row r="3554" spans="1:24" ht="16.5" customHeight="1">
      <c r="A3554" s="330"/>
      <c r="B3554" s="330"/>
      <c r="C3554" s="330"/>
      <c r="D3554" s="330"/>
      <c r="E3554" s="330"/>
      <c r="F3554" s="330"/>
      <c r="G3554" s="330"/>
      <c r="H3554" s="219"/>
      <c r="I3554" s="338"/>
      <c r="J3554" s="338"/>
      <c r="K3554" s="338"/>
      <c r="L3554" s="338"/>
      <c r="M3554" s="332"/>
      <c r="N3554" s="332"/>
      <c r="O3554" s="332"/>
      <c r="P3554" s="330"/>
      <c r="Q3554" s="330"/>
      <c r="R3554" s="338"/>
      <c r="S3554" s="338"/>
      <c r="T3554" s="338"/>
      <c r="U3554" s="338"/>
      <c r="V3554" s="338"/>
      <c r="W3554" s="338"/>
      <c r="X3554" s="338"/>
    </row>
    <row r="3555" spans="1:24" ht="7.5" customHeight="1"/>
    <row r="3556" spans="1:24" ht="16.5" customHeight="1">
      <c r="S3556" s="335" t="s">
        <v>641</v>
      </c>
      <c r="T3556" s="335"/>
      <c r="U3556" s="336">
        <v>4.197508</v>
      </c>
      <c r="V3556" s="336"/>
      <c r="W3556" s="336"/>
    </row>
    <row r="3557" spans="1:24" ht="15" customHeight="1"/>
    <row r="3558" spans="1:24" ht="17.25" customHeight="1">
      <c r="B3558" s="339" t="s">
        <v>212</v>
      </c>
      <c r="C3558" s="339"/>
      <c r="D3558" s="339"/>
      <c r="E3558" s="339"/>
      <c r="F3558" s="339"/>
      <c r="G3558" s="339"/>
      <c r="H3558" s="339"/>
      <c r="I3558" s="339"/>
      <c r="J3558" s="339"/>
      <c r="K3558" s="339"/>
      <c r="L3558" s="339"/>
      <c r="M3558" s="339"/>
      <c r="N3558" s="339"/>
      <c r="O3558" s="339"/>
      <c r="P3558" s="339"/>
      <c r="Q3558" s="339"/>
      <c r="R3558" s="339"/>
      <c r="S3558" s="339"/>
      <c r="T3558" s="339"/>
      <c r="U3558" s="339"/>
      <c r="V3558" s="339"/>
      <c r="W3558" s="339"/>
      <c r="X3558" s="339"/>
    </row>
    <row r="3559" spans="1:24" ht="0.75" customHeight="1"/>
    <row r="3560" spans="1:24" ht="18" customHeight="1">
      <c r="A3560" s="340" t="s">
        <v>633</v>
      </c>
      <c r="B3560" s="340"/>
      <c r="C3560" s="340"/>
      <c r="D3560" s="340"/>
      <c r="E3560" s="340"/>
      <c r="F3560" s="340"/>
      <c r="G3560" s="340"/>
      <c r="H3560" s="218" t="s">
        <v>634</v>
      </c>
      <c r="I3560" s="341" t="s">
        <v>635</v>
      </c>
      <c r="J3560" s="341"/>
      <c r="K3560" s="341"/>
      <c r="L3560" s="341"/>
      <c r="M3560" s="341" t="s">
        <v>43</v>
      </c>
      <c r="N3560" s="341"/>
      <c r="O3560" s="341"/>
      <c r="P3560" s="340" t="s">
        <v>636</v>
      </c>
      <c r="Q3560" s="340"/>
      <c r="R3560" s="341" t="s">
        <v>637</v>
      </c>
      <c r="S3560" s="341"/>
      <c r="T3560" s="341"/>
      <c r="U3560" s="341"/>
      <c r="V3560" s="341" t="s">
        <v>638</v>
      </c>
      <c r="W3560" s="341"/>
      <c r="X3560" s="341"/>
    </row>
    <row r="3561" spans="1:24" ht="1.5" customHeight="1">
      <c r="A3561" s="330" t="s">
        <v>94</v>
      </c>
      <c r="B3561" s="330"/>
      <c r="C3561" s="330"/>
      <c r="D3561" s="330"/>
      <c r="E3561" s="330"/>
      <c r="F3561" s="330"/>
      <c r="G3561" s="330"/>
      <c r="H3561" s="219"/>
      <c r="I3561" s="338">
        <v>1</v>
      </c>
      <c r="J3561" s="338"/>
      <c r="K3561" s="338"/>
      <c r="L3561" s="338"/>
      <c r="M3561" s="332" t="s">
        <v>45</v>
      </c>
      <c r="N3561" s="332"/>
      <c r="O3561" s="332"/>
      <c r="P3561" s="330"/>
      <c r="Q3561" s="330"/>
      <c r="R3561" s="338">
        <v>0.78623290000000001</v>
      </c>
      <c r="S3561" s="338"/>
      <c r="T3561" s="338"/>
      <c r="U3561" s="338"/>
      <c r="V3561" s="338">
        <v>0.78623290000000001</v>
      </c>
      <c r="W3561" s="338"/>
      <c r="X3561" s="338"/>
    </row>
    <row r="3562" spans="1:24" ht="16.5" customHeight="1">
      <c r="A3562" s="330"/>
      <c r="B3562" s="330"/>
      <c r="C3562" s="330"/>
      <c r="D3562" s="330"/>
      <c r="E3562" s="330"/>
      <c r="F3562" s="330"/>
      <c r="G3562" s="330"/>
      <c r="H3562" s="219"/>
      <c r="I3562" s="338"/>
      <c r="J3562" s="338"/>
      <c r="K3562" s="338"/>
      <c r="L3562" s="338"/>
      <c r="M3562" s="332"/>
      <c r="N3562" s="332"/>
      <c r="O3562" s="332"/>
      <c r="P3562" s="330"/>
      <c r="Q3562" s="330"/>
      <c r="R3562" s="338"/>
      <c r="S3562" s="338"/>
      <c r="T3562" s="338"/>
      <c r="U3562" s="338"/>
      <c r="V3562" s="338"/>
      <c r="W3562" s="338"/>
      <c r="X3562" s="338"/>
    </row>
    <row r="3563" spans="1:24" ht="1.5" customHeight="1">
      <c r="A3563" s="330" t="s">
        <v>4</v>
      </c>
      <c r="B3563" s="330"/>
      <c r="C3563" s="330"/>
      <c r="D3563" s="330"/>
      <c r="E3563" s="330"/>
      <c r="F3563" s="330"/>
      <c r="G3563" s="330"/>
      <c r="H3563" s="219"/>
      <c r="I3563" s="338">
        <v>1</v>
      </c>
      <c r="J3563" s="338"/>
      <c r="K3563" s="338"/>
      <c r="L3563" s="338"/>
      <c r="M3563" s="332" t="s">
        <v>45</v>
      </c>
      <c r="N3563" s="332"/>
      <c r="O3563" s="332"/>
      <c r="P3563" s="330"/>
      <c r="Q3563" s="330"/>
      <c r="R3563" s="338">
        <v>1.6685410000000001</v>
      </c>
      <c r="S3563" s="338"/>
      <c r="T3563" s="338"/>
      <c r="U3563" s="338"/>
      <c r="V3563" s="338">
        <v>1.6685410000000001</v>
      </c>
      <c r="W3563" s="338"/>
      <c r="X3563" s="338"/>
    </row>
    <row r="3564" spans="1:24" ht="16.5" customHeight="1">
      <c r="A3564" s="330"/>
      <c r="B3564" s="330"/>
      <c r="C3564" s="330"/>
      <c r="D3564" s="330"/>
      <c r="E3564" s="330"/>
      <c r="F3564" s="330"/>
      <c r="G3564" s="330"/>
      <c r="H3564" s="219"/>
      <c r="I3564" s="338"/>
      <c r="J3564" s="338"/>
      <c r="K3564" s="338"/>
      <c r="L3564" s="338"/>
      <c r="M3564" s="332"/>
      <c r="N3564" s="332"/>
      <c r="O3564" s="332"/>
      <c r="P3564" s="330"/>
      <c r="Q3564" s="330"/>
      <c r="R3564" s="338"/>
      <c r="S3564" s="338"/>
      <c r="T3564" s="338"/>
      <c r="U3564" s="338"/>
      <c r="V3564" s="338"/>
      <c r="W3564" s="338"/>
      <c r="X3564" s="338"/>
    </row>
    <row r="3565" spans="1:24" ht="1.5" customHeight="1">
      <c r="A3565" s="330" t="s">
        <v>96</v>
      </c>
      <c r="B3565" s="330"/>
      <c r="C3565" s="330"/>
      <c r="D3565" s="330"/>
      <c r="E3565" s="330"/>
      <c r="F3565" s="330"/>
      <c r="G3565" s="330"/>
      <c r="H3565" s="219"/>
      <c r="I3565" s="338">
        <v>2</v>
      </c>
      <c r="J3565" s="338"/>
      <c r="K3565" s="338"/>
      <c r="L3565" s="338"/>
      <c r="M3565" s="332" t="s">
        <v>45</v>
      </c>
      <c r="N3565" s="332"/>
      <c r="O3565" s="332"/>
      <c r="P3565" s="330"/>
      <c r="Q3565" s="330"/>
      <c r="R3565" s="338">
        <v>0.28999999999999998</v>
      </c>
      <c r="S3565" s="338"/>
      <c r="T3565" s="338"/>
      <c r="U3565" s="338"/>
      <c r="V3565" s="338">
        <v>0.57999999999999996</v>
      </c>
      <c r="W3565" s="338"/>
      <c r="X3565" s="338"/>
    </row>
    <row r="3566" spans="1:24" ht="16.5" customHeight="1">
      <c r="A3566" s="330"/>
      <c r="B3566" s="330"/>
      <c r="C3566" s="330"/>
      <c r="D3566" s="330"/>
      <c r="E3566" s="330"/>
      <c r="F3566" s="330"/>
      <c r="G3566" s="330"/>
      <c r="H3566" s="219"/>
      <c r="I3566" s="338"/>
      <c r="J3566" s="338"/>
      <c r="K3566" s="338"/>
      <c r="L3566" s="338"/>
      <c r="M3566" s="332"/>
      <c r="N3566" s="332"/>
      <c r="O3566" s="332"/>
      <c r="P3566" s="330"/>
      <c r="Q3566" s="330"/>
      <c r="R3566" s="338"/>
      <c r="S3566" s="338"/>
      <c r="T3566" s="338"/>
      <c r="U3566" s="338"/>
      <c r="V3566" s="338"/>
      <c r="W3566" s="338"/>
      <c r="X3566" s="338"/>
    </row>
    <row r="3567" spans="1:24" ht="7.5" customHeight="1"/>
    <row r="3568" spans="1:24" ht="16.5" customHeight="1">
      <c r="S3568" s="335" t="s">
        <v>641</v>
      </c>
      <c r="T3568" s="335"/>
      <c r="U3568" s="336">
        <v>3.0347740000000001</v>
      </c>
      <c r="V3568" s="336"/>
      <c r="W3568" s="336"/>
    </row>
    <row r="3569" spans="1:24" ht="15.75" customHeight="1"/>
    <row r="3570" spans="1:24" ht="16.5" customHeight="1">
      <c r="B3570" s="339" t="s">
        <v>213</v>
      </c>
      <c r="C3570" s="339"/>
      <c r="D3570" s="339"/>
      <c r="E3570" s="339"/>
      <c r="F3570" s="339"/>
      <c r="G3570" s="339"/>
      <c r="H3570" s="339"/>
      <c r="I3570" s="339"/>
      <c r="J3570" s="339"/>
      <c r="K3570" s="339"/>
      <c r="L3570" s="339"/>
      <c r="M3570" s="339"/>
      <c r="N3570" s="339"/>
      <c r="O3570" s="339"/>
      <c r="P3570" s="339"/>
      <c r="Q3570" s="339"/>
      <c r="R3570" s="339"/>
      <c r="S3570" s="339"/>
      <c r="T3570" s="339"/>
      <c r="U3570" s="339"/>
      <c r="V3570" s="339"/>
      <c r="W3570" s="339"/>
      <c r="X3570" s="339"/>
    </row>
    <row r="3571" spans="1:24" ht="0.75" customHeight="1"/>
    <row r="3572" spans="1:24" ht="18" customHeight="1">
      <c r="A3572" s="340" t="s">
        <v>633</v>
      </c>
      <c r="B3572" s="340"/>
      <c r="C3572" s="340"/>
      <c r="D3572" s="340"/>
      <c r="E3572" s="340"/>
      <c r="F3572" s="340"/>
      <c r="G3572" s="340"/>
      <c r="H3572" s="218" t="s">
        <v>634</v>
      </c>
      <c r="I3572" s="341" t="s">
        <v>635</v>
      </c>
      <c r="J3572" s="341"/>
      <c r="K3572" s="341"/>
      <c r="L3572" s="341"/>
      <c r="M3572" s="341" t="s">
        <v>43</v>
      </c>
      <c r="N3572" s="341"/>
      <c r="O3572" s="341"/>
      <c r="P3572" s="340" t="s">
        <v>636</v>
      </c>
      <c r="Q3572" s="340"/>
      <c r="R3572" s="341" t="s">
        <v>637</v>
      </c>
      <c r="S3572" s="341"/>
      <c r="T3572" s="341"/>
      <c r="U3572" s="341"/>
      <c r="V3572" s="341" t="s">
        <v>638</v>
      </c>
      <c r="W3572" s="341"/>
      <c r="X3572" s="341"/>
    </row>
    <row r="3573" spans="1:24" ht="1.5" customHeight="1">
      <c r="A3573" s="330" t="s">
        <v>94</v>
      </c>
      <c r="B3573" s="330"/>
      <c r="C3573" s="330"/>
      <c r="D3573" s="330"/>
      <c r="E3573" s="330"/>
      <c r="F3573" s="330"/>
      <c r="G3573" s="330"/>
      <c r="H3573" s="219"/>
      <c r="I3573" s="338">
        <v>2</v>
      </c>
      <c r="J3573" s="338"/>
      <c r="K3573" s="338"/>
      <c r="L3573" s="338"/>
      <c r="M3573" s="332" t="s">
        <v>45</v>
      </c>
      <c r="N3573" s="332"/>
      <c r="O3573" s="332"/>
      <c r="P3573" s="330"/>
      <c r="Q3573" s="330"/>
      <c r="R3573" s="338">
        <v>0.78623290000000001</v>
      </c>
      <c r="S3573" s="338"/>
      <c r="T3573" s="338"/>
      <c r="U3573" s="338"/>
      <c r="V3573" s="338">
        <v>1.5724659999999999</v>
      </c>
      <c r="W3573" s="338"/>
      <c r="X3573" s="338"/>
    </row>
    <row r="3574" spans="1:24" ht="16.5" customHeight="1">
      <c r="A3574" s="330"/>
      <c r="B3574" s="330"/>
      <c r="C3574" s="330"/>
      <c r="D3574" s="330"/>
      <c r="E3574" s="330"/>
      <c r="F3574" s="330"/>
      <c r="G3574" s="330"/>
      <c r="H3574" s="219"/>
      <c r="I3574" s="338"/>
      <c r="J3574" s="338"/>
      <c r="K3574" s="338"/>
      <c r="L3574" s="338"/>
      <c r="M3574" s="332"/>
      <c r="N3574" s="332"/>
      <c r="O3574" s="332"/>
      <c r="P3574" s="330"/>
      <c r="Q3574" s="330"/>
      <c r="R3574" s="338"/>
      <c r="S3574" s="338"/>
      <c r="T3574" s="338"/>
      <c r="U3574" s="338"/>
      <c r="V3574" s="338"/>
      <c r="W3574" s="338"/>
      <c r="X3574" s="338"/>
    </row>
    <row r="3575" spans="1:24" ht="1.5" customHeight="1">
      <c r="A3575" s="330" t="s">
        <v>104</v>
      </c>
      <c r="B3575" s="330"/>
      <c r="C3575" s="330"/>
      <c r="D3575" s="330"/>
      <c r="E3575" s="330"/>
      <c r="F3575" s="330"/>
      <c r="G3575" s="330"/>
      <c r="H3575" s="219"/>
      <c r="I3575" s="338">
        <v>1</v>
      </c>
      <c r="J3575" s="338"/>
      <c r="K3575" s="338"/>
      <c r="L3575" s="338"/>
      <c r="M3575" s="332" t="s">
        <v>45</v>
      </c>
      <c r="N3575" s="332"/>
      <c r="O3575" s="332"/>
      <c r="P3575" s="330"/>
      <c r="Q3575" s="330"/>
      <c r="R3575" s="338">
        <v>0.76</v>
      </c>
      <c r="S3575" s="338"/>
      <c r="T3575" s="338"/>
      <c r="U3575" s="338"/>
      <c r="V3575" s="338">
        <v>0.76</v>
      </c>
      <c r="W3575" s="338"/>
      <c r="X3575" s="338"/>
    </row>
    <row r="3576" spans="1:24" ht="16.5" customHeight="1">
      <c r="A3576" s="330"/>
      <c r="B3576" s="330"/>
      <c r="C3576" s="330"/>
      <c r="D3576" s="330"/>
      <c r="E3576" s="330"/>
      <c r="F3576" s="330"/>
      <c r="G3576" s="330"/>
      <c r="H3576" s="219"/>
      <c r="I3576" s="338"/>
      <c r="J3576" s="338"/>
      <c r="K3576" s="338"/>
      <c r="L3576" s="338"/>
      <c r="M3576" s="332"/>
      <c r="N3576" s="332"/>
      <c r="O3576" s="332"/>
      <c r="P3576" s="330"/>
      <c r="Q3576" s="330"/>
      <c r="R3576" s="338"/>
      <c r="S3576" s="338"/>
      <c r="T3576" s="338"/>
      <c r="U3576" s="338"/>
      <c r="V3576" s="338"/>
      <c r="W3576" s="338"/>
      <c r="X3576" s="338"/>
    </row>
    <row r="3577" spans="1:24" ht="1.5" customHeight="1">
      <c r="A3577" s="330" t="s">
        <v>3</v>
      </c>
      <c r="B3577" s="330"/>
      <c r="C3577" s="330"/>
      <c r="D3577" s="330"/>
      <c r="E3577" s="330"/>
      <c r="F3577" s="330"/>
      <c r="G3577" s="330"/>
      <c r="H3577" s="219"/>
      <c r="I3577" s="338">
        <v>1</v>
      </c>
      <c r="J3577" s="338"/>
      <c r="K3577" s="338"/>
      <c r="L3577" s="338"/>
      <c r="M3577" s="332" t="s">
        <v>45</v>
      </c>
      <c r="N3577" s="332"/>
      <c r="O3577" s="332"/>
      <c r="P3577" s="330"/>
      <c r="Q3577" s="330"/>
      <c r="R3577" s="338">
        <v>2.045042</v>
      </c>
      <c r="S3577" s="338"/>
      <c r="T3577" s="338"/>
      <c r="U3577" s="338"/>
      <c r="V3577" s="338">
        <v>2.045042</v>
      </c>
      <c r="W3577" s="338"/>
      <c r="X3577" s="338"/>
    </row>
    <row r="3578" spans="1:24" ht="16.5" customHeight="1">
      <c r="A3578" s="330"/>
      <c r="B3578" s="330"/>
      <c r="C3578" s="330"/>
      <c r="D3578" s="330"/>
      <c r="E3578" s="330"/>
      <c r="F3578" s="330"/>
      <c r="G3578" s="330"/>
      <c r="H3578" s="219"/>
      <c r="I3578" s="338"/>
      <c r="J3578" s="338"/>
      <c r="K3578" s="338"/>
      <c r="L3578" s="338"/>
      <c r="M3578" s="332"/>
      <c r="N3578" s="332"/>
      <c r="O3578" s="332"/>
      <c r="P3578" s="330"/>
      <c r="Q3578" s="330"/>
      <c r="R3578" s="338"/>
      <c r="S3578" s="338"/>
      <c r="T3578" s="338"/>
      <c r="U3578" s="338"/>
      <c r="V3578" s="338"/>
      <c r="W3578" s="338"/>
      <c r="X3578" s="338"/>
    </row>
    <row r="3579" spans="1:24" ht="1.5" customHeight="1">
      <c r="A3579" s="330" t="s">
        <v>96</v>
      </c>
      <c r="B3579" s="330"/>
      <c r="C3579" s="330"/>
      <c r="D3579" s="330"/>
      <c r="E3579" s="330"/>
      <c r="F3579" s="330"/>
      <c r="G3579" s="330"/>
      <c r="H3579" s="219"/>
      <c r="I3579" s="338">
        <v>2</v>
      </c>
      <c r="J3579" s="338"/>
      <c r="K3579" s="338"/>
      <c r="L3579" s="338"/>
      <c r="M3579" s="332" t="s">
        <v>45</v>
      </c>
      <c r="N3579" s="332"/>
      <c r="O3579" s="332"/>
      <c r="P3579" s="330"/>
      <c r="Q3579" s="330"/>
      <c r="R3579" s="338">
        <v>0.28999999999999998</v>
      </c>
      <c r="S3579" s="338"/>
      <c r="T3579" s="338"/>
      <c r="U3579" s="338"/>
      <c r="V3579" s="338">
        <v>0.57999999999999996</v>
      </c>
      <c r="W3579" s="338"/>
      <c r="X3579" s="338"/>
    </row>
    <row r="3580" spans="1:24" ht="16.5" customHeight="1">
      <c r="A3580" s="330"/>
      <c r="B3580" s="330"/>
      <c r="C3580" s="330"/>
      <c r="D3580" s="330"/>
      <c r="E3580" s="330"/>
      <c r="F3580" s="330"/>
      <c r="G3580" s="330"/>
      <c r="H3580" s="219"/>
      <c r="I3580" s="338"/>
      <c r="J3580" s="338"/>
      <c r="K3580" s="338"/>
      <c r="L3580" s="338"/>
      <c r="M3580" s="332"/>
      <c r="N3580" s="332"/>
      <c r="O3580" s="332"/>
      <c r="P3580" s="330"/>
      <c r="Q3580" s="330"/>
      <c r="R3580" s="338"/>
      <c r="S3580" s="338"/>
      <c r="T3580" s="338"/>
      <c r="U3580" s="338"/>
      <c r="V3580" s="338"/>
      <c r="W3580" s="338"/>
      <c r="X3580" s="338"/>
    </row>
    <row r="3581" spans="1:24" ht="7.5" customHeight="1"/>
    <row r="3582" spans="1:24" ht="16.5" customHeight="1">
      <c r="S3582" s="335" t="s">
        <v>641</v>
      </c>
      <c r="T3582" s="335"/>
      <c r="U3582" s="336">
        <v>4.9575079999999998</v>
      </c>
      <c r="V3582" s="336"/>
      <c r="W3582" s="336"/>
    </row>
    <row r="3583" spans="1:24" ht="15.75" customHeight="1"/>
    <row r="3584" spans="1:24" ht="16.5" customHeight="1">
      <c r="B3584" s="339" t="s">
        <v>214</v>
      </c>
      <c r="C3584" s="339"/>
      <c r="D3584" s="339"/>
      <c r="E3584" s="339"/>
      <c r="F3584" s="339"/>
      <c r="G3584" s="339"/>
      <c r="H3584" s="339"/>
      <c r="I3584" s="339"/>
      <c r="J3584" s="339"/>
      <c r="K3584" s="339"/>
      <c r="L3584" s="339"/>
      <c r="M3584" s="339"/>
      <c r="N3584" s="339"/>
      <c r="O3584" s="339"/>
      <c r="P3584" s="339"/>
      <c r="Q3584" s="339"/>
      <c r="R3584" s="339"/>
      <c r="S3584" s="339"/>
      <c r="T3584" s="339"/>
      <c r="U3584" s="339"/>
      <c r="V3584" s="339"/>
      <c r="W3584" s="339"/>
      <c r="X3584" s="339"/>
    </row>
    <row r="3585" spans="1:24" ht="0.75" customHeight="1"/>
    <row r="3586" spans="1:24" ht="18" customHeight="1">
      <c r="A3586" s="340" t="s">
        <v>633</v>
      </c>
      <c r="B3586" s="340"/>
      <c r="C3586" s="340"/>
      <c r="D3586" s="340"/>
      <c r="E3586" s="340"/>
      <c r="F3586" s="340"/>
      <c r="G3586" s="340"/>
      <c r="H3586" s="218" t="s">
        <v>634</v>
      </c>
      <c r="I3586" s="341" t="s">
        <v>635</v>
      </c>
      <c r="J3586" s="341"/>
      <c r="K3586" s="341"/>
      <c r="L3586" s="341"/>
      <c r="M3586" s="341" t="s">
        <v>43</v>
      </c>
      <c r="N3586" s="341"/>
      <c r="O3586" s="341"/>
      <c r="P3586" s="340" t="s">
        <v>636</v>
      </c>
      <c r="Q3586" s="340"/>
      <c r="R3586" s="341" t="s">
        <v>637</v>
      </c>
      <c r="S3586" s="341"/>
      <c r="T3586" s="341"/>
      <c r="U3586" s="341"/>
      <c r="V3586" s="341" t="s">
        <v>638</v>
      </c>
      <c r="W3586" s="341"/>
      <c r="X3586" s="341"/>
    </row>
    <row r="3587" spans="1:24" ht="1.5" customHeight="1">
      <c r="A3587" s="330" t="s">
        <v>94</v>
      </c>
      <c r="B3587" s="330"/>
      <c r="C3587" s="330"/>
      <c r="D3587" s="330"/>
      <c r="E3587" s="330"/>
      <c r="F3587" s="330"/>
      <c r="G3587" s="330"/>
      <c r="H3587" s="219"/>
      <c r="I3587" s="338">
        <v>1</v>
      </c>
      <c r="J3587" s="338"/>
      <c r="K3587" s="338"/>
      <c r="L3587" s="338"/>
      <c r="M3587" s="332" t="s">
        <v>45</v>
      </c>
      <c r="N3587" s="332"/>
      <c r="O3587" s="332"/>
      <c r="P3587" s="330"/>
      <c r="Q3587" s="330"/>
      <c r="R3587" s="338">
        <v>0.78623290000000001</v>
      </c>
      <c r="S3587" s="338"/>
      <c r="T3587" s="338"/>
      <c r="U3587" s="338"/>
      <c r="V3587" s="338">
        <v>0.78623290000000001</v>
      </c>
      <c r="W3587" s="338"/>
      <c r="X3587" s="338"/>
    </row>
    <row r="3588" spans="1:24" ht="16.5" customHeight="1">
      <c r="A3588" s="330"/>
      <c r="B3588" s="330"/>
      <c r="C3588" s="330"/>
      <c r="D3588" s="330"/>
      <c r="E3588" s="330"/>
      <c r="F3588" s="330"/>
      <c r="G3588" s="330"/>
      <c r="H3588" s="219"/>
      <c r="I3588" s="338"/>
      <c r="J3588" s="338"/>
      <c r="K3588" s="338"/>
      <c r="L3588" s="338"/>
      <c r="M3588" s="332"/>
      <c r="N3588" s="332"/>
      <c r="O3588" s="332"/>
      <c r="P3588" s="330"/>
      <c r="Q3588" s="330"/>
      <c r="R3588" s="338"/>
      <c r="S3588" s="338"/>
      <c r="T3588" s="338"/>
      <c r="U3588" s="338"/>
      <c r="V3588" s="338"/>
      <c r="W3588" s="338"/>
      <c r="X3588" s="338"/>
    </row>
    <row r="3589" spans="1:24" ht="1.5" customHeight="1">
      <c r="A3589" s="330" t="s">
        <v>104</v>
      </c>
      <c r="B3589" s="330"/>
      <c r="C3589" s="330"/>
      <c r="D3589" s="330"/>
      <c r="E3589" s="330"/>
      <c r="F3589" s="330"/>
      <c r="G3589" s="330"/>
      <c r="H3589" s="219"/>
      <c r="I3589" s="338">
        <v>1</v>
      </c>
      <c r="J3589" s="338"/>
      <c r="K3589" s="338"/>
      <c r="L3589" s="338"/>
      <c r="M3589" s="332" t="s">
        <v>45</v>
      </c>
      <c r="N3589" s="332"/>
      <c r="O3589" s="332"/>
      <c r="P3589" s="330"/>
      <c r="Q3589" s="330"/>
      <c r="R3589" s="338">
        <v>0.76</v>
      </c>
      <c r="S3589" s="338"/>
      <c r="T3589" s="338"/>
      <c r="U3589" s="338"/>
      <c r="V3589" s="338">
        <v>0.76</v>
      </c>
      <c r="W3589" s="338"/>
      <c r="X3589" s="338"/>
    </row>
    <row r="3590" spans="1:24" ht="16.5" customHeight="1">
      <c r="A3590" s="330"/>
      <c r="B3590" s="330"/>
      <c r="C3590" s="330"/>
      <c r="D3590" s="330"/>
      <c r="E3590" s="330"/>
      <c r="F3590" s="330"/>
      <c r="G3590" s="330"/>
      <c r="H3590" s="219"/>
      <c r="I3590" s="338"/>
      <c r="J3590" s="338"/>
      <c r="K3590" s="338"/>
      <c r="L3590" s="338"/>
      <c r="M3590" s="332"/>
      <c r="N3590" s="332"/>
      <c r="O3590" s="332"/>
      <c r="P3590" s="330"/>
      <c r="Q3590" s="330"/>
      <c r="R3590" s="338"/>
      <c r="S3590" s="338"/>
      <c r="T3590" s="338"/>
      <c r="U3590" s="338"/>
      <c r="V3590" s="338"/>
      <c r="W3590" s="338"/>
      <c r="X3590" s="338"/>
    </row>
    <row r="3591" spans="1:24" ht="1.5" customHeight="1">
      <c r="A3591" s="330" t="s">
        <v>4</v>
      </c>
      <c r="B3591" s="330"/>
      <c r="C3591" s="330"/>
      <c r="D3591" s="330"/>
      <c r="E3591" s="330"/>
      <c r="F3591" s="330"/>
      <c r="G3591" s="330"/>
      <c r="H3591" s="219"/>
      <c r="I3591" s="338">
        <v>1</v>
      </c>
      <c r="J3591" s="338"/>
      <c r="K3591" s="338"/>
      <c r="L3591" s="338"/>
      <c r="M3591" s="332" t="s">
        <v>45</v>
      </c>
      <c r="N3591" s="332"/>
      <c r="O3591" s="332"/>
      <c r="P3591" s="330"/>
      <c r="Q3591" s="330"/>
      <c r="R3591" s="338">
        <v>1.6685410000000001</v>
      </c>
      <c r="S3591" s="338"/>
      <c r="T3591" s="338"/>
      <c r="U3591" s="338"/>
      <c r="V3591" s="338">
        <v>1.6685410000000001</v>
      </c>
      <c r="W3591" s="338"/>
      <c r="X3591" s="338"/>
    </row>
    <row r="3592" spans="1:24" ht="16.5" customHeight="1">
      <c r="A3592" s="330"/>
      <c r="B3592" s="330"/>
      <c r="C3592" s="330"/>
      <c r="D3592" s="330"/>
      <c r="E3592" s="330"/>
      <c r="F3592" s="330"/>
      <c r="G3592" s="330"/>
      <c r="H3592" s="219"/>
      <c r="I3592" s="338"/>
      <c r="J3592" s="338"/>
      <c r="K3592" s="338"/>
      <c r="L3592" s="338"/>
      <c r="M3592" s="332"/>
      <c r="N3592" s="332"/>
      <c r="O3592" s="332"/>
      <c r="P3592" s="330"/>
      <c r="Q3592" s="330"/>
      <c r="R3592" s="338"/>
      <c r="S3592" s="338"/>
      <c r="T3592" s="338"/>
      <c r="U3592" s="338"/>
      <c r="V3592" s="338"/>
      <c r="W3592" s="338"/>
      <c r="X3592" s="338"/>
    </row>
    <row r="3593" spans="1:24" ht="1.5" customHeight="1">
      <c r="A3593" s="330" t="s">
        <v>96</v>
      </c>
      <c r="B3593" s="330"/>
      <c r="C3593" s="330"/>
      <c r="D3593" s="330"/>
      <c r="E3593" s="330"/>
      <c r="F3593" s="330"/>
      <c r="G3593" s="330"/>
      <c r="H3593" s="219"/>
      <c r="I3593" s="338">
        <v>2</v>
      </c>
      <c r="J3593" s="338"/>
      <c r="K3593" s="338"/>
      <c r="L3593" s="338"/>
      <c r="M3593" s="332" t="s">
        <v>45</v>
      </c>
      <c r="N3593" s="332"/>
      <c r="O3593" s="332"/>
      <c r="P3593" s="330"/>
      <c r="Q3593" s="330"/>
      <c r="R3593" s="338">
        <v>0.28999999999999998</v>
      </c>
      <c r="S3593" s="338"/>
      <c r="T3593" s="338"/>
      <c r="U3593" s="338"/>
      <c r="V3593" s="338">
        <v>0.57999999999999996</v>
      </c>
      <c r="W3593" s="338"/>
      <c r="X3593" s="338"/>
    </row>
    <row r="3594" spans="1:24" ht="16.5" customHeight="1">
      <c r="A3594" s="330"/>
      <c r="B3594" s="330"/>
      <c r="C3594" s="330"/>
      <c r="D3594" s="330"/>
      <c r="E3594" s="330"/>
      <c r="F3594" s="330"/>
      <c r="G3594" s="330"/>
      <c r="H3594" s="219"/>
      <c r="I3594" s="338"/>
      <c r="J3594" s="338"/>
      <c r="K3594" s="338"/>
      <c r="L3594" s="338"/>
      <c r="M3594" s="332"/>
      <c r="N3594" s="332"/>
      <c r="O3594" s="332"/>
      <c r="P3594" s="330"/>
      <c r="Q3594" s="330"/>
      <c r="R3594" s="338"/>
      <c r="S3594" s="338"/>
      <c r="T3594" s="338"/>
      <c r="U3594" s="338"/>
      <c r="V3594" s="338"/>
      <c r="W3594" s="338"/>
      <c r="X3594" s="338"/>
    </row>
    <row r="3595" spans="1:24" ht="7.5" customHeight="1"/>
    <row r="3596" spans="1:24" ht="16.5" customHeight="1">
      <c r="S3596" s="335" t="s">
        <v>641</v>
      </c>
      <c r="T3596" s="335"/>
      <c r="U3596" s="336">
        <v>3.7947739999999999</v>
      </c>
      <c r="V3596" s="336"/>
      <c r="W3596" s="336"/>
    </row>
    <row r="3597" spans="1:24" ht="15.75" customHeight="1"/>
    <row r="3598" spans="1:24" ht="16.5" customHeight="1">
      <c r="B3598" s="339" t="s">
        <v>215</v>
      </c>
      <c r="C3598" s="339"/>
      <c r="D3598" s="339"/>
      <c r="E3598" s="339"/>
      <c r="F3598" s="339"/>
      <c r="G3598" s="339"/>
      <c r="H3598" s="339"/>
      <c r="I3598" s="339"/>
      <c r="J3598" s="339"/>
      <c r="K3598" s="339"/>
      <c r="L3598" s="339"/>
      <c r="M3598" s="339"/>
      <c r="N3598" s="339"/>
      <c r="O3598" s="339"/>
      <c r="P3598" s="339"/>
      <c r="Q3598" s="339"/>
      <c r="R3598" s="339"/>
      <c r="S3598" s="339"/>
      <c r="T3598" s="339"/>
      <c r="U3598" s="339"/>
      <c r="V3598" s="339"/>
      <c r="W3598" s="339"/>
      <c r="X3598" s="339"/>
    </row>
    <row r="3599" spans="1:24" ht="0.75" customHeight="1"/>
    <row r="3600" spans="1:24" ht="18" customHeight="1">
      <c r="A3600" s="340" t="s">
        <v>633</v>
      </c>
      <c r="B3600" s="340"/>
      <c r="C3600" s="340"/>
      <c r="D3600" s="340"/>
      <c r="E3600" s="340"/>
      <c r="F3600" s="340"/>
      <c r="G3600" s="340"/>
      <c r="H3600" s="218" t="s">
        <v>634</v>
      </c>
      <c r="I3600" s="341" t="s">
        <v>635</v>
      </c>
      <c r="J3600" s="341"/>
      <c r="K3600" s="341"/>
      <c r="L3600" s="341"/>
      <c r="M3600" s="341" t="s">
        <v>43</v>
      </c>
      <c r="N3600" s="341"/>
      <c r="O3600" s="341"/>
      <c r="P3600" s="340" t="s">
        <v>636</v>
      </c>
      <c r="Q3600" s="340"/>
      <c r="R3600" s="341" t="s">
        <v>637</v>
      </c>
      <c r="S3600" s="341"/>
      <c r="T3600" s="341"/>
      <c r="U3600" s="341"/>
      <c r="V3600" s="341" t="s">
        <v>638</v>
      </c>
      <c r="W3600" s="341"/>
      <c r="X3600" s="341"/>
    </row>
    <row r="3601" spans="1:24" ht="1.5" customHeight="1">
      <c r="A3601" s="330" t="s">
        <v>94</v>
      </c>
      <c r="B3601" s="330"/>
      <c r="C3601" s="330"/>
      <c r="D3601" s="330"/>
      <c r="E3601" s="330"/>
      <c r="F3601" s="330"/>
      <c r="G3601" s="330"/>
      <c r="H3601" s="219"/>
      <c r="I3601" s="338">
        <v>2</v>
      </c>
      <c r="J3601" s="338"/>
      <c r="K3601" s="338"/>
      <c r="L3601" s="338"/>
      <c r="M3601" s="332" t="s">
        <v>45</v>
      </c>
      <c r="N3601" s="332"/>
      <c r="O3601" s="332"/>
      <c r="P3601" s="330"/>
      <c r="Q3601" s="330"/>
      <c r="R3601" s="338">
        <v>0.78623290000000001</v>
      </c>
      <c r="S3601" s="338"/>
      <c r="T3601" s="338"/>
      <c r="U3601" s="338"/>
      <c r="V3601" s="338">
        <v>1.5724659999999999</v>
      </c>
      <c r="W3601" s="338"/>
      <c r="X3601" s="338"/>
    </row>
    <row r="3602" spans="1:24" ht="16.5" customHeight="1">
      <c r="A3602" s="330"/>
      <c r="B3602" s="330"/>
      <c r="C3602" s="330"/>
      <c r="D3602" s="330"/>
      <c r="E3602" s="330"/>
      <c r="F3602" s="330"/>
      <c r="G3602" s="330"/>
      <c r="H3602" s="219"/>
      <c r="I3602" s="338"/>
      <c r="J3602" s="338"/>
      <c r="K3602" s="338"/>
      <c r="L3602" s="338"/>
      <c r="M3602" s="332"/>
      <c r="N3602" s="332"/>
      <c r="O3602" s="332"/>
      <c r="P3602" s="330"/>
      <c r="Q3602" s="330"/>
      <c r="R3602" s="338"/>
      <c r="S3602" s="338"/>
      <c r="T3602" s="338"/>
      <c r="U3602" s="338"/>
      <c r="V3602" s="338"/>
      <c r="W3602" s="338"/>
      <c r="X3602" s="338"/>
    </row>
    <row r="3603" spans="1:24" ht="1.5" customHeight="1">
      <c r="A3603" s="330" t="s">
        <v>47</v>
      </c>
      <c r="B3603" s="330"/>
      <c r="C3603" s="330"/>
      <c r="D3603" s="330"/>
      <c r="E3603" s="330"/>
      <c r="F3603" s="330"/>
      <c r="G3603" s="330"/>
      <c r="H3603" s="219"/>
      <c r="I3603" s="338">
        <v>150</v>
      </c>
      <c r="J3603" s="338"/>
      <c r="K3603" s="338"/>
      <c r="L3603" s="338"/>
      <c r="M3603" s="332" t="s">
        <v>640</v>
      </c>
      <c r="N3603" s="332"/>
      <c r="O3603" s="332"/>
      <c r="P3603" s="330"/>
      <c r="Q3603" s="330"/>
      <c r="R3603" s="338">
        <v>3.5242370000000002E-2</v>
      </c>
      <c r="S3603" s="338"/>
      <c r="T3603" s="338"/>
      <c r="U3603" s="338"/>
      <c r="V3603" s="338">
        <v>5.2863559999999996</v>
      </c>
      <c r="W3603" s="338"/>
      <c r="X3603" s="338"/>
    </row>
    <row r="3604" spans="1:24" ht="16.5" customHeight="1">
      <c r="A3604" s="330"/>
      <c r="B3604" s="330"/>
      <c r="C3604" s="330"/>
      <c r="D3604" s="330"/>
      <c r="E3604" s="330"/>
      <c r="F3604" s="330"/>
      <c r="G3604" s="330"/>
      <c r="H3604" s="219"/>
      <c r="I3604" s="338"/>
      <c r="J3604" s="338"/>
      <c r="K3604" s="338"/>
      <c r="L3604" s="338"/>
      <c r="M3604" s="332"/>
      <c r="N3604" s="332"/>
      <c r="O3604" s="332"/>
      <c r="P3604" s="330"/>
      <c r="Q3604" s="330"/>
      <c r="R3604" s="338"/>
      <c r="S3604" s="338"/>
      <c r="T3604" s="338"/>
      <c r="U3604" s="338"/>
      <c r="V3604" s="338"/>
      <c r="W3604" s="338"/>
      <c r="X3604" s="338"/>
    </row>
    <row r="3605" spans="1:24" ht="1.5" customHeight="1">
      <c r="A3605" s="330" t="s">
        <v>3</v>
      </c>
      <c r="B3605" s="330"/>
      <c r="C3605" s="330"/>
      <c r="D3605" s="330"/>
      <c r="E3605" s="330"/>
      <c r="F3605" s="330"/>
      <c r="G3605" s="330"/>
      <c r="H3605" s="219"/>
      <c r="I3605" s="338">
        <v>1</v>
      </c>
      <c r="J3605" s="338"/>
      <c r="K3605" s="338"/>
      <c r="L3605" s="338"/>
      <c r="M3605" s="332" t="s">
        <v>45</v>
      </c>
      <c r="N3605" s="332"/>
      <c r="O3605" s="332"/>
      <c r="P3605" s="330"/>
      <c r="Q3605" s="330"/>
      <c r="R3605" s="338">
        <v>2.045042</v>
      </c>
      <c r="S3605" s="338"/>
      <c r="T3605" s="338"/>
      <c r="U3605" s="338"/>
      <c r="V3605" s="338">
        <v>2.045042</v>
      </c>
      <c r="W3605" s="338"/>
      <c r="X3605" s="338"/>
    </row>
    <row r="3606" spans="1:24" ht="16.5" customHeight="1">
      <c r="A3606" s="330"/>
      <c r="B3606" s="330"/>
      <c r="C3606" s="330"/>
      <c r="D3606" s="330"/>
      <c r="E3606" s="330"/>
      <c r="F3606" s="330"/>
      <c r="G3606" s="330"/>
      <c r="H3606" s="219"/>
      <c r="I3606" s="338"/>
      <c r="J3606" s="338"/>
      <c r="K3606" s="338"/>
      <c r="L3606" s="338"/>
      <c r="M3606" s="332"/>
      <c r="N3606" s="332"/>
      <c r="O3606" s="332"/>
      <c r="P3606" s="330"/>
      <c r="Q3606" s="330"/>
      <c r="R3606" s="338"/>
      <c r="S3606" s="338"/>
      <c r="T3606" s="338"/>
      <c r="U3606" s="338"/>
      <c r="V3606" s="338"/>
      <c r="W3606" s="338"/>
      <c r="X3606" s="338"/>
    </row>
    <row r="3607" spans="1:24" ht="1.5" customHeight="1">
      <c r="A3607" s="330" t="s">
        <v>96</v>
      </c>
      <c r="B3607" s="330"/>
      <c r="C3607" s="330"/>
      <c r="D3607" s="330"/>
      <c r="E3607" s="330"/>
      <c r="F3607" s="330"/>
      <c r="G3607" s="330"/>
      <c r="H3607" s="219"/>
      <c r="I3607" s="338">
        <v>2</v>
      </c>
      <c r="J3607" s="338"/>
      <c r="K3607" s="338"/>
      <c r="L3607" s="338"/>
      <c r="M3607" s="332" t="s">
        <v>45</v>
      </c>
      <c r="N3607" s="332"/>
      <c r="O3607" s="332"/>
      <c r="P3607" s="330"/>
      <c r="Q3607" s="330"/>
      <c r="R3607" s="338">
        <v>0.28999999999999998</v>
      </c>
      <c r="S3607" s="338"/>
      <c r="T3607" s="338"/>
      <c r="U3607" s="338"/>
      <c r="V3607" s="338">
        <v>0.57999999999999996</v>
      </c>
      <c r="W3607" s="338"/>
      <c r="X3607" s="338"/>
    </row>
    <row r="3608" spans="1:24" ht="16.5" customHeight="1">
      <c r="A3608" s="330"/>
      <c r="B3608" s="330"/>
      <c r="C3608" s="330"/>
      <c r="D3608" s="330"/>
      <c r="E3608" s="330"/>
      <c r="F3608" s="330"/>
      <c r="G3608" s="330"/>
      <c r="H3608" s="219"/>
      <c r="I3608" s="338"/>
      <c r="J3608" s="338"/>
      <c r="K3608" s="338"/>
      <c r="L3608" s="338"/>
      <c r="M3608" s="332"/>
      <c r="N3608" s="332"/>
      <c r="O3608" s="332"/>
      <c r="P3608" s="330"/>
      <c r="Q3608" s="330"/>
      <c r="R3608" s="338"/>
      <c r="S3608" s="338"/>
      <c r="T3608" s="338"/>
      <c r="U3608" s="338"/>
      <c r="V3608" s="338"/>
      <c r="W3608" s="338"/>
      <c r="X3608" s="338"/>
    </row>
    <row r="3609" spans="1:24" ht="8.25" customHeight="1"/>
    <row r="3610" spans="1:24" ht="16.5" customHeight="1">
      <c r="S3610" s="335" t="s">
        <v>641</v>
      </c>
      <c r="T3610" s="335"/>
      <c r="U3610" s="336">
        <v>9.4838640000000005</v>
      </c>
      <c r="V3610" s="336"/>
      <c r="W3610" s="336"/>
    </row>
    <row r="3611" spans="1:24" ht="15" customHeight="1"/>
    <row r="3612" spans="1:24" ht="16.5" customHeight="1">
      <c r="B3612" s="339" t="s">
        <v>216</v>
      </c>
      <c r="C3612" s="339"/>
      <c r="D3612" s="339"/>
      <c r="E3612" s="339"/>
      <c r="F3612" s="339"/>
      <c r="G3612" s="339"/>
      <c r="H3612" s="339"/>
      <c r="I3612" s="339"/>
      <c r="J3612" s="339"/>
      <c r="K3612" s="339"/>
      <c r="L3612" s="339"/>
      <c r="M3612" s="339"/>
      <c r="N3612" s="339"/>
      <c r="O3612" s="339"/>
      <c r="P3612" s="339"/>
      <c r="Q3612" s="339"/>
      <c r="R3612" s="339"/>
      <c r="S3612" s="339"/>
      <c r="T3612" s="339"/>
      <c r="U3612" s="339"/>
      <c r="V3612" s="339"/>
      <c r="W3612" s="339"/>
      <c r="X3612" s="339"/>
    </row>
    <row r="3613" spans="1:24" ht="1.5" customHeight="1"/>
    <row r="3614" spans="1:24" ht="18" customHeight="1">
      <c r="A3614" s="340" t="s">
        <v>633</v>
      </c>
      <c r="B3614" s="340"/>
      <c r="C3614" s="340"/>
      <c r="D3614" s="340"/>
      <c r="E3614" s="340"/>
      <c r="F3614" s="340"/>
      <c r="G3614" s="340"/>
      <c r="H3614" s="218" t="s">
        <v>634</v>
      </c>
      <c r="I3614" s="341" t="s">
        <v>635</v>
      </c>
      <c r="J3614" s="341"/>
      <c r="K3614" s="341"/>
      <c r="L3614" s="341"/>
      <c r="M3614" s="341" t="s">
        <v>43</v>
      </c>
      <c r="N3614" s="341"/>
      <c r="O3614" s="341"/>
      <c r="P3614" s="340" t="s">
        <v>636</v>
      </c>
      <c r="Q3614" s="340"/>
      <c r="R3614" s="341" t="s">
        <v>637</v>
      </c>
      <c r="S3614" s="341"/>
      <c r="T3614" s="341"/>
      <c r="U3614" s="341"/>
      <c r="V3614" s="341" t="s">
        <v>638</v>
      </c>
      <c r="W3614" s="341"/>
      <c r="X3614" s="341"/>
    </row>
    <row r="3615" spans="1:24" ht="1.5" customHeight="1">
      <c r="A3615" s="330" t="s">
        <v>94</v>
      </c>
      <c r="B3615" s="330"/>
      <c r="C3615" s="330"/>
      <c r="D3615" s="330"/>
      <c r="E3615" s="330"/>
      <c r="F3615" s="330"/>
      <c r="G3615" s="330"/>
      <c r="H3615" s="219"/>
      <c r="I3615" s="338">
        <v>1</v>
      </c>
      <c r="J3615" s="338"/>
      <c r="K3615" s="338"/>
      <c r="L3615" s="338"/>
      <c r="M3615" s="332" t="s">
        <v>45</v>
      </c>
      <c r="N3615" s="332"/>
      <c r="O3615" s="332"/>
      <c r="P3615" s="330"/>
      <c r="Q3615" s="330"/>
      <c r="R3615" s="338">
        <v>0.78623290000000001</v>
      </c>
      <c r="S3615" s="338"/>
      <c r="T3615" s="338"/>
      <c r="U3615" s="338"/>
      <c r="V3615" s="338">
        <v>0.78623290000000001</v>
      </c>
      <c r="W3615" s="338"/>
      <c r="X3615" s="338"/>
    </row>
    <row r="3616" spans="1:24" ht="16.5" customHeight="1">
      <c r="A3616" s="330"/>
      <c r="B3616" s="330"/>
      <c r="C3616" s="330"/>
      <c r="D3616" s="330"/>
      <c r="E3616" s="330"/>
      <c r="F3616" s="330"/>
      <c r="G3616" s="330"/>
      <c r="H3616" s="219"/>
      <c r="I3616" s="338"/>
      <c r="J3616" s="338"/>
      <c r="K3616" s="338"/>
      <c r="L3616" s="338"/>
      <c r="M3616" s="332"/>
      <c r="N3616" s="332"/>
      <c r="O3616" s="332"/>
      <c r="P3616" s="330"/>
      <c r="Q3616" s="330"/>
      <c r="R3616" s="338"/>
      <c r="S3616" s="338"/>
      <c r="T3616" s="338"/>
      <c r="U3616" s="338"/>
      <c r="V3616" s="338"/>
      <c r="W3616" s="338"/>
      <c r="X3616" s="338"/>
    </row>
    <row r="3617" spans="1:24" ht="1.5" customHeight="1">
      <c r="A3617" s="330" t="s">
        <v>47</v>
      </c>
      <c r="B3617" s="330"/>
      <c r="C3617" s="330"/>
      <c r="D3617" s="330"/>
      <c r="E3617" s="330"/>
      <c r="F3617" s="330"/>
      <c r="G3617" s="330"/>
      <c r="H3617" s="219"/>
      <c r="I3617" s="338">
        <v>100</v>
      </c>
      <c r="J3617" s="338"/>
      <c r="K3617" s="338"/>
      <c r="L3617" s="338"/>
      <c r="M3617" s="332" t="s">
        <v>640</v>
      </c>
      <c r="N3617" s="332"/>
      <c r="O3617" s="332"/>
      <c r="P3617" s="330"/>
      <c r="Q3617" s="330"/>
      <c r="R3617" s="338">
        <v>3.5242370000000002E-2</v>
      </c>
      <c r="S3617" s="338"/>
      <c r="T3617" s="338"/>
      <c r="U3617" s="338"/>
      <c r="V3617" s="338">
        <v>3.5242369999999998</v>
      </c>
      <c r="W3617" s="338"/>
      <c r="X3617" s="338"/>
    </row>
    <row r="3618" spans="1:24" ht="16.5" customHeight="1">
      <c r="A3618" s="330"/>
      <c r="B3618" s="330"/>
      <c r="C3618" s="330"/>
      <c r="D3618" s="330"/>
      <c r="E3618" s="330"/>
      <c r="F3618" s="330"/>
      <c r="G3618" s="330"/>
      <c r="H3618" s="219"/>
      <c r="I3618" s="338"/>
      <c r="J3618" s="338"/>
      <c r="K3618" s="338"/>
      <c r="L3618" s="338"/>
      <c r="M3618" s="332"/>
      <c r="N3618" s="332"/>
      <c r="O3618" s="332"/>
      <c r="P3618" s="330"/>
      <c r="Q3618" s="330"/>
      <c r="R3618" s="338"/>
      <c r="S3618" s="338"/>
      <c r="T3618" s="338"/>
      <c r="U3618" s="338"/>
      <c r="V3618" s="338"/>
      <c r="W3618" s="338"/>
      <c r="X3618" s="338"/>
    </row>
    <row r="3619" spans="1:24" ht="1.5" customHeight="1">
      <c r="A3619" s="330" t="s">
        <v>4</v>
      </c>
      <c r="B3619" s="330"/>
      <c r="C3619" s="330"/>
      <c r="D3619" s="330"/>
      <c r="E3619" s="330"/>
      <c r="F3619" s="330"/>
      <c r="G3619" s="330"/>
      <c r="H3619" s="219"/>
      <c r="I3619" s="338">
        <v>1</v>
      </c>
      <c r="J3619" s="338"/>
      <c r="K3619" s="338"/>
      <c r="L3619" s="338"/>
      <c r="M3619" s="332" t="s">
        <v>45</v>
      </c>
      <c r="N3619" s="332"/>
      <c r="O3619" s="332"/>
      <c r="P3619" s="330"/>
      <c r="Q3619" s="330"/>
      <c r="R3619" s="338">
        <v>1.6685410000000001</v>
      </c>
      <c r="S3619" s="338"/>
      <c r="T3619" s="338"/>
      <c r="U3619" s="338"/>
      <c r="V3619" s="338">
        <v>1.6685410000000001</v>
      </c>
      <c r="W3619" s="338"/>
      <c r="X3619" s="338"/>
    </row>
    <row r="3620" spans="1:24" ht="16.5" customHeight="1">
      <c r="A3620" s="330"/>
      <c r="B3620" s="330"/>
      <c r="C3620" s="330"/>
      <c r="D3620" s="330"/>
      <c r="E3620" s="330"/>
      <c r="F3620" s="330"/>
      <c r="G3620" s="330"/>
      <c r="H3620" s="219"/>
      <c r="I3620" s="338"/>
      <c r="J3620" s="338"/>
      <c r="K3620" s="338"/>
      <c r="L3620" s="338"/>
      <c r="M3620" s="332"/>
      <c r="N3620" s="332"/>
      <c r="O3620" s="332"/>
      <c r="P3620" s="330"/>
      <c r="Q3620" s="330"/>
      <c r="R3620" s="338"/>
      <c r="S3620" s="338"/>
      <c r="T3620" s="338"/>
      <c r="U3620" s="338"/>
      <c r="V3620" s="338"/>
      <c r="W3620" s="338"/>
      <c r="X3620" s="338"/>
    </row>
    <row r="3621" spans="1:24" ht="1.5" customHeight="1">
      <c r="A3621" s="330" t="s">
        <v>96</v>
      </c>
      <c r="B3621" s="330"/>
      <c r="C3621" s="330"/>
      <c r="D3621" s="330"/>
      <c r="E3621" s="330"/>
      <c r="F3621" s="330"/>
      <c r="G3621" s="330"/>
      <c r="H3621" s="219"/>
      <c r="I3621" s="338">
        <v>2</v>
      </c>
      <c r="J3621" s="338"/>
      <c r="K3621" s="338"/>
      <c r="L3621" s="338"/>
      <c r="M3621" s="332" t="s">
        <v>45</v>
      </c>
      <c r="N3621" s="332"/>
      <c r="O3621" s="332"/>
      <c r="P3621" s="330"/>
      <c r="Q3621" s="330"/>
      <c r="R3621" s="338">
        <v>0.28999999999999998</v>
      </c>
      <c r="S3621" s="338"/>
      <c r="T3621" s="338"/>
      <c r="U3621" s="338"/>
      <c r="V3621" s="338">
        <v>0.57999999999999996</v>
      </c>
      <c r="W3621" s="338"/>
      <c r="X3621" s="338"/>
    </row>
    <row r="3622" spans="1:24" ht="16.5" customHeight="1">
      <c r="A3622" s="330"/>
      <c r="B3622" s="330"/>
      <c r="C3622" s="330"/>
      <c r="D3622" s="330"/>
      <c r="E3622" s="330"/>
      <c r="F3622" s="330"/>
      <c r="G3622" s="330"/>
      <c r="H3622" s="219"/>
      <c r="I3622" s="338"/>
      <c r="J3622" s="338"/>
      <c r="K3622" s="338"/>
      <c r="L3622" s="338"/>
      <c r="M3622" s="332"/>
      <c r="N3622" s="332"/>
      <c r="O3622" s="332"/>
      <c r="P3622" s="330"/>
      <c r="Q3622" s="330"/>
      <c r="R3622" s="338"/>
      <c r="S3622" s="338"/>
      <c r="T3622" s="338"/>
      <c r="U3622" s="338"/>
      <c r="V3622" s="338"/>
      <c r="W3622" s="338"/>
      <c r="X3622" s="338"/>
    </row>
    <row r="3623" spans="1:24" ht="7.5" customHeight="1"/>
    <row r="3624" spans="1:24" ht="16.5" customHeight="1">
      <c r="S3624" s="335" t="s">
        <v>641</v>
      </c>
      <c r="T3624" s="335"/>
      <c r="U3624" s="336">
        <v>6.5590120000000001</v>
      </c>
      <c r="V3624" s="336"/>
      <c r="W3624" s="336"/>
    </row>
    <row r="3625" spans="1:24" ht="13.5" customHeight="1"/>
    <row r="3626" spans="1:24" ht="16.5" customHeight="1">
      <c r="E3626" s="342" t="s">
        <v>40</v>
      </c>
      <c r="F3626" s="342"/>
      <c r="G3626" s="342" t="s">
        <v>217</v>
      </c>
      <c r="H3626" s="342"/>
      <c r="I3626" s="342"/>
      <c r="J3626" s="342"/>
    </row>
    <row r="3627" spans="1:24" ht="14.25" customHeight="1"/>
    <row r="3628" spans="1:24" ht="16.5" customHeight="1">
      <c r="B3628" s="339" t="s">
        <v>218</v>
      </c>
      <c r="C3628" s="339"/>
      <c r="D3628" s="339"/>
      <c r="E3628" s="339"/>
      <c r="F3628" s="339"/>
      <c r="G3628" s="339"/>
      <c r="H3628" s="339"/>
      <c r="I3628" s="339"/>
      <c r="J3628" s="339"/>
      <c r="K3628" s="339"/>
      <c r="L3628" s="339"/>
      <c r="M3628" s="339"/>
      <c r="N3628" s="339"/>
      <c r="O3628" s="339"/>
      <c r="P3628" s="339"/>
      <c r="Q3628" s="339"/>
      <c r="R3628" s="339"/>
      <c r="S3628" s="339"/>
      <c r="T3628" s="339"/>
      <c r="U3628" s="339"/>
      <c r="V3628" s="339"/>
      <c r="W3628" s="339"/>
      <c r="X3628" s="339"/>
    </row>
    <row r="3629" spans="1:24" ht="0.75" customHeight="1"/>
    <row r="3630" spans="1:24" ht="18" customHeight="1">
      <c r="A3630" s="340" t="s">
        <v>633</v>
      </c>
      <c r="B3630" s="340"/>
      <c r="C3630" s="340"/>
      <c r="D3630" s="340"/>
      <c r="E3630" s="340"/>
      <c r="F3630" s="340"/>
      <c r="G3630" s="340"/>
      <c r="H3630" s="218" t="s">
        <v>634</v>
      </c>
      <c r="I3630" s="341" t="s">
        <v>635</v>
      </c>
      <c r="J3630" s="341"/>
      <c r="K3630" s="341"/>
      <c r="L3630" s="341"/>
      <c r="M3630" s="341" t="s">
        <v>43</v>
      </c>
      <c r="N3630" s="341"/>
      <c r="O3630" s="341"/>
      <c r="P3630" s="340" t="s">
        <v>636</v>
      </c>
      <c r="Q3630" s="340"/>
      <c r="R3630" s="341" t="s">
        <v>637</v>
      </c>
      <c r="S3630" s="341"/>
      <c r="T3630" s="341"/>
      <c r="U3630" s="341"/>
      <c r="V3630" s="341" t="s">
        <v>638</v>
      </c>
      <c r="W3630" s="341"/>
      <c r="X3630" s="341"/>
    </row>
    <row r="3631" spans="1:24" ht="1.5" customHeight="1">
      <c r="A3631" s="330" t="s">
        <v>95</v>
      </c>
      <c r="B3631" s="330"/>
      <c r="C3631" s="330"/>
      <c r="D3631" s="330"/>
      <c r="E3631" s="330"/>
      <c r="F3631" s="330"/>
      <c r="G3631" s="330"/>
      <c r="H3631" s="219"/>
      <c r="I3631" s="338">
        <v>8</v>
      </c>
      <c r="J3631" s="338"/>
      <c r="K3631" s="338"/>
      <c r="L3631" s="338"/>
      <c r="M3631" s="332" t="s">
        <v>639</v>
      </c>
      <c r="N3631" s="332"/>
      <c r="O3631" s="332"/>
      <c r="P3631" s="330"/>
      <c r="Q3631" s="330"/>
      <c r="R3631" s="338">
        <v>0.29899999999999999</v>
      </c>
      <c r="S3631" s="338"/>
      <c r="T3631" s="338"/>
      <c r="U3631" s="338"/>
      <c r="V3631" s="338">
        <v>2.3919999999999999</v>
      </c>
      <c r="W3631" s="338"/>
      <c r="X3631" s="338"/>
    </row>
    <row r="3632" spans="1:24" ht="16.5" customHeight="1">
      <c r="A3632" s="330"/>
      <c r="B3632" s="330"/>
      <c r="C3632" s="330"/>
      <c r="D3632" s="330"/>
      <c r="E3632" s="330"/>
      <c r="F3632" s="330"/>
      <c r="G3632" s="330"/>
      <c r="H3632" s="219"/>
      <c r="I3632" s="338"/>
      <c r="J3632" s="338"/>
      <c r="K3632" s="338"/>
      <c r="L3632" s="338"/>
      <c r="M3632" s="332"/>
      <c r="N3632" s="332"/>
      <c r="O3632" s="332"/>
      <c r="P3632" s="330"/>
      <c r="Q3632" s="330"/>
      <c r="R3632" s="338"/>
      <c r="S3632" s="338"/>
      <c r="T3632" s="338"/>
      <c r="U3632" s="338"/>
      <c r="V3632" s="338"/>
      <c r="W3632" s="338"/>
      <c r="X3632" s="338"/>
    </row>
    <row r="3633" spans="1:24" ht="1.5" customHeight="1">
      <c r="A3633" s="330" t="s">
        <v>47</v>
      </c>
      <c r="B3633" s="330"/>
      <c r="C3633" s="330"/>
      <c r="D3633" s="330"/>
      <c r="E3633" s="330"/>
      <c r="F3633" s="330"/>
      <c r="G3633" s="330"/>
      <c r="H3633" s="219"/>
      <c r="I3633" s="338">
        <v>160</v>
      </c>
      <c r="J3633" s="338"/>
      <c r="K3633" s="338"/>
      <c r="L3633" s="338"/>
      <c r="M3633" s="332" t="s">
        <v>640</v>
      </c>
      <c r="N3633" s="332"/>
      <c r="O3633" s="332"/>
      <c r="P3633" s="330"/>
      <c r="Q3633" s="330"/>
      <c r="R3633" s="338">
        <v>3.5242370000000002E-2</v>
      </c>
      <c r="S3633" s="338"/>
      <c r="T3633" s="338"/>
      <c r="U3633" s="338"/>
      <c r="V3633" s="338">
        <v>5.6387799999999997</v>
      </c>
      <c r="W3633" s="338"/>
      <c r="X3633" s="338"/>
    </row>
    <row r="3634" spans="1:24" ht="16.5" customHeight="1">
      <c r="A3634" s="330"/>
      <c r="B3634" s="330"/>
      <c r="C3634" s="330"/>
      <c r="D3634" s="330"/>
      <c r="E3634" s="330"/>
      <c r="F3634" s="330"/>
      <c r="G3634" s="330"/>
      <c r="H3634" s="219"/>
      <c r="I3634" s="338"/>
      <c r="J3634" s="338"/>
      <c r="K3634" s="338"/>
      <c r="L3634" s="338"/>
      <c r="M3634" s="332"/>
      <c r="N3634" s="332"/>
      <c r="O3634" s="332"/>
      <c r="P3634" s="330"/>
      <c r="Q3634" s="330"/>
      <c r="R3634" s="338"/>
      <c r="S3634" s="338"/>
      <c r="T3634" s="338"/>
      <c r="U3634" s="338"/>
      <c r="V3634" s="338"/>
      <c r="W3634" s="338"/>
      <c r="X3634" s="338"/>
    </row>
    <row r="3635" spans="1:24" ht="1.5" customHeight="1">
      <c r="A3635" s="330" t="s">
        <v>4</v>
      </c>
      <c r="B3635" s="330"/>
      <c r="C3635" s="330"/>
      <c r="D3635" s="330"/>
      <c r="E3635" s="330"/>
      <c r="F3635" s="330"/>
      <c r="G3635" s="330"/>
      <c r="H3635" s="219"/>
      <c r="I3635" s="338">
        <v>1</v>
      </c>
      <c r="J3635" s="338"/>
      <c r="K3635" s="338"/>
      <c r="L3635" s="338"/>
      <c r="M3635" s="332" t="s">
        <v>45</v>
      </c>
      <c r="N3635" s="332"/>
      <c r="O3635" s="332"/>
      <c r="P3635" s="330"/>
      <c r="Q3635" s="330"/>
      <c r="R3635" s="338">
        <v>1.6685410000000001</v>
      </c>
      <c r="S3635" s="338"/>
      <c r="T3635" s="338"/>
      <c r="U3635" s="338"/>
      <c r="V3635" s="338">
        <v>1.6685410000000001</v>
      </c>
      <c r="W3635" s="338"/>
      <c r="X3635" s="338"/>
    </row>
    <row r="3636" spans="1:24" ht="16.5" customHeight="1">
      <c r="A3636" s="330"/>
      <c r="B3636" s="330"/>
      <c r="C3636" s="330"/>
      <c r="D3636" s="330"/>
      <c r="E3636" s="330"/>
      <c r="F3636" s="330"/>
      <c r="G3636" s="330"/>
      <c r="H3636" s="219"/>
      <c r="I3636" s="338"/>
      <c r="J3636" s="338"/>
      <c r="K3636" s="338"/>
      <c r="L3636" s="338"/>
      <c r="M3636" s="332"/>
      <c r="N3636" s="332"/>
      <c r="O3636" s="332"/>
      <c r="P3636" s="330"/>
      <c r="Q3636" s="330"/>
      <c r="R3636" s="338"/>
      <c r="S3636" s="338"/>
      <c r="T3636" s="338"/>
      <c r="U3636" s="338"/>
      <c r="V3636" s="338"/>
      <c r="W3636" s="338"/>
      <c r="X3636" s="338"/>
    </row>
    <row r="3637" spans="1:24" ht="1.5" customHeight="1">
      <c r="A3637" s="330" t="s">
        <v>98</v>
      </c>
      <c r="B3637" s="330"/>
      <c r="C3637" s="330"/>
      <c r="D3637" s="330"/>
      <c r="E3637" s="330"/>
      <c r="F3637" s="330"/>
      <c r="G3637" s="330"/>
      <c r="H3637" s="219"/>
      <c r="I3637" s="338">
        <v>10</v>
      </c>
      <c r="J3637" s="338"/>
      <c r="K3637" s="338"/>
      <c r="L3637" s="338"/>
      <c r="M3637" s="332" t="s">
        <v>639</v>
      </c>
      <c r="N3637" s="332"/>
      <c r="O3637" s="332"/>
      <c r="P3637" s="330"/>
      <c r="Q3637" s="330"/>
      <c r="R3637" s="338">
        <v>2.262053E-2</v>
      </c>
      <c r="S3637" s="338"/>
      <c r="T3637" s="338"/>
      <c r="U3637" s="338"/>
      <c r="V3637" s="338">
        <v>0.2262053</v>
      </c>
      <c r="W3637" s="338"/>
      <c r="X3637" s="338"/>
    </row>
    <row r="3638" spans="1:24" ht="16.5" customHeight="1">
      <c r="A3638" s="330"/>
      <c r="B3638" s="330"/>
      <c r="C3638" s="330"/>
      <c r="D3638" s="330"/>
      <c r="E3638" s="330"/>
      <c r="F3638" s="330"/>
      <c r="G3638" s="330"/>
      <c r="H3638" s="219"/>
      <c r="I3638" s="338"/>
      <c r="J3638" s="338"/>
      <c r="K3638" s="338"/>
      <c r="L3638" s="338"/>
      <c r="M3638" s="332"/>
      <c r="N3638" s="332"/>
      <c r="O3638" s="332"/>
      <c r="P3638" s="330"/>
      <c r="Q3638" s="330"/>
      <c r="R3638" s="338"/>
      <c r="S3638" s="338"/>
      <c r="T3638" s="338"/>
      <c r="U3638" s="338"/>
      <c r="V3638" s="338"/>
      <c r="W3638" s="338"/>
      <c r="X3638" s="338"/>
    </row>
    <row r="3639" spans="1:24" ht="7.5" customHeight="1"/>
    <row r="3640" spans="1:24" ht="16.5" customHeight="1">
      <c r="S3640" s="335" t="s">
        <v>641</v>
      </c>
      <c r="T3640" s="335"/>
      <c r="U3640" s="336">
        <v>9.9255270000000007</v>
      </c>
      <c r="V3640" s="336"/>
      <c r="W3640" s="336"/>
    </row>
    <row r="3641" spans="1:24" ht="15.75" customHeight="1"/>
    <row r="3642" spans="1:24" ht="16.5" customHeight="1">
      <c r="B3642" s="339" t="s">
        <v>219</v>
      </c>
      <c r="C3642" s="339"/>
      <c r="D3642" s="339"/>
      <c r="E3642" s="339"/>
      <c r="F3642" s="339"/>
      <c r="G3642" s="339"/>
      <c r="H3642" s="339"/>
      <c r="I3642" s="339"/>
      <c r="J3642" s="339"/>
      <c r="K3642" s="339"/>
      <c r="L3642" s="339"/>
      <c r="M3642" s="339"/>
      <c r="N3642" s="339"/>
      <c r="O3642" s="339"/>
      <c r="P3642" s="339"/>
      <c r="Q3642" s="339"/>
      <c r="R3642" s="339"/>
      <c r="S3642" s="339"/>
      <c r="T3642" s="339"/>
      <c r="U3642" s="339"/>
      <c r="V3642" s="339"/>
      <c r="W3642" s="339"/>
      <c r="X3642" s="339"/>
    </row>
    <row r="3643" spans="1:24" ht="0.75" customHeight="1"/>
    <row r="3644" spans="1:24" ht="18" customHeight="1">
      <c r="A3644" s="340" t="s">
        <v>633</v>
      </c>
      <c r="B3644" s="340"/>
      <c r="C3644" s="340"/>
      <c r="D3644" s="340"/>
      <c r="E3644" s="340"/>
      <c r="F3644" s="340"/>
      <c r="G3644" s="340"/>
      <c r="H3644" s="218" t="s">
        <v>634</v>
      </c>
      <c r="I3644" s="341" t="s">
        <v>635</v>
      </c>
      <c r="J3644" s="341"/>
      <c r="K3644" s="341"/>
      <c r="L3644" s="341"/>
      <c r="M3644" s="341" t="s">
        <v>43</v>
      </c>
      <c r="N3644" s="341"/>
      <c r="O3644" s="341"/>
      <c r="P3644" s="340" t="s">
        <v>636</v>
      </c>
      <c r="Q3644" s="340"/>
      <c r="R3644" s="341" t="s">
        <v>637</v>
      </c>
      <c r="S3644" s="341"/>
      <c r="T3644" s="341"/>
      <c r="U3644" s="341"/>
      <c r="V3644" s="341" t="s">
        <v>638</v>
      </c>
      <c r="W3644" s="341"/>
      <c r="X3644" s="341"/>
    </row>
    <row r="3645" spans="1:24" ht="1.5" customHeight="1">
      <c r="A3645" s="330" t="s">
        <v>95</v>
      </c>
      <c r="B3645" s="330"/>
      <c r="C3645" s="330"/>
      <c r="D3645" s="330"/>
      <c r="E3645" s="330"/>
      <c r="F3645" s="330"/>
      <c r="G3645" s="330"/>
      <c r="H3645" s="219"/>
      <c r="I3645" s="338">
        <v>5</v>
      </c>
      <c r="J3645" s="338"/>
      <c r="K3645" s="338"/>
      <c r="L3645" s="338"/>
      <c r="M3645" s="332" t="s">
        <v>639</v>
      </c>
      <c r="N3645" s="332"/>
      <c r="O3645" s="332"/>
      <c r="P3645" s="330"/>
      <c r="Q3645" s="330"/>
      <c r="R3645" s="338">
        <v>0.29899999999999999</v>
      </c>
      <c r="S3645" s="338"/>
      <c r="T3645" s="338"/>
      <c r="U3645" s="338"/>
      <c r="V3645" s="338">
        <v>1.4950000000000001</v>
      </c>
      <c r="W3645" s="338"/>
      <c r="X3645" s="338"/>
    </row>
    <row r="3646" spans="1:24" ht="16.5" customHeight="1">
      <c r="A3646" s="330"/>
      <c r="B3646" s="330"/>
      <c r="C3646" s="330"/>
      <c r="D3646" s="330"/>
      <c r="E3646" s="330"/>
      <c r="F3646" s="330"/>
      <c r="G3646" s="330"/>
      <c r="H3646" s="219"/>
      <c r="I3646" s="338"/>
      <c r="J3646" s="338"/>
      <c r="K3646" s="338"/>
      <c r="L3646" s="338"/>
      <c r="M3646" s="332"/>
      <c r="N3646" s="332"/>
      <c r="O3646" s="332"/>
      <c r="P3646" s="330"/>
      <c r="Q3646" s="330"/>
      <c r="R3646" s="338"/>
      <c r="S3646" s="338"/>
      <c r="T3646" s="338"/>
      <c r="U3646" s="338"/>
      <c r="V3646" s="338"/>
      <c r="W3646" s="338"/>
      <c r="X3646" s="338"/>
    </row>
    <row r="3647" spans="1:24" ht="1.5" customHeight="1">
      <c r="A3647" s="330" t="s">
        <v>47</v>
      </c>
      <c r="B3647" s="330"/>
      <c r="C3647" s="330"/>
      <c r="D3647" s="330"/>
      <c r="E3647" s="330"/>
      <c r="F3647" s="330"/>
      <c r="G3647" s="330"/>
      <c r="H3647" s="219"/>
      <c r="I3647" s="338">
        <v>80</v>
      </c>
      <c r="J3647" s="338"/>
      <c r="K3647" s="338"/>
      <c r="L3647" s="338"/>
      <c r="M3647" s="332" t="s">
        <v>640</v>
      </c>
      <c r="N3647" s="332"/>
      <c r="O3647" s="332"/>
      <c r="P3647" s="330"/>
      <c r="Q3647" s="330"/>
      <c r="R3647" s="338">
        <v>3.5242370000000002E-2</v>
      </c>
      <c r="S3647" s="338"/>
      <c r="T3647" s="338"/>
      <c r="U3647" s="338"/>
      <c r="V3647" s="338">
        <v>2.8193899999999998</v>
      </c>
      <c r="W3647" s="338"/>
      <c r="X3647" s="338"/>
    </row>
    <row r="3648" spans="1:24" ht="16.5" customHeight="1">
      <c r="A3648" s="330"/>
      <c r="B3648" s="330"/>
      <c r="C3648" s="330"/>
      <c r="D3648" s="330"/>
      <c r="E3648" s="330"/>
      <c r="F3648" s="330"/>
      <c r="G3648" s="330"/>
      <c r="H3648" s="219"/>
      <c r="I3648" s="338"/>
      <c r="J3648" s="338"/>
      <c r="K3648" s="338"/>
      <c r="L3648" s="338"/>
      <c r="M3648" s="332"/>
      <c r="N3648" s="332"/>
      <c r="O3648" s="332"/>
      <c r="P3648" s="330"/>
      <c r="Q3648" s="330"/>
      <c r="R3648" s="338"/>
      <c r="S3648" s="338"/>
      <c r="T3648" s="338"/>
      <c r="U3648" s="338"/>
      <c r="V3648" s="338"/>
      <c r="W3648" s="338"/>
      <c r="X3648" s="338"/>
    </row>
    <row r="3649" spans="1:24" ht="1.5" customHeight="1">
      <c r="A3649" s="330" t="s">
        <v>191</v>
      </c>
      <c r="B3649" s="330"/>
      <c r="C3649" s="330"/>
      <c r="D3649" s="330"/>
      <c r="E3649" s="330"/>
      <c r="F3649" s="330"/>
      <c r="G3649" s="330"/>
      <c r="H3649" s="219"/>
      <c r="I3649" s="338">
        <v>1</v>
      </c>
      <c r="J3649" s="338"/>
      <c r="K3649" s="338"/>
      <c r="L3649" s="338"/>
      <c r="M3649" s="332" t="s">
        <v>45</v>
      </c>
      <c r="N3649" s="332"/>
      <c r="O3649" s="332"/>
      <c r="P3649" s="330"/>
      <c r="Q3649" s="330"/>
      <c r="R3649" s="338">
        <v>1.5085189999999999</v>
      </c>
      <c r="S3649" s="338"/>
      <c r="T3649" s="338"/>
      <c r="U3649" s="338"/>
      <c r="V3649" s="338">
        <v>1.5085189999999999</v>
      </c>
      <c r="W3649" s="338"/>
      <c r="X3649" s="338"/>
    </row>
    <row r="3650" spans="1:24" ht="16.5" customHeight="1">
      <c r="A3650" s="330"/>
      <c r="B3650" s="330"/>
      <c r="C3650" s="330"/>
      <c r="D3650" s="330"/>
      <c r="E3650" s="330"/>
      <c r="F3650" s="330"/>
      <c r="G3650" s="330"/>
      <c r="H3650" s="219"/>
      <c r="I3650" s="338"/>
      <c r="J3650" s="338"/>
      <c r="K3650" s="338"/>
      <c r="L3650" s="338"/>
      <c r="M3650" s="332"/>
      <c r="N3650" s="332"/>
      <c r="O3650" s="332"/>
      <c r="P3650" s="330"/>
      <c r="Q3650" s="330"/>
      <c r="R3650" s="338"/>
      <c r="S3650" s="338"/>
      <c r="T3650" s="338"/>
      <c r="U3650" s="338"/>
      <c r="V3650" s="338"/>
      <c r="W3650" s="338"/>
      <c r="X3650" s="338"/>
    </row>
    <row r="3651" spans="1:24" ht="1.5" customHeight="1">
      <c r="A3651" s="330" t="s">
        <v>98</v>
      </c>
      <c r="B3651" s="330"/>
      <c r="C3651" s="330"/>
      <c r="D3651" s="330"/>
      <c r="E3651" s="330"/>
      <c r="F3651" s="330"/>
      <c r="G3651" s="330"/>
      <c r="H3651" s="219"/>
      <c r="I3651" s="338">
        <v>10</v>
      </c>
      <c r="J3651" s="338"/>
      <c r="K3651" s="338"/>
      <c r="L3651" s="338"/>
      <c r="M3651" s="332" t="s">
        <v>639</v>
      </c>
      <c r="N3651" s="332"/>
      <c r="O3651" s="332"/>
      <c r="P3651" s="330"/>
      <c r="Q3651" s="330"/>
      <c r="R3651" s="338">
        <v>2.262053E-2</v>
      </c>
      <c r="S3651" s="338"/>
      <c r="T3651" s="338"/>
      <c r="U3651" s="338"/>
      <c r="V3651" s="338">
        <v>0.2262053</v>
      </c>
      <c r="W3651" s="338"/>
      <c r="X3651" s="338"/>
    </row>
    <row r="3652" spans="1:24" ht="16.5" customHeight="1">
      <c r="A3652" s="330"/>
      <c r="B3652" s="330"/>
      <c r="C3652" s="330"/>
      <c r="D3652" s="330"/>
      <c r="E3652" s="330"/>
      <c r="F3652" s="330"/>
      <c r="G3652" s="330"/>
      <c r="H3652" s="219"/>
      <c r="I3652" s="338"/>
      <c r="J3652" s="338"/>
      <c r="K3652" s="338"/>
      <c r="L3652" s="338"/>
      <c r="M3652" s="332"/>
      <c r="N3652" s="332"/>
      <c r="O3652" s="332"/>
      <c r="P3652" s="330"/>
      <c r="Q3652" s="330"/>
      <c r="R3652" s="338"/>
      <c r="S3652" s="338"/>
      <c r="T3652" s="338"/>
      <c r="U3652" s="338"/>
      <c r="V3652" s="338"/>
      <c r="W3652" s="338"/>
      <c r="X3652" s="338"/>
    </row>
    <row r="3653" spans="1:24" ht="8.25" customHeight="1"/>
    <row r="3654" spans="1:24" ht="16.5" customHeight="1">
      <c r="S3654" s="335" t="s">
        <v>641</v>
      </c>
      <c r="T3654" s="335"/>
      <c r="U3654" s="336">
        <v>6.0491140000000003</v>
      </c>
      <c r="V3654" s="336"/>
      <c r="W3654" s="336"/>
    </row>
    <row r="3655" spans="1:24" ht="15" customHeight="1"/>
    <row r="3656" spans="1:24" ht="16.5" customHeight="1">
      <c r="B3656" s="339" t="s">
        <v>220</v>
      </c>
      <c r="C3656" s="339"/>
      <c r="D3656" s="339"/>
      <c r="E3656" s="339"/>
      <c r="F3656" s="339"/>
      <c r="G3656" s="339"/>
      <c r="H3656" s="339"/>
      <c r="I3656" s="339"/>
      <c r="J3656" s="339"/>
      <c r="K3656" s="339"/>
      <c r="L3656" s="339"/>
      <c r="M3656" s="339"/>
      <c r="N3656" s="339"/>
      <c r="O3656" s="339"/>
      <c r="P3656" s="339"/>
      <c r="Q3656" s="339"/>
      <c r="R3656" s="339"/>
      <c r="S3656" s="339"/>
      <c r="T3656" s="339"/>
      <c r="U3656" s="339"/>
      <c r="V3656" s="339"/>
      <c r="W3656" s="339"/>
      <c r="X3656" s="339"/>
    </row>
    <row r="3657" spans="1:24" ht="1.5" customHeight="1"/>
    <row r="3658" spans="1:24" ht="18" customHeight="1">
      <c r="A3658" s="340" t="s">
        <v>633</v>
      </c>
      <c r="B3658" s="340"/>
      <c r="C3658" s="340"/>
      <c r="D3658" s="340"/>
      <c r="E3658" s="340"/>
      <c r="F3658" s="340"/>
      <c r="G3658" s="340"/>
      <c r="H3658" s="218" t="s">
        <v>634</v>
      </c>
      <c r="I3658" s="341" t="s">
        <v>635</v>
      </c>
      <c r="J3658" s="341"/>
      <c r="K3658" s="341"/>
      <c r="L3658" s="341"/>
      <c r="M3658" s="341" t="s">
        <v>43</v>
      </c>
      <c r="N3658" s="341"/>
      <c r="O3658" s="341"/>
      <c r="P3658" s="340" t="s">
        <v>636</v>
      </c>
      <c r="Q3658" s="340"/>
      <c r="R3658" s="341" t="s">
        <v>637</v>
      </c>
      <c r="S3658" s="341"/>
      <c r="T3658" s="341"/>
      <c r="U3658" s="341"/>
      <c r="V3658" s="341" t="s">
        <v>638</v>
      </c>
      <c r="W3658" s="341"/>
      <c r="X3658" s="341"/>
    </row>
    <row r="3659" spans="1:24" ht="1.5" customHeight="1">
      <c r="A3659" s="330" t="s">
        <v>95</v>
      </c>
      <c r="B3659" s="330"/>
      <c r="C3659" s="330"/>
      <c r="D3659" s="330"/>
      <c r="E3659" s="330"/>
      <c r="F3659" s="330"/>
      <c r="G3659" s="330"/>
      <c r="H3659" s="219"/>
      <c r="I3659" s="338">
        <v>5</v>
      </c>
      <c r="J3659" s="338"/>
      <c r="K3659" s="338"/>
      <c r="L3659" s="338"/>
      <c r="M3659" s="332" t="s">
        <v>639</v>
      </c>
      <c r="N3659" s="332"/>
      <c r="O3659" s="332"/>
      <c r="P3659" s="330"/>
      <c r="Q3659" s="330"/>
      <c r="R3659" s="338">
        <v>0.29899999999999999</v>
      </c>
      <c r="S3659" s="338"/>
      <c r="T3659" s="338"/>
      <c r="U3659" s="338"/>
      <c r="V3659" s="338">
        <v>1.4950000000000001</v>
      </c>
      <c r="W3659" s="338"/>
      <c r="X3659" s="338"/>
    </row>
    <row r="3660" spans="1:24" ht="16.5" customHeight="1">
      <c r="A3660" s="330"/>
      <c r="B3660" s="330"/>
      <c r="C3660" s="330"/>
      <c r="D3660" s="330"/>
      <c r="E3660" s="330"/>
      <c r="F3660" s="330"/>
      <c r="G3660" s="330"/>
      <c r="H3660" s="219"/>
      <c r="I3660" s="338"/>
      <c r="J3660" s="338"/>
      <c r="K3660" s="338"/>
      <c r="L3660" s="338"/>
      <c r="M3660" s="332"/>
      <c r="N3660" s="332"/>
      <c r="O3660" s="332"/>
      <c r="P3660" s="330"/>
      <c r="Q3660" s="330"/>
      <c r="R3660" s="338"/>
      <c r="S3660" s="338"/>
      <c r="T3660" s="338"/>
      <c r="U3660" s="338"/>
      <c r="V3660" s="338"/>
      <c r="W3660" s="338"/>
      <c r="X3660" s="338"/>
    </row>
    <row r="3661" spans="1:24" ht="1.5" customHeight="1">
      <c r="A3661" s="330" t="s">
        <v>47</v>
      </c>
      <c r="B3661" s="330"/>
      <c r="C3661" s="330"/>
      <c r="D3661" s="330"/>
      <c r="E3661" s="330"/>
      <c r="F3661" s="330"/>
      <c r="G3661" s="330"/>
      <c r="H3661" s="219"/>
      <c r="I3661" s="338">
        <v>80</v>
      </c>
      <c r="J3661" s="338"/>
      <c r="K3661" s="338"/>
      <c r="L3661" s="338"/>
      <c r="M3661" s="332" t="s">
        <v>640</v>
      </c>
      <c r="N3661" s="332"/>
      <c r="O3661" s="332"/>
      <c r="P3661" s="330"/>
      <c r="Q3661" s="330"/>
      <c r="R3661" s="338">
        <v>3.5242370000000002E-2</v>
      </c>
      <c r="S3661" s="338"/>
      <c r="T3661" s="338"/>
      <c r="U3661" s="338"/>
      <c r="V3661" s="338">
        <v>2.8193899999999998</v>
      </c>
      <c r="W3661" s="338"/>
      <c r="X3661" s="338"/>
    </row>
    <row r="3662" spans="1:24" ht="16.5" customHeight="1">
      <c r="A3662" s="330"/>
      <c r="B3662" s="330"/>
      <c r="C3662" s="330"/>
      <c r="D3662" s="330"/>
      <c r="E3662" s="330"/>
      <c r="F3662" s="330"/>
      <c r="G3662" s="330"/>
      <c r="H3662" s="219"/>
      <c r="I3662" s="338"/>
      <c r="J3662" s="338"/>
      <c r="K3662" s="338"/>
      <c r="L3662" s="338"/>
      <c r="M3662" s="332"/>
      <c r="N3662" s="332"/>
      <c r="O3662" s="332"/>
      <c r="P3662" s="330"/>
      <c r="Q3662" s="330"/>
      <c r="R3662" s="338"/>
      <c r="S3662" s="338"/>
      <c r="T3662" s="338"/>
      <c r="U3662" s="338"/>
      <c r="V3662" s="338"/>
      <c r="W3662" s="338"/>
      <c r="X3662" s="338"/>
    </row>
    <row r="3663" spans="1:24" ht="1.5" customHeight="1">
      <c r="A3663" s="330" t="s">
        <v>4</v>
      </c>
      <c r="B3663" s="330"/>
      <c r="C3663" s="330"/>
      <c r="D3663" s="330"/>
      <c r="E3663" s="330"/>
      <c r="F3663" s="330"/>
      <c r="G3663" s="330"/>
      <c r="H3663" s="219"/>
      <c r="I3663" s="338">
        <v>1</v>
      </c>
      <c r="J3663" s="338"/>
      <c r="K3663" s="338"/>
      <c r="L3663" s="338"/>
      <c r="M3663" s="332" t="s">
        <v>45</v>
      </c>
      <c r="N3663" s="332"/>
      <c r="O3663" s="332"/>
      <c r="P3663" s="330"/>
      <c r="Q3663" s="330"/>
      <c r="R3663" s="338">
        <v>1.6685410000000001</v>
      </c>
      <c r="S3663" s="338"/>
      <c r="T3663" s="338"/>
      <c r="U3663" s="338"/>
      <c r="V3663" s="338">
        <v>1.6685410000000001</v>
      </c>
      <c r="W3663" s="338"/>
      <c r="X3663" s="338"/>
    </row>
    <row r="3664" spans="1:24" ht="16.5" customHeight="1">
      <c r="A3664" s="330"/>
      <c r="B3664" s="330"/>
      <c r="C3664" s="330"/>
      <c r="D3664" s="330"/>
      <c r="E3664" s="330"/>
      <c r="F3664" s="330"/>
      <c r="G3664" s="330"/>
      <c r="H3664" s="219"/>
      <c r="I3664" s="338"/>
      <c r="J3664" s="338"/>
      <c r="K3664" s="338"/>
      <c r="L3664" s="338"/>
      <c r="M3664" s="332"/>
      <c r="N3664" s="332"/>
      <c r="O3664" s="332"/>
      <c r="P3664" s="330"/>
      <c r="Q3664" s="330"/>
      <c r="R3664" s="338"/>
      <c r="S3664" s="338"/>
      <c r="T3664" s="338"/>
      <c r="U3664" s="338"/>
      <c r="V3664" s="338"/>
      <c r="W3664" s="338"/>
      <c r="X3664" s="338"/>
    </row>
    <row r="3665" spans="1:24" ht="1.5" customHeight="1">
      <c r="A3665" s="330" t="s">
        <v>98</v>
      </c>
      <c r="B3665" s="330"/>
      <c r="C3665" s="330"/>
      <c r="D3665" s="330"/>
      <c r="E3665" s="330"/>
      <c r="F3665" s="330"/>
      <c r="G3665" s="330"/>
      <c r="H3665" s="219"/>
      <c r="I3665" s="338">
        <v>10</v>
      </c>
      <c r="J3665" s="338"/>
      <c r="K3665" s="338"/>
      <c r="L3665" s="338"/>
      <c r="M3665" s="332" t="s">
        <v>639</v>
      </c>
      <c r="N3665" s="332"/>
      <c r="O3665" s="332"/>
      <c r="P3665" s="330"/>
      <c r="Q3665" s="330"/>
      <c r="R3665" s="338">
        <v>2.262053E-2</v>
      </c>
      <c r="S3665" s="338"/>
      <c r="T3665" s="338"/>
      <c r="U3665" s="338"/>
      <c r="V3665" s="338">
        <v>0.2262053</v>
      </c>
      <c r="W3665" s="338"/>
      <c r="X3665" s="338"/>
    </row>
    <row r="3666" spans="1:24" ht="16.5" customHeight="1">
      <c r="A3666" s="330"/>
      <c r="B3666" s="330"/>
      <c r="C3666" s="330"/>
      <c r="D3666" s="330"/>
      <c r="E3666" s="330"/>
      <c r="F3666" s="330"/>
      <c r="G3666" s="330"/>
      <c r="H3666" s="219"/>
      <c r="I3666" s="338"/>
      <c r="J3666" s="338"/>
      <c r="K3666" s="338"/>
      <c r="L3666" s="338"/>
      <c r="M3666" s="332"/>
      <c r="N3666" s="332"/>
      <c r="O3666" s="332"/>
      <c r="P3666" s="330"/>
      <c r="Q3666" s="330"/>
      <c r="R3666" s="338"/>
      <c r="S3666" s="338"/>
      <c r="T3666" s="338"/>
      <c r="U3666" s="338"/>
      <c r="V3666" s="338"/>
      <c r="W3666" s="338"/>
      <c r="X3666" s="338"/>
    </row>
    <row r="3667" spans="1:24" ht="7.5" customHeight="1"/>
    <row r="3668" spans="1:24" ht="16.5" customHeight="1">
      <c r="S3668" s="335" t="s">
        <v>641</v>
      </c>
      <c r="T3668" s="335"/>
      <c r="U3668" s="336">
        <v>6.209136</v>
      </c>
      <c r="V3668" s="336"/>
      <c r="W3668" s="336"/>
    </row>
    <row r="3669" spans="1:24" ht="15" customHeight="1"/>
    <row r="3670" spans="1:24" ht="17.25" customHeight="1">
      <c r="B3670" s="339" t="s">
        <v>221</v>
      </c>
      <c r="C3670" s="339"/>
      <c r="D3670" s="339"/>
      <c r="E3670" s="339"/>
      <c r="F3670" s="339"/>
      <c r="G3670" s="339"/>
      <c r="H3670" s="339"/>
      <c r="I3670" s="339"/>
      <c r="J3670" s="339"/>
      <c r="K3670" s="339"/>
      <c r="L3670" s="339"/>
      <c r="M3670" s="339"/>
      <c r="N3670" s="339"/>
      <c r="O3670" s="339"/>
      <c r="P3670" s="339"/>
      <c r="Q3670" s="339"/>
      <c r="R3670" s="339"/>
      <c r="S3670" s="339"/>
      <c r="T3670" s="339"/>
      <c r="U3670" s="339"/>
      <c r="V3670" s="339"/>
      <c r="W3670" s="339"/>
      <c r="X3670" s="339"/>
    </row>
    <row r="3671" spans="1:24" ht="0.75" customHeight="1"/>
    <row r="3672" spans="1:24" ht="18" customHeight="1">
      <c r="A3672" s="340" t="s">
        <v>633</v>
      </c>
      <c r="B3672" s="340"/>
      <c r="C3672" s="340"/>
      <c r="D3672" s="340"/>
      <c r="E3672" s="340"/>
      <c r="F3672" s="340"/>
      <c r="G3672" s="340"/>
      <c r="H3672" s="218" t="s">
        <v>634</v>
      </c>
      <c r="I3672" s="341" t="s">
        <v>635</v>
      </c>
      <c r="J3672" s="341"/>
      <c r="K3672" s="341"/>
      <c r="L3672" s="341"/>
      <c r="M3672" s="341" t="s">
        <v>43</v>
      </c>
      <c r="N3672" s="341"/>
      <c r="O3672" s="341"/>
      <c r="P3672" s="340" t="s">
        <v>636</v>
      </c>
      <c r="Q3672" s="340"/>
      <c r="R3672" s="341" t="s">
        <v>637</v>
      </c>
      <c r="S3672" s="341"/>
      <c r="T3672" s="341"/>
      <c r="U3672" s="341"/>
      <c r="V3672" s="341" t="s">
        <v>638</v>
      </c>
      <c r="W3672" s="341"/>
      <c r="X3672" s="341"/>
    </row>
    <row r="3673" spans="1:24" ht="1.5" customHeight="1">
      <c r="A3673" s="330" t="s">
        <v>95</v>
      </c>
      <c r="B3673" s="330"/>
      <c r="C3673" s="330"/>
      <c r="D3673" s="330"/>
      <c r="E3673" s="330"/>
      <c r="F3673" s="330"/>
      <c r="G3673" s="330"/>
      <c r="H3673" s="219"/>
      <c r="I3673" s="338">
        <v>8</v>
      </c>
      <c r="J3673" s="338"/>
      <c r="K3673" s="338"/>
      <c r="L3673" s="338"/>
      <c r="M3673" s="332" t="s">
        <v>639</v>
      </c>
      <c r="N3673" s="332"/>
      <c r="O3673" s="332"/>
      <c r="P3673" s="330"/>
      <c r="Q3673" s="330"/>
      <c r="R3673" s="338">
        <v>0.29899999999999999</v>
      </c>
      <c r="S3673" s="338"/>
      <c r="T3673" s="338"/>
      <c r="U3673" s="338"/>
      <c r="V3673" s="338">
        <v>2.3919999999999999</v>
      </c>
      <c r="W3673" s="338"/>
      <c r="X3673" s="338"/>
    </row>
    <row r="3674" spans="1:24" ht="16.5" customHeight="1">
      <c r="A3674" s="330"/>
      <c r="B3674" s="330"/>
      <c r="C3674" s="330"/>
      <c r="D3674" s="330"/>
      <c r="E3674" s="330"/>
      <c r="F3674" s="330"/>
      <c r="G3674" s="330"/>
      <c r="H3674" s="219"/>
      <c r="I3674" s="338"/>
      <c r="J3674" s="338"/>
      <c r="K3674" s="338"/>
      <c r="L3674" s="338"/>
      <c r="M3674" s="332"/>
      <c r="N3674" s="332"/>
      <c r="O3674" s="332"/>
      <c r="P3674" s="330"/>
      <c r="Q3674" s="330"/>
      <c r="R3674" s="338"/>
      <c r="S3674" s="338"/>
      <c r="T3674" s="338"/>
      <c r="U3674" s="338"/>
      <c r="V3674" s="338"/>
      <c r="W3674" s="338"/>
      <c r="X3674" s="338"/>
    </row>
    <row r="3675" spans="1:24" ht="1.5" customHeight="1">
      <c r="A3675" s="330" t="s">
        <v>47</v>
      </c>
      <c r="B3675" s="330"/>
      <c r="C3675" s="330"/>
      <c r="D3675" s="330"/>
      <c r="E3675" s="330"/>
      <c r="F3675" s="330"/>
      <c r="G3675" s="330"/>
      <c r="H3675" s="219"/>
      <c r="I3675" s="338">
        <v>150</v>
      </c>
      <c r="J3675" s="338"/>
      <c r="K3675" s="338"/>
      <c r="L3675" s="338"/>
      <c r="M3675" s="332" t="s">
        <v>640</v>
      </c>
      <c r="N3675" s="332"/>
      <c r="O3675" s="332"/>
      <c r="P3675" s="330"/>
      <c r="Q3675" s="330"/>
      <c r="R3675" s="338">
        <v>3.5242370000000002E-2</v>
      </c>
      <c r="S3675" s="338"/>
      <c r="T3675" s="338"/>
      <c r="U3675" s="338"/>
      <c r="V3675" s="338">
        <v>5.2863559999999996</v>
      </c>
      <c r="W3675" s="338"/>
      <c r="X3675" s="338"/>
    </row>
    <row r="3676" spans="1:24" ht="16.5" customHeight="1">
      <c r="A3676" s="330"/>
      <c r="B3676" s="330"/>
      <c r="C3676" s="330"/>
      <c r="D3676" s="330"/>
      <c r="E3676" s="330"/>
      <c r="F3676" s="330"/>
      <c r="G3676" s="330"/>
      <c r="H3676" s="219"/>
      <c r="I3676" s="338"/>
      <c r="J3676" s="338"/>
      <c r="K3676" s="338"/>
      <c r="L3676" s="338"/>
      <c r="M3676" s="332"/>
      <c r="N3676" s="332"/>
      <c r="O3676" s="332"/>
      <c r="P3676" s="330"/>
      <c r="Q3676" s="330"/>
      <c r="R3676" s="338"/>
      <c r="S3676" s="338"/>
      <c r="T3676" s="338"/>
      <c r="U3676" s="338"/>
      <c r="V3676" s="338"/>
      <c r="W3676" s="338"/>
      <c r="X3676" s="338"/>
    </row>
    <row r="3677" spans="1:24" ht="1.5" customHeight="1">
      <c r="A3677" s="330" t="s">
        <v>4</v>
      </c>
      <c r="B3677" s="330"/>
      <c r="C3677" s="330"/>
      <c r="D3677" s="330"/>
      <c r="E3677" s="330"/>
      <c r="F3677" s="330"/>
      <c r="G3677" s="330"/>
      <c r="H3677" s="219"/>
      <c r="I3677" s="338">
        <v>1</v>
      </c>
      <c r="J3677" s="338"/>
      <c r="K3677" s="338"/>
      <c r="L3677" s="338"/>
      <c r="M3677" s="332" t="s">
        <v>45</v>
      </c>
      <c r="N3677" s="332"/>
      <c r="O3677" s="332"/>
      <c r="P3677" s="330"/>
      <c r="Q3677" s="330"/>
      <c r="R3677" s="338">
        <v>1.6685410000000001</v>
      </c>
      <c r="S3677" s="338"/>
      <c r="T3677" s="338"/>
      <c r="U3677" s="338"/>
      <c r="V3677" s="338">
        <v>1.6685410000000001</v>
      </c>
      <c r="W3677" s="338"/>
      <c r="X3677" s="338"/>
    </row>
    <row r="3678" spans="1:24" ht="16.5" customHeight="1">
      <c r="A3678" s="330"/>
      <c r="B3678" s="330"/>
      <c r="C3678" s="330"/>
      <c r="D3678" s="330"/>
      <c r="E3678" s="330"/>
      <c r="F3678" s="330"/>
      <c r="G3678" s="330"/>
      <c r="H3678" s="219"/>
      <c r="I3678" s="338"/>
      <c r="J3678" s="338"/>
      <c r="K3678" s="338"/>
      <c r="L3678" s="338"/>
      <c r="M3678" s="332"/>
      <c r="N3678" s="332"/>
      <c r="O3678" s="332"/>
      <c r="P3678" s="330"/>
      <c r="Q3678" s="330"/>
      <c r="R3678" s="338"/>
      <c r="S3678" s="338"/>
      <c r="T3678" s="338"/>
      <c r="U3678" s="338"/>
      <c r="V3678" s="338"/>
      <c r="W3678" s="338"/>
      <c r="X3678" s="338"/>
    </row>
    <row r="3679" spans="1:24" ht="1.5" customHeight="1">
      <c r="A3679" s="330" t="s">
        <v>98</v>
      </c>
      <c r="B3679" s="330"/>
      <c r="C3679" s="330"/>
      <c r="D3679" s="330"/>
      <c r="E3679" s="330"/>
      <c r="F3679" s="330"/>
      <c r="G3679" s="330"/>
      <c r="H3679" s="219"/>
      <c r="I3679" s="338">
        <v>10</v>
      </c>
      <c r="J3679" s="338"/>
      <c r="K3679" s="338"/>
      <c r="L3679" s="338"/>
      <c r="M3679" s="332" t="s">
        <v>639</v>
      </c>
      <c r="N3679" s="332"/>
      <c r="O3679" s="332"/>
      <c r="P3679" s="330"/>
      <c r="Q3679" s="330"/>
      <c r="R3679" s="338">
        <v>2.262053E-2</v>
      </c>
      <c r="S3679" s="338"/>
      <c r="T3679" s="338"/>
      <c r="U3679" s="338"/>
      <c r="V3679" s="338">
        <v>0.2262053</v>
      </c>
      <c r="W3679" s="338"/>
      <c r="X3679" s="338"/>
    </row>
    <row r="3680" spans="1:24" ht="16.5" customHeight="1">
      <c r="A3680" s="330"/>
      <c r="B3680" s="330"/>
      <c r="C3680" s="330"/>
      <c r="D3680" s="330"/>
      <c r="E3680" s="330"/>
      <c r="F3680" s="330"/>
      <c r="G3680" s="330"/>
      <c r="H3680" s="219"/>
      <c r="I3680" s="338"/>
      <c r="J3680" s="338"/>
      <c r="K3680" s="338"/>
      <c r="L3680" s="338"/>
      <c r="M3680" s="332"/>
      <c r="N3680" s="332"/>
      <c r="O3680" s="332"/>
      <c r="P3680" s="330"/>
      <c r="Q3680" s="330"/>
      <c r="R3680" s="338"/>
      <c r="S3680" s="338"/>
      <c r="T3680" s="338"/>
      <c r="U3680" s="338"/>
      <c r="V3680" s="338"/>
      <c r="W3680" s="338"/>
      <c r="X3680" s="338"/>
    </row>
    <row r="3681" spans="1:24" ht="7.5" customHeight="1"/>
    <row r="3682" spans="1:24" ht="16.5" customHeight="1">
      <c r="S3682" s="335" t="s">
        <v>641</v>
      </c>
      <c r="T3682" s="335"/>
      <c r="U3682" s="336">
        <v>9.5731029999999997</v>
      </c>
      <c r="V3682" s="336"/>
      <c r="W3682" s="336"/>
    </row>
    <row r="3683" spans="1:24" ht="15.75" customHeight="1"/>
    <row r="3684" spans="1:24" ht="16.5" customHeight="1">
      <c r="B3684" s="339" t="s">
        <v>806</v>
      </c>
      <c r="C3684" s="339"/>
      <c r="D3684" s="339"/>
      <c r="E3684" s="339"/>
      <c r="F3684" s="339"/>
      <c r="G3684" s="339"/>
      <c r="H3684" s="339"/>
      <c r="I3684" s="339"/>
      <c r="J3684" s="339"/>
      <c r="K3684" s="339"/>
      <c r="L3684" s="339"/>
      <c r="M3684" s="339"/>
      <c r="N3684" s="339"/>
      <c r="O3684" s="339"/>
      <c r="P3684" s="339"/>
      <c r="Q3684" s="339"/>
      <c r="R3684" s="339"/>
      <c r="S3684" s="339"/>
      <c r="T3684" s="339"/>
      <c r="U3684" s="339"/>
      <c r="V3684" s="339"/>
      <c r="W3684" s="339"/>
      <c r="X3684" s="339"/>
    </row>
    <row r="3685" spans="1:24" ht="0.75" customHeight="1"/>
    <row r="3686" spans="1:24" ht="18" customHeight="1">
      <c r="A3686" s="340" t="s">
        <v>633</v>
      </c>
      <c r="B3686" s="340"/>
      <c r="C3686" s="340"/>
      <c r="D3686" s="340"/>
      <c r="E3686" s="340"/>
      <c r="F3686" s="340"/>
      <c r="G3686" s="340"/>
      <c r="H3686" s="218" t="s">
        <v>634</v>
      </c>
      <c r="I3686" s="341" t="s">
        <v>635</v>
      </c>
      <c r="J3686" s="341"/>
      <c r="K3686" s="341"/>
      <c r="L3686" s="341"/>
      <c r="M3686" s="341" t="s">
        <v>43</v>
      </c>
      <c r="N3686" s="341"/>
      <c r="O3686" s="341"/>
      <c r="P3686" s="340" t="s">
        <v>636</v>
      </c>
      <c r="Q3686" s="340"/>
      <c r="R3686" s="341" t="s">
        <v>637</v>
      </c>
      <c r="S3686" s="341"/>
      <c r="T3686" s="341"/>
      <c r="U3686" s="341"/>
      <c r="V3686" s="341" t="s">
        <v>638</v>
      </c>
      <c r="W3686" s="341"/>
      <c r="X3686" s="341"/>
    </row>
    <row r="3687" spans="1:24" ht="1.5" customHeight="1">
      <c r="A3687" s="330" t="s">
        <v>95</v>
      </c>
      <c r="B3687" s="330"/>
      <c r="C3687" s="330"/>
      <c r="D3687" s="330"/>
      <c r="E3687" s="330"/>
      <c r="F3687" s="330"/>
      <c r="G3687" s="330"/>
      <c r="H3687" s="219"/>
      <c r="I3687" s="338">
        <v>5</v>
      </c>
      <c r="J3687" s="338"/>
      <c r="K3687" s="338"/>
      <c r="L3687" s="338"/>
      <c r="M3687" s="332" t="s">
        <v>639</v>
      </c>
      <c r="N3687" s="332"/>
      <c r="O3687" s="332"/>
      <c r="P3687" s="330"/>
      <c r="Q3687" s="330"/>
      <c r="R3687" s="338">
        <v>0.29899999999999999</v>
      </c>
      <c r="S3687" s="338"/>
      <c r="T3687" s="338"/>
      <c r="U3687" s="338"/>
      <c r="V3687" s="338">
        <v>1.4950000000000001</v>
      </c>
      <c r="W3687" s="338"/>
      <c r="X3687" s="338"/>
    </row>
    <row r="3688" spans="1:24" ht="16.5" customHeight="1">
      <c r="A3688" s="330"/>
      <c r="B3688" s="330"/>
      <c r="C3688" s="330"/>
      <c r="D3688" s="330"/>
      <c r="E3688" s="330"/>
      <c r="F3688" s="330"/>
      <c r="G3688" s="330"/>
      <c r="H3688" s="219"/>
      <c r="I3688" s="338"/>
      <c r="J3688" s="338"/>
      <c r="K3688" s="338"/>
      <c r="L3688" s="338"/>
      <c r="M3688" s="332"/>
      <c r="N3688" s="332"/>
      <c r="O3688" s="332"/>
      <c r="P3688" s="330"/>
      <c r="Q3688" s="330"/>
      <c r="R3688" s="338"/>
      <c r="S3688" s="338"/>
      <c r="T3688" s="338"/>
      <c r="U3688" s="338"/>
      <c r="V3688" s="338"/>
      <c r="W3688" s="338"/>
      <c r="X3688" s="338"/>
    </row>
    <row r="3689" spans="1:24" ht="1.5" customHeight="1">
      <c r="A3689" s="330" t="s">
        <v>47</v>
      </c>
      <c r="B3689" s="330"/>
      <c r="C3689" s="330"/>
      <c r="D3689" s="330"/>
      <c r="E3689" s="330"/>
      <c r="F3689" s="330"/>
      <c r="G3689" s="330"/>
      <c r="H3689" s="219"/>
      <c r="I3689" s="338">
        <v>70</v>
      </c>
      <c r="J3689" s="338"/>
      <c r="K3689" s="338"/>
      <c r="L3689" s="338"/>
      <c r="M3689" s="332" t="s">
        <v>640</v>
      </c>
      <c r="N3689" s="332"/>
      <c r="O3689" s="332"/>
      <c r="P3689" s="330"/>
      <c r="Q3689" s="330"/>
      <c r="R3689" s="338">
        <v>3.5242370000000002E-2</v>
      </c>
      <c r="S3689" s="338"/>
      <c r="T3689" s="338"/>
      <c r="U3689" s="338"/>
      <c r="V3689" s="338">
        <v>2.4669660000000002</v>
      </c>
      <c r="W3689" s="338"/>
      <c r="X3689" s="338"/>
    </row>
    <row r="3690" spans="1:24" ht="16.5" customHeight="1">
      <c r="A3690" s="330"/>
      <c r="B3690" s="330"/>
      <c r="C3690" s="330"/>
      <c r="D3690" s="330"/>
      <c r="E3690" s="330"/>
      <c r="F3690" s="330"/>
      <c r="G3690" s="330"/>
      <c r="H3690" s="219"/>
      <c r="I3690" s="338"/>
      <c r="J3690" s="338"/>
      <c r="K3690" s="338"/>
      <c r="L3690" s="338"/>
      <c r="M3690" s="332"/>
      <c r="N3690" s="332"/>
      <c r="O3690" s="332"/>
      <c r="P3690" s="330"/>
      <c r="Q3690" s="330"/>
      <c r="R3690" s="338"/>
      <c r="S3690" s="338"/>
      <c r="T3690" s="338"/>
      <c r="U3690" s="338"/>
      <c r="V3690" s="338"/>
      <c r="W3690" s="338"/>
      <c r="X3690" s="338"/>
    </row>
    <row r="3691" spans="1:24" ht="1.5" customHeight="1">
      <c r="A3691" s="330" t="s">
        <v>191</v>
      </c>
      <c r="B3691" s="330"/>
      <c r="C3691" s="330"/>
      <c r="D3691" s="330"/>
      <c r="E3691" s="330"/>
      <c r="F3691" s="330"/>
      <c r="G3691" s="330"/>
      <c r="H3691" s="219"/>
      <c r="I3691" s="338">
        <v>1</v>
      </c>
      <c r="J3691" s="338"/>
      <c r="K3691" s="338"/>
      <c r="L3691" s="338"/>
      <c r="M3691" s="332" t="s">
        <v>45</v>
      </c>
      <c r="N3691" s="332"/>
      <c r="O3691" s="332"/>
      <c r="P3691" s="330"/>
      <c r="Q3691" s="330"/>
      <c r="R3691" s="338">
        <v>1.5085189999999999</v>
      </c>
      <c r="S3691" s="338"/>
      <c r="T3691" s="338"/>
      <c r="U3691" s="338"/>
      <c r="V3691" s="338">
        <v>1.5085189999999999</v>
      </c>
      <c r="W3691" s="338"/>
      <c r="X3691" s="338"/>
    </row>
    <row r="3692" spans="1:24" ht="16.5" customHeight="1">
      <c r="A3692" s="330"/>
      <c r="B3692" s="330"/>
      <c r="C3692" s="330"/>
      <c r="D3692" s="330"/>
      <c r="E3692" s="330"/>
      <c r="F3692" s="330"/>
      <c r="G3692" s="330"/>
      <c r="H3692" s="219"/>
      <c r="I3692" s="338"/>
      <c r="J3692" s="338"/>
      <c r="K3692" s="338"/>
      <c r="L3692" s="338"/>
      <c r="M3692" s="332"/>
      <c r="N3692" s="332"/>
      <c r="O3692" s="332"/>
      <c r="P3692" s="330"/>
      <c r="Q3692" s="330"/>
      <c r="R3692" s="338"/>
      <c r="S3692" s="338"/>
      <c r="T3692" s="338"/>
      <c r="U3692" s="338"/>
      <c r="V3692" s="338"/>
      <c r="W3692" s="338"/>
      <c r="X3692" s="338"/>
    </row>
    <row r="3693" spans="1:24" ht="1.5" customHeight="1">
      <c r="A3693" s="330" t="s">
        <v>98</v>
      </c>
      <c r="B3693" s="330"/>
      <c r="C3693" s="330"/>
      <c r="D3693" s="330"/>
      <c r="E3693" s="330"/>
      <c r="F3693" s="330"/>
      <c r="G3693" s="330"/>
      <c r="H3693" s="219"/>
      <c r="I3693" s="338">
        <v>10</v>
      </c>
      <c r="J3693" s="338"/>
      <c r="K3693" s="338"/>
      <c r="L3693" s="338"/>
      <c r="M3693" s="332" t="s">
        <v>639</v>
      </c>
      <c r="N3693" s="332"/>
      <c r="O3693" s="332"/>
      <c r="P3693" s="330"/>
      <c r="Q3693" s="330"/>
      <c r="R3693" s="338">
        <v>2.262053E-2</v>
      </c>
      <c r="S3693" s="338"/>
      <c r="T3693" s="338"/>
      <c r="U3693" s="338"/>
      <c r="V3693" s="338">
        <v>0.2262053</v>
      </c>
      <c r="W3693" s="338"/>
      <c r="X3693" s="338"/>
    </row>
    <row r="3694" spans="1:24" ht="16.5" customHeight="1">
      <c r="A3694" s="330"/>
      <c r="B3694" s="330"/>
      <c r="C3694" s="330"/>
      <c r="D3694" s="330"/>
      <c r="E3694" s="330"/>
      <c r="F3694" s="330"/>
      <c r="G3694" s="330"/>
      <c r="H3694" s="219"/>
      <c r="I3694" s="338"/>
      <c r="J3694" s="338"/>
      <c r="K3694" s="338"/>
      <c r="L3694" s="338"/>
      <c r="M3694" s="332"/>
      <c r="N3694" s="332"/>
      <c r="O3694" s="332"/>
      <c r="P3694" s="330"/>
      <c r="Q3694" s="330"/>
      <c r="R3694" s="338"/>
      <c r="S3694" s="338"/>
      <c r="T3694" s="338"/>
      <c r="U3694" s="338"/>
      <c r="V3694" s="338"/>
      <c r="W3694" s="338"/>
      <c r="X3694" s="338"/>
    </row>
    <row r="3695" spans="1:24" ht="7.5" customHeight="1"/>
    <row r="3696" spans="1:24" ht="16.5" customHeight="1">
      <c r="S3696" s="335" t="s">
        <v>641</v>
      </c>
      <c r="T3696" s="335"/>
      <c r="U3696" s="336">
        <v>5.6966900000000003</v>
      </c>
      <c r="V3696" s="336"/>
      <c r="W3696" s="336"/>
    </row>
    <row r="3697" spans="1:24" ht="15.75" customHeight="1"/>
    <row r="3698" spans="1:24" ht="16.5" customHeight="1">
      <c r="B3698" s="339" t="s">
        <v>222</v>
      </c>
      <c r="C3698" s="339"/>
      <c r="D3698" s="339"/>
      <c r="E3698" s="339"/>
      <c r="F3698" s="339"/>
      <c r="G3698" s="339"/>
      <c r="H3698" s="339"/>
      <c r="I3698" s="339"/>
      <c r="J3698" s="339"/>
      <c r="K3698" s="339"/>
      <c r="L3698" s="339"/>
      <c r="M3698" s="339"/>
      <c r="N3698" s="339"/>
      <c r="O3698" s="339"/>
      <c r="P3698" s="339"/>
      <c r="Q3698" s="339"/>
      <c r="R3698" s="339"/>
      <c r="S3698" s="339"/>
      <c r="T3698" s="339"/>
      <c r="U3698" s="339"/>
      <c r="V3698" s="339"/>
      <c r="W3698" s="339"/>
      <c r="X3698" s="339"/>
    </row>
    <row r="3699" spans="1:24" ht="0.75" customHeight="1"/>
    <row r="3700" spans="1:24" ht="18" customHeight="1">
      <c r="A3700" s="340" t="s">
        <v>633</v>
      </c>
      <c r="B3700" s="340"/>
      <c r="C3700" s="340"/>
      <c r="D3700" s="340"/>
      <c r="E3700" s="340"/>
      <c r="F3700" s="340"/>
      <c r="G3700" s="340"/>
      <c r="H3700" s="218" t="s">
        <v>634</v>
      </c>
      <c r="I3700" s="341" t="s">
        <v>635</v>
      </c>
      <c r="J3700" s="341"/>
      <c r="K3700" s="341"/>
      <c r="L3700" s="341"/>
      <c r="M3700" s="341" t="s">
        <v>43</v>
      </c>
      <c r="N3700" s="341"/>
      <c r="O3700" s="341"/>
      <c r="P3700" s="340" t="s">
        <v>636</v>
      </c>
      <c r="Q3700" s="340"/>
      <c r="R3700" s="341" t="s">
        <v>637</v>
      </c>
      <c r="S3700" s="341"/>
      <c r="T3700" s="341"/>
      <c r="U3700" s="341"/>
      <c r="V3700" s="341" t="s">
        <v>638</v>
      </c>
      <c r="W3700" s="341"/>
      <c r="X3700" s="341"/>
    </row>
    <row r="3701" spans="1:24" ht="1.5" customHeight="1">
      <c r="A3701" s="330" t="s">
        <v>98</v>
      </c>
      <c r="B3701" s="330"/>
      <c r="C3701" s="330"/>
      <c r="D3701" s="330"/>
      <c r="E3701" s="330"/>
      <c r="F3701" s="330"/>
      <c r="G3701" s="330"/>
      <c r="H3701" s="219"/>
      <c r="I3701" s="338">
        <v>10</v>
      </c>
      <c r="J3701" s="338"/>
      <c r="K3701" s="338"/>
      <c r="L3701" s="338"/>
      <c r="M3701" s="332" t="s">
        <v>639</v>
      </c>
      <c r="N3701" s="332"/>
      <c r="O3701" s="332"/>
      <c r="P3701" s="330"/>
      <c r="Q3701" s="330"/>
      <c r="R3701" s="338">
        <v>2.262053E-2</v>
      </c>
      <c r="S3701" s="338"/>
      <c r="T3701" s="338"/>
      <c r="U3701" s="338"/>
      <c r="V3701" s="338">
        <v>0.2262053</v>
      </c>
      <c r="W3701" s="338"/>
      <c r="X3701" s="338"/>
    </row>
    <row r="3702" spans="1:24" ht="16.5" customHeight="1">
      <c r="A3702" s="330"/>
      <c r="B3702" s="330"/>
      <c r="C3702" s="330"/>
      <c r="D3702" s="330"/>
      <c r="E3702" s="330"/>
      <c r="F3702" s="330"/>
      <c r="G3702" s="330"/>
      <c r="H3702" s="219"/>
      <c r="I3702" s="338"/>
      <c r="J3702" s="338"/>
      <c r="K3702" s="338"/>
      <c r="L3702" s="338"/>
      <c r="M3702" s="332"/>
      <c r="N3702" s="332"/>
      <c r="O3702" s="332"/>
      <c r="P3702" s="330"/>
      <c r="Q3702" s="330"/>
      <c r="R3702" s="338"/>
      <c r="S3702" s="338"/>
      <c r="T3702" s="338"/>
      <c r="U3702" s="338"/>
      <c r="V3702" s="338"/>
      <c r="W3702" s="338"/>
      <c r="X3702" s="338"/>
    </row>
    <row r="3703" spans="1:24" ht="1.5" customHeight="1">
      <c r="A3703" s="330" t="s">
        <v>95</v>
      </c>
      <c r="B3703" s="330"/>
      <c r="C3703" s="330"/>
      <c r="D3703" s="330"/>
      <c r="E3703" s="330"/>
      <c r="F3703" s="330"/>
      <c r="G3703" s="330"/>
      <c r="H3703" s="219"/>
      <c r="I3703" s="338">
        <v>8</v>
      </c>
      <c r="J3703" s="338"/>
      <c r="K3703" s="338"/>
      <c r="L3703" s="338"/>
      <c r="M3703" s="332" t="s">
        <v>639</v>
      </c>
      <c r="N3703" s="332"/>
      <c r="O3703" s="332"/>
      <c r="P3703" s="330"/>
      <c r="Q3703" s="330"/>
      <c r="R3703" s="338">
        <v>0.29899999999999999</v>
      </c>
      <c r="S3703" s="338"/>
      <c r="T3703" s="338"/>
      <c r="U3703" s="338"/>
      <c r="V3703" s="338">
        <v>2.3919999999999999</v>
      </c>
      <c r="W3703" s="338"/>
      <c r="X3703" s="338"/>
    </row>
    <row r="3704" spans="1:24" ht="16.5" customHeight="1">
      <c r="A3704" s="330"/>
      <c r="B3704" s="330"/>
      <c r="C3704" s="330"/>
      <c r="D3704" s="330"/>
      <c r="E3704" s="330"/>
      <c r="F3704" s="330"/>
      <c r="G3704" s="330"/>
      <c r="H3704" s="219"/>
      <c r="I3704" s="338"/>
      <c r="J3704" s="338"/>
      <c r="K3704" s="338"/>
      <c r="L3704" s="338"/>
      <c r="M3704" s="332"/>
      <c r="N3704" s="332"/>
      <c r="O3704" s="332"/>
      <c r="P3704" s="330"/>
      <c r="Q3704" s="330"/>
      <c r="R3704" s="338"/>
      <c r="S3704" s="338"/>
      <c r="T3704" s="338"/>
      <c r="U3704" s="338"/>
      <c r="V3704" s="338"/>
      <c r="W3704" s="338"/>
      <c r="X3704" s="338"/>
    </row>
    <row r="3705" spans="1:24" ht="1.5" customHeight="1">
      <c r="A3705" s="330" t="s">
        <v>47</v>
      </c>
      <c r="B3705" s="330"/>
      <c r="C3705" s="330"/>
      <c r="D3705" s="330"/>
      <c r="E3705" s="330"/>
      <c r="F3705" s="330"/>
      <c r="G3705" s="330"/>
      <c r="H3705" s="219"/>
      <c r="I3705" s="338">
        <v>120</v>
      </c>
      <c r="J3705" s="338"/>
      <c r="K3705" s="338"/>
      <c r="L3705" s="338"/>
      <c r="M3705" s="332" t="s">
        <v>640</v>
      </c>
      <c r="N3705" s="332"/>
      <c r="O3705" s="332"/>
      <c r="P3705" s="330"/>
      <c r="Q3705" s="330"/>
      <c r="R3705" s="338">
        <v>3.5242370000000002E-2</v>
      </c>
      <c r="S3705" s="338"/>
      <c r="T3705" s="338"/>
      <c r="U3705" s="338"/>
      <c r="V3705" s="338">
        <v>4.2290850000000004</v>
      </c>
      <c r="W3705" s="338"/>
      <c r="X3705" s="338"/>
    </row>
    <row r="3706" spans="1:24" ht="16.5" customHeight="1">
      <c r="A3706" s="330"/>
      <c r="B3706" s="330"/>
      <c r="C3706" s="330"/>
      <c r="D3706" s="330"/>
      <c r="E3706" s="330"/>
      <c r="F3706" s="330"/>
      <c r="G3706" s="330"/>
      <c r="H3706" s="219"/>
      <c r="I3706" s="338"/>
      <c r="J3706" s="338"/>
      <c r="K3706" s="338"/>
      <c r="L3706" s="338"/>
      <c r="M3706" s="332"/>
      <c r="N3706" s="332"/>
      <c r="O3706" s="332"/>
      <c r="P3706" s="330"/>
      <c r="Q3706" s="330"/>
      <c r="R3706" s="338"/>
      <c r="S3706" s="338"/>
      <c r="T3706" s="338"/>
      <c r="U3706" s="338"/>
      <c r="V3706" s="338"/>
      <c r="W3706" s="338"/>
      <c r="X3706" s="338"/>
    </row>
    <row r="3707" spans="1:24" ht="1.5" customHeight="1">
      <c r="A3707" s="330" t="s">
        <v>51</v>
      </c>
      <c r="B3707" s="330"/>
      <c r="C3707" s="330"/>
      <c r="D3707" s="330"/>
      <c r="E3707" s="330"/>
      <c r="F3707" s="330"/>
      <c r="G3707" s="330"/>
      <c r="H3707" s="219"/>
      <c r="I3707" s="338">
        <v>70</v>
      </c>
      <c r="J3707" s="338"/>
      <c r="K3707" s="338"/>
      <c r="L3707" s="338"/>
      <c r="M3707" s="332" t="s">
        <v>639</v>
      </c>
      <c r="N3707" s="332"/>
      <c r="O3707" s="332"/>
      <c r="P3707" s="330"/>
      <c r="Q3707" s="330"/>
      <c r="R3707" s="338">
        <v>0.15169840000000001</v>
      </c>
      <c r="S3707" s="338"/>
      <c r="T3707" s="338"/>
      <c r="U3707" s="338"/>
      <c r="V3707" s="338">
        <v>10.61889</v>
      </c>
      <c r="W3707" s="338"/>
      <c r="X3707" s="338"/>
    </row>
    <row r="3708" spans="1:24" ht="16.5" customHeight="1">
      <c r="A3708" s="330"/>
      <c r="B3708" s="330"/>
      <c r="C3708" s="330"/>
      <c r="D3708" s="330"/>
      <c r="E3708" s="330"/>
      <c r="F3708" s="330"/>
      <c r="G3708" s="330"/>
      <c r="H3708" s="219"/>
      <c r="I3708" s="338"/>
      <c r="J3708" s="338"/>
      <c r="K3708" s="338"/>
      <c r="L3708" s="338"/>
      <c r="M3708" s="332"/>
      <c r="N3708" s="332"/>
      <c r="O3708" s="332"/>
      <c r="P3708" s="330"/>
      <c r="Q3708" s="330"/>
      <c r="R3708" s="338"/>
      <c r="S3708" s="338"/>
      <c r="T3708" s="338"/>
      <c r="U3708" s="338"/>
      <c r="V3708" s="338"/>
      <c r="W3708" s="338"/>
      <c r="X3708" s="338"/>
    </row>
    <row r="3709" spans="1:24" ht="1.5" customHeight="1">
      <c r="A3709" s="330" t="s">
        <v>3</v>
      </c>
      <c r="B3709" s="330"/>
      <c r="C3709" s="330"/>
      <c r="D3709" s="330"/>
      <c r="E3709" s="330"/>
      <c r="F3709" s="330"/>
      <c r="G3709" s="330"/>
      <c r="H3709" s="219"/>
      <c r="I3709" s="338">
        <v>1</v>
      </c>
      <c r="J3709" s="338"/>
      <c r="K3709" s="338"/>
      <c r="L3709" s="338"/>
      <c r="M3709" s="332" t="s">
        <v>45</v>
      </c>
      <c r="N3709" s="332"/>
      <c r="O3709" s="332"/>
      <c r="P3709" s="330"/>
      <c r="Q3709" s="330"/>
      <c r="R3709" s="338">
        <v>2.045042</v>
      </c>
      <c r="S3709" s="338"/>
      <c r="T3709" s="338"/>
      <c r="U3709" s="338"/>
      <c r="V3709" s="338">
        <v>2.045042</v>
      </c>
      <c r="W3709" s="338"/>
      <c r="X3709" s="338"/>
    </row>
    <row r="3710" spans="1:24" ht="16.5" customHeight="1">
      <c r="A3710" s="330"/>
      <c r="B3710" s="330"/>
      <c r="C3710" s="330"/>
      <c r="D3710" s="330"/>
      <c r="E3710" s="330"/>
      <c r="F3710" s="330"/>
      <c r="G3710" s="330"/>
      <c r="H3710" s="219"/>
      <c r="I3710" s="338"/>
      <c r="J3710" s="338"/>
      <c r="K3710" s="338"/>
      <c r="L3710" s="338"/>
      <c r="M3710" s="332"/>
      <c r="N3710" s="332"/>
      <c r="O3710" s="332"/>
      <c r="P3710" s="330"/>
      <c r="Q3710" s="330"/>
      <c r="R3710" s="338"/>
      <c r="S3710" s="338"/>
      <c r="T3710" s="338"/>
      <c r="U3710" s="338"/>
      <c r="V3710" s="338"/>
      <c r="W3710" s="338"/>
      <c r="X3710" s="338"/>
    </row>
    <row r="3711" spans="1:24" ht="7.5" customHeight="1"/>
    <row r="3712" spans="1:24" ht="16.5" customHeight="1">
      <c r="S3712" s="335" t="s">
        <v>641</v>
      </c>
      <c r="T3712" s="335"/>
      <c r="U3712" s="336">
        <v>19.511220000000002</v>
      </c>
      <c r="V3712" s="336"/>
      <c r="W3712" s="336"/>
    </row>
    <row r="3713" spans="1:24" ht="15.75" customHeight="1"/>
    <row r="3714" spans="1:24" ht="16.5" customHeight="1">
      <c r="B3714" s="339" t="s">
        <v>223</v>
      </c>
      <c r="C3714" s="339"/>
      <c r="D3714" s="339"/>
      <c r="E3714" s="339"/>
      <c r="F3714" s="339"/>
      <c r="G3714" s="339"/>
      <c r="H3714" s="339"/>
      <c r="I3714" s="339"/>
      <c r="J3714" s="339"/>
      <c r="K3714" s="339"/>
      <c r="L3714" s="339"/>
      <c r="M3714" s="339"/>
      <c r="N3714" s="339"/>
      <c r="O3714" s="339"/>
      <c r="P3714" s="339"/>
      <c r="Q3714" s="339"/>
      <c r="R3714" s="339"/>
      <c r="S3714" s="339"/>
      <c r="T3714" s="339"/>
      <c r="U3714" s="339"/>
      <c r="V3714" s="339"/>
      <c r="W3714" s="339"/>
      <c r="X3714" s="339"/>
    </row>
    <row r="3715" spans="1:24" ht="0.75" customHeight="1"/>
    <row r="3716" spans="1:24" ht="18" customHeight="1">
      <c r="A3716" s="340" t="s">
        <v>633</v>
      </c>
      <c r="B3716" s="340"/>
      <c r="C3716" s="340"/>
      <c r="D3716" s="340"/>
      <c r="E3716" s="340"/>
      <c r="F3716" s="340"/>
      <c r="G3716" s="340"/>
      <c r="H3716" s="218" t="s">
        <v>634</v>
      </c>
      <c r="I3716" s="341" t="s">
        <v>635</v>
      </c>
      <c r="J3716" s="341"/>
      <c r="K3716" s="341"/>
      <c r="L3716" s="341"/>
      <c r="M3716" s="341" t="s">
        <v>43</v>
      </c>
      <c r="N3716" s="341"/>
      <c r="O3716" s="341"/>
      <c r="P3716" s="340" t="s">
        <v>636</v>
      </c>
      <c r="Q3716" s="340"/>
      <c r="R3716" s="341" t="s">
        <v>637</v>
      </c>
      <c r="S3716" s="341"/>
      <c r="T3716" s="341"/>
      <c r="U3716" s="341"/>
      <c r="V3716" s="341" t="s">
        <v>638</v>
      </c>
      <c r="W3716" s="341"/>
      <c r="X3716" s="341"/>
    </row>
    <row r="3717" spans="1:24" ht="1.5" customHeight="1">
      <c r="A3717" s="330" t="s">
        <v>98</v>
      </c>
      <c r="B3717" s="330"/>
      <c r="C3717" s="330"/>
      <c r="D3717" s="330"/>
      <c r="E3717" s="330"/>
      <c r="F3717" s="330"/>
      <c r="G3717" s="330"/>
      <c r="H3717" s="219"/>
      <c r="I3717" s="338">
        <v>10</v>
      </c>
      <c r="J3717" s="338"/>
      <c r="K3717" s="338"/>
      <c r="L3717" s="338"/>
      <c r="M3717" s="332" t="s">
        <v>639</v>
      </c>
      <c r="N3717" s="332"/>
      <c r="O3717" s="332"/>
      <c r="P3717" s="330"/>
      <c r="Q3717" s="330"/>
      <c r="R3717" s="338">
        <v>2.262053E-2</v>
      </c>
      <c r="S3717" s="338"/>
      <c r="T3717" s="338"/>
      <c r="U3717" s="338"/>
      <c r="V3717" s="338">
        <v>0.2262053</v>
      </c>
      <c r="W3717" s="338"/>
      <c r="X3717" s="338"/>
    </row>
    <row r="3718" spans="1:24" ht="16.5" customHeight="1">
      <c r="A3718" s="330"/>
      <c r="B3718" s="330"/>
      <c r="C3718" s="330"/>
      <c r="D3718" s="330"/>
      <c r="E3718" s="330"/>
      <c r="F3718" s="330"/>
      <c r="G3718" s="330"/>
      <c r="H3718" s="219"/>
      <c r="I3718" s="338"/>
      <c r="J3718" s="338"/>
      <c r="K3718" s="338"/>
      <c r="L3718" s="338"/>
      <c r="M3718" s="332"/>
      <c r="N3718" s="332"/>
      <c r="O3718" s="332"/>
      <c r="P3718" s="330"/>
      <c r="Q3718" s="330"/>
      <c r="R3718" s="338"/>
      <c r="S3718" s="338"/>
      <c r="T3718" s="338"/>
      <c r="U3718" s="338"/>
      <c r="V3718" s="338"/>
      <c r="W3718" s="338"/>
      <c r="X3718" s="338"/>
    </row>
    <row r="3719" spans="1:24" ht="1.5" customHeight="1">
      <c r="A3719" s="330" t="s">
        <v>95</v>
      </c>
      <c r="B3719" s="330"/>
      <c r="C3719" s="330"/>
      <c r="D3719" s="330"/>
      <c r="E3719" s="330"/>
      <c r="F3719" s="330"/>
      <c r="G3719" s="330"/>
      <c r="H3719" s="219"/>
      <c r="I3719" s="338">
        <v>5</v>
      </c>
      <c r="J3719" s="338"/>
      <c r="K3719" s="338"/>
      <c r="L3719" s="338"/>
      <c r="M3719" s="332" t="s">
        <v>639</v>
      </c>
      <c r="N3719" s="332"/>
      <c r="O3719" s="332"/>
      <c r="P3719" s="330"/>
      <c r="Q3719" s="330"/>
      <c r="R3719" s="338">
        <v>0.29899999999999999</v>
      </c>
      <c r="S3719" s="338"/>
      <c r="T3719" s="338"/>
      <c r="U3719" s="338"/>
      <c r="V3719" s="338">
        <v>1.4950000000000001</v>
      </c>
      <c r="W3719" s="338"/>
      <c r="X3719" s="338"/>
    </row>
    <row r="3720" spans="1:24" ht="16.5" customHeight="1">
      <c r="A3720" s="330"/>
      <c r="B3720" s="330"/>
      <c r="C3720" s="330"/>
      <c r="D3720" s="330"/>
      <c r="E3720" s="330"/>
      <c r="F3720" s="330"/>
      <c r="G3720" s="330"/>
      <c r="H3720" s="219"/>
      <c r="I3720" s="338"/>
      <c r="J3720" s="338"/>
      <c r="K3720" s="338"/>
      <c r="L3720" s="338"/>
      <c r="M3720" s="332"/>
      <c r="N3720" s="332"/>
      <c r="O3720" s="332"/>
      <c r="P3720" s="330"/>
      <c r="Q3720" s="330"/>
      <c r="R3720" s="338"/>
      <c r="S3720" s="338"/>
      <c r="T3720" s="338"/>
      <c r="U3720" s="338"/>
      <c r="V3720" s="338"/>
      <c r="W3720" s="338"/>
      <c r="X3720" s="338"/>
    </row>
    <row r="3721" spans="1:24" ht="1.5" customHeight="1">
      <c r="A3721" s="330" t="s">
        <v>47</v>
      </c>
      <c r="B3721" s="330"/>
      <c r="C3721" s="330"/>
      <c r="D3721" s="330"/>
      <c r="E3721" s="330"/>
      <c r="F3721" s="330"/>
      <c r="G3721" s="330"/>
      <c r="H3721" s="219"/>
      <c r="I3721" s="338">
        <v>70</v>
      </c>
      <c r="J3721" s="338"/>
      <c r="K3721" s="338"/>
      <c r="L3721" s="338"/>
      <c r="M3721" s="332" t="s">
        <v>640</v>
      </c>
      <c r="N3721" s="332"/>
      <c r="O3721" s="332"/>
      <c r="P3721" s="330"/>
      <c r="Q3721" s="330"/>
      <c r="R3721" s="338">
        <v>3.5242370000000002E-2</v>
      </c>
      <c r="S3721" s="338"/>
      <c r="T3721" s="338"/>
      <c r="U3721" s="338"/>
      <c r="V3721" s="338">
        <v>2.4669660000000002</v>
      </c>
      <c r="W3721" s="338"/>
      <c r="X3721" s="338"/>
    </row>
    <row r="3722" spans="1:24" ht="16.5" customHeight="1">
      <c r="A3722" s="330"/>
      <c r="B3722" s="330"/>
      <c r="C3722" s="330"/>
      <c r="D3722" s="330"/>
      <c r="E3722" s="330"/>
      <c r="F3722" s="330"/>
      <c r="G3722" s="330"/>
      <c r="H3722" s="219"/>
      <c r="I3722" s="338"/>
      <c r="J3722" s="338"/>
      <c r="K3722" s="338"/>
      <c r="L3722" s="338"/>
      <c r="M3722" s="332"/>
      <c r="N3722" s="332"/>
      <c r="O3722" s="332"/>
      <c r="P3722" s="330"/>
      <c r="Q3722" s="330"/>
      <c r="R3722" s="338"/>
      <c r="S3722" s="338"/>
      <c r="T3722" s="338"/>
      <c r="U3722" s="338"/>
      <c r="V3722" s="338"/>
      <c r="W3722" s="338"/>
      <c r="X3722" s="338"/>
    </row>
    <row r="3723" spans="1:24" ht="1.5" customHeight="1">
      <c r="A3723" s="330" t="s">
        <v>51</v>
      </c>
      <c r="B3723" s="330"/>
      <c r="C3723" s="330"/>
      <c r="D3723" s="330"/>
      <c r="E3723" s="330"/>
      <c r="F3723" s="330"/>
      <c r="G3723" s="330"/>
      <c r="H3723" s="219"/>
      <c r="I3723" s="338">
        <v>40</v>
      </c>
      <c r="J3723" s="338"/>
      <c r="K3723" s="338"/>
      <c r="L3723" s="338"/>
      <c r="M3723" s="332" t="s">
        <v>639</v>
      </c>
      <c r="N3723" s="332"/>
      <c r="O3723" s="332"/>
      <c r="P3723" s="330"/>
      <c r="Q3723" s="330"/>
      <c r="R3723" s="338">
        <v>0.15169840000000001</v>
      </c>
      <c r="S3723" s="338"/>
      <c r="T3723" s="338"/>
      <c r="U3723" s="338"/>
      <c r="V3723" s="338">
        <v>6.0679379999999998</v>
      </c>
      <c r="W3723" s="338"/>
      <c r="X3723" s="338"/>
    </row>
    <row r="3724" spans="1:24" ht="16.5" customHeight="1">
      <c r="A3724" s="330"/>
      <c r="B3724" s="330"/>
      <c r="C3724" s="330"/>
      <c r="D3724" s="330"/>
      <c r="E3724" s="330"/>
      <c r="F3724" s="330"/>
      <c r="G3724" s="330"/>
      <c r="H3724" s="219"/>
      <c r="I3724" s="338"/>
      <c r="J3724" s="338"/>
      <c r="K3724" s="338"/>
      <c r="L3724" s="338"/>
      <c r="M3724" s="332"/>
      <c r="N3724" s="332"/>
      <c r="O3724" s="332"/>
      <c r="P3724" s="330"/>
      <c r="Q3724" s="330"/>
      <c r="R3724" s="338"/>
      <c r="S3724" s="338"/>
      <c r="T3724" s="338"/>
      <c r="U3724" s="338"/>
      <c r="V3724" s="338"/>
      <c r="W3724" s="338"/>
      <c r="X3724" s="338"/>
    </row>
    <row r="3725" spans="1:24" ht="1.5" customHeight="1">
      <c r="A3725" s="330" t="s">
        <v>4</v>
      </c>
      <c r="B3725" s="330"/>
      <c r="C3725" s="330"/>
      <c r="D3725" s="330"/>
      <c r="E3725" s="330"/>
      <c r="F3725" s="330"/>
      <c r="G3725" s="330"/>
      <c r="H3725" s="219"/>
      <c r="I3725" s="338">
        <v>1</v>
      </c>
      <c r="J3725" s="338"/>
      <c r="K3725" s="338"/>
      <c r="L3725" s="338"/>
      <c r="M3725" s="332" t="s">
        <v>45</v>
      </c>
      <c r="N3725" s="332"/>
      <c r="O3725" s="332"/>
      <c r="P3725" s="330"/>
      <c r="Q3725" s="330"/>
      <c r="R3725" s="338">
        <v>1.6685410000000001</v>
      </c>
      <c r="S3725" s="338"/>
      <c r="T3725" s="338"/>
      <c r="U3725" s="338"/>
      <c r="V3725" s="338">
        <v>1.6685410000000001</v>
      </c>
      <c r="W3725" s="338"/>
      <c r="X3725" s="338"/>
    </row>
    <row r="3726" spans="1:24" ht="16.5" customHeight="1">
      <c r="A3726" s="330"/>
      <c r="B3726" s="330"/>
      <c r="C3726" s="330"/>
      <c r="D3726" s="330"/>
      <c r="E3726" s="330"/>
      <c r="F3726" s="330"/>
      <c r="G3726" s="330"/>
      <c r="H3726" s="219"/>
      <c r="I3726" s="338"/>
      <c r="J3726" s="338"/>
      <c r="K3726" s="338"/>
      <c r="L3726" s="338"/>
      <c r="M3726" s="332"/>
      <c r="N3726" s="332"/>
      <c r="O3726" s="332"/>
      <c r="P3726" s="330"/>
      <c r="Q3726" s="330"/>
      <c r="R3726" s="338"/>
      <c r="S3726" s="338"/>
      <c r="T3726" s="338"/>
      <c r="U3726" s="338"/>
      <c r="V3726" s="338"/>
      <c r="W3726" s="338"/>
      <c r="X3726" s="338"/>
    </row>
    <row r="3727" spans="1:24" ht="8.25" customHeight="1"/>
    <row r="3728" spans="1:24" ht="16.5" customHeight="1">
      <c r="S3728" s="335" t="s">
        <v>641</v>
      </c>
      <c r="T3728" s="335"/>
      <c r="U3728" s="336">
        <v>11.92465</v>
      </c>
      <c r="V3728" s="336"/>
      <c r="W3728" s="336"/>
    </row>
    <row r="3729" spans="1:24" ht="15" customHeight="1"/>
    <row r="3730" spans="1:24" ht="16.5" customHeight="1">
      <c r="B3730" s="339" t="s">
        <v>807</v>
      </c>
      <c r="C3730" s="339"/>
      <c r="D3730" s="339"/>
      <c r="E3730" s="339"/>
      <c r="F3730" s="339"/>
      <c r="G3730" s="339"/>
      <c r="H3730" s="339"/>
      <c r="I3730" s="339"/>
      <c r="J3730" s="339"/>
      <c r="K3730" s="339"/>
      <c r="L3730" s="339"/>
      <c r="M3730" s="339"/>
      <c r="N3730" s="339"/>
      <c r="O3730" s="339"/>
      <c r="P3730" s="339"/>
      <c r="Q3730" s="339"/>
      <c r="R3730" s="339"/>
      <c r="S3730" s="339"/>
      <c r="T3730" s="339"/>
      <c r="U3730" s="339"/>
      <c r="V3730" s="339"/>
      <c r="W3730" s="339"/>
      <c r="X3730" s="339"/>
    </row>
    <row r="3731" spans="1:24" ht="1.5" customHeight="1"/>
    <row r="3732" spans="1:24" ht="18" customHeight="1">
      <c r="A3732" s="340" t="s">
        <v>633</v>
      </c>
      <c r="B3732" s="340"/>
      <c r="C3732" s="340"/>
      <c r="D3732" s="340"/>
      <c r="E3732" s="340"/>
      <c r="F3732" s="340"/>
      <c r="G3732" s="340"/>
      <c r="H3732" s="218" t="s">
        <v>634</v>
      </c>
      <c r="I3732" s="341" t="s">
        <v>635</v>
      </c>
      <c r="J3732" s="341"/>
      <c r="K3732" s="341"/>
      <c r="L3732" s="341"/>
      <c r="M3732" s="341" t="s">
        <v>43</v>
      </c>
      <c r="N3732" s="341"/>
      <c r="O3732" s="341"/>
      <c r="P3732" s="340" t="s">
        <v>636</v>
      </c>
      <c r="Q3732" s="340"/>
      <c r="R3732" s="341" t="s">
        <v>637</v>
      </c>
      <c r="S3732" s="341"/>
      <c r="T3732" s="341"/>
      <c r="U3732" s="341"/>
      <c r="V3732" s="341" t="s">
        <v>638</v>
      </c>
      <c r="W3732" s="341"/>
      <c r="X3732" s="341"/>
    </row>
    <row r="3733" spans="1:24" ht="1.5" customHeight="1">
      <c r="A3733" s="330" t="s">
        <v>95</v>
      </c>
      <c r="B3733" s="330"/>
      <c r="C3733" s="330"/>
      <c r="D3733" s="330"/>
      <c r="E3733" s="330"/>
      <c r="F3733" s="330"/>
      <c r="G3733" s="330"/>
      <c r="H3733" s="219"/>
      <c r="I3733" s="338">
        <v>8</v>
      </c>
      <c r="J3733" s="338"/>
      <c r="K3733" s="338"/>
      <c r="L3733" s="338"/>
      <c r="M3733" s="332" t="s">
        <v>639</v>
      </c>
      <c r="N3733" s="332"/>
      <c r="O3733" s="332"/>
      <c r="P3733" s="330"/>
      <c r="Q3733" s="330"/>
      <c r="R3733" s="338">
        <v>0.29899999999999999</v>
      </c>
      <c r="S3733" s="338"/>
      <c r="T3733" s="338"/>
      <c r="U3733" s="338"/>
      <c r="V3733" s="338">
        <v>2.3919999999999999</v>
      </c>
      <c r="W3733" s="338"/>
      <c r="X3733" s="338"/>
    </row>
    <row r="3734" spans="1:24" ht="16.5" customHeight="1">
      <c r="A3734" s="330"/>
      <c r="B3734" s="330"/>
      <c r="C3734" s="330"/>
      <c r="D3734" s="330"/>
      <c r="E3734" s="330"/>
      <c r="F3734" s="330"/>
      <c r="G3734" s="330"/>
      <c r="H3734" s="219"/>
      <c r="I3734" s="338"/>
      <c r="J3734" s="338"/>
      <c r="K3734" s="338"/>
      <c r="L3734" s="338"/>
      <c r="M3734" s="332"/>
      <c r="N3734" s="332"/>
      <c r="O3734" s="332"/>
      <c r="P3734" s="330"/>
      <c r="Q3734" s="330"/>
      <c r="R3734" s="338"/>
      <c r="S3734" s="338"/>
      <c r="T3734" s="338"/>
      <c r="U3734" s="338"/>
      <c r="V3734" s="338"/>
      <c r="W3734" s="338"/>
      <c r="X3734" s="338"/>
    </row>
    <row r="3735" spans="1:24" ht="1.5" customHeight="1">
      <c r="A3735" s="330" t="s">
        <v>47</v>
      </c>
      <c r="B3735" s="330"/>
      <c r="C3735" s="330"/>
      <c r="D3735" s="330"/>
      <c r="E3735" s="330"/>
      <c r="F3735" s="330"/>
      <c r="G3735" s="330"/>
      <c r="H3735" s="219"/>
      <c r="I3735" s="338">
        <v>120</v>
      </c>
      <c r="J3735" s="338"/>
      <c r="K3735" s="338"/>
      <c r="L3735" s="338"/>
      <c r="M3735" s="332" t="s">
        <v>640</v>
      </c>
      <c r="N3735" s="332"/>
      <c r="O3735" s="332"/>
      <c r="P3735" s="330"/>
      <c r="Q3735" s="330"/>
      <c r="R3735" s="338">
        <v>3.5242370000000002E-2</v>
      </c>
      <c r="S3735" s="338"/>
      <c r="T3735" s="338"/>
      <c r="U3735" s="338"/>
      <c r="V3735" s="338">
        <v>4.2290850000000004</v>
      </c>
      <c r="W3735" s="338"/>
      <c r="X3735" s="338"/>
    </row>
    <row r="3736" spans="1:24" ht="16.5" customHeight="1">
      <c r="A3736" s="330"/>
      <c r="B3736" s="330"/>
      <c r="C3736" s="330"/>
      <c r="D3736" s="330"/>
      <c r="E3736" s="330"/>
      <c r="F3736" s="330"/>
      <c r="G3736" s="330"/>
      <c r="H3736" s="219"/>
      <c r="I3736" s="338"/>
      <c r="J3736" s="338"/>
      <c r="K3736" s="338"/>
      <c r="L3736" s="338"/>
      <c r="M3736" s="332"/>
      <c r="N3736" s="332"/>
      <c r="O3736" s="332"/>
      <c r="P3736" s="330"/>
      <c r="Q3736" s="330"/>
      <c r="R3736" s="338"/>
      <c r="S3736" s="338"/>
      <c r="T3736" s="338"/>
      <c r="U3736" s="338"/>
      <c r="V3736" s="338"/>
      <c r="W3736" s="338"/>
      <c r="X3736" s="338"/>
    </row>
    <row r="3737" spans="1:24" ht="1.5" customHeight="1">
      <c r="A3737" s="330" t="s">
        <v>51</v>
      </c>
      <c r="B3737" s="330"/>
      <c r="C3737" s="330"/>
      <c r="D3737" s="330"/>
      <c r="E3737" s="330"/>
      <c r="F3737" s="330"/>
      <c r="G3737" s="330"/>
      <c r="H3737" s="219"/>
      <c r="I3737" s="338">
        <v>60</v>
      </c>
      <c r="J3737" s="338"/>
      <c r="K3737" s="338"/>
      <c r="L3737" s="338"/>
      <c r="M3737" s="332" t="s">
        <v>639</v>
      </c>
      <c r="N3737" s="332"/>
      <c r="O3737" s="332"/>
      <c r="P3737" s="330"/>
      <c r="Q3737" s="330"/>
      <c r="R3737" s="338">
        <v>0.15169840000000001</v>
      </c>
      <c r="S3737" s="338"/>
      <c r="T3737" s="338"/>
      <c r="U3737" s="338"/>
      <c r="V3737" s="338">
        <v>9.1019070000000006</v>
      </c>
      <c r="W3737" s="338"/>
      <c r="X3737" s="338"/>
    </row>
    <row r="3738" spans="1:24" ht="16.5" customHeight="1">
      <c r="A3738" s="330"/>
      <c r="B3738" s="330"/>
      <c r="C3738" s="330"/>
      <c r="D3738" s="330"/>
      <c r="E3738" s="330"/>
      <c r="F3738" s="330"/>
      <c r="G3738" s="330"/>
      <c r="H3738" s="219"/>
      <c r="I3738" s="338"/>
      <c r="J3738" s="338"/>
      <c r="K3738" s="338"/>
      <c r="L3738" s="338"/>
      <c r="M3738" s="332"/>
      <c r="N3738" s="332"/>
      <c r="O3738" s="332"/>
      <c r="P3738" s="330"/>
      <c r="Q3738" s="330"/>
      <c r="R3738" s="338"/>
      <c r="S3738" s="338"/>
      <c r="T3738" s="338"/>
      <c r="U3738" s="338"/>
      <c r="V3738" s="338"/>
      <c r="W3738" s="338"/>
      <c r="X3738" s="338"/>
    </row>
    <row r="3739" spans="1:24" ht="1.5" customHeight="1">
      <c r="A3739" s="330" t="s">
        <v>4</v>
      </c>
      <c r="B3739" s="330"/>
      <c r="C3739" s="330"/>
      <c r="D3739" s="330"/>
      <c r="E3739" s="330"/>
      <c r="F3739" s="330"/>
      <c r="G3739" s="330"/>
      <c r="H3739" s="219"/>
      <c r="I3739" s="338">
        <v>1</v>
      </c>
      <c r="J3739" s="338"/>
      <c r="K3739" s="338"/>
      <c r="L3739" s="338"/>
      <c r="M3739" s="332" t="s">
        <v>45</v>
      </c>
      <c r="N3739" s="332"/>
      <c r="O3739" s="332"/>
      <c r="P3739" s="330"/>
      <c r="Q3739" s="330"/>
      <c r="R3739" s="338">
        <v>1.6685410000000001</v>
      </c>
      <c r="S3739" s="338"/>
      <c r="T3739" s="338"/>
      <c r="U3739" s="338"/>
      <c r="V3739" s="338">
        <v>1.6685410000000001</v>
      </c>
      <c r="W3739" s="338"/>
      <c r="X3739" s="338"/>
    </row>
    <row r="3740" spans="1:24" ht="16.5" customHeight="1">
      <c r="A3740" s="330"/>
      <c r="B3740" s="330"/>
      <c r="C3740" s="330"/>
      <c r="D3740" s="330"/>
      <c r="E3740" s="330"/>
      <c r="F3740" s="330"/>
      <c r="G3740" s="330"/>
      <c r="H3740" s="219"/>
      <c r="I3740" s="338"/>
      <c r="J3740" s="338"/>
      <c r="K3740" s="338"/>
      <c r="L3740" s="338"/>
      <c r="M3740" s="332"/>
      <c r="N3740" s="332"/>
      <c r="O3740" s="332"/>
      <c r="P3740" s="330"/>
      <c r="Q3740" s="330"/>
      <c r="R3740" s="338"/>
      <c r="S3740" s="338"/>
      <c r="T3740" s="338"/>
      <c r="U3740" s="338"/>
      <c r="V3740" s="338"/>
      <c r="W3740" s="338"/>
      <c r="X3740" s="338"/>
    </row>
    <row r="3741" spans="1:24" ht="1.5" customHeight="1">
      <c r="A3741" s="330" t="s">
        <v>98</v>
      </c>
      <c r="B3741" s="330"/>
      <c r="C3741" s="330"/>
      <c r="D3741" s="330"/>
      <c r="E3741" s="330"/>
      <c r="F3741" s="330"/>
      <c r="G3741" s="330"/>
      <c r="H3741" s="219"/>
      <c r="I3741" s="338">
        <v>10</v>
      </c>
      <c r="J3741" s="338"/>
      <c r="K3741" s="338"/>
      <c r="L3741" s="338"/>
      <c r="M3741" s="332" t="s">
        <v>639</v>
      </c>
      <c r="N3741" s="332"/>
      <c r="O3741" s="332"/>
      <c r="P3741" s="330"/>
      <c r="Q3741" s="330"/>
      <c r="R3741" s="338">
        <v>2.262053E-2</v>
      </c>
      <c r="S3741" s="338"/>
      <c r="T3741" s="338"/>
      <c r="U3741" s="338"/>
      <c r="V3741" s="338">
        <v>0.2262053</v>
      </c>
      <c r="W3741" s="338"/>
      <c r="X3741" s="338"/>
    </row>
    <row r="3742" spans="1:24" ht="16.5" customHeight="1">
      <c r="A3742" s="330"/>
      <c r="B3742" s="330"/>
      <c r="C3742" s="330"/>
      <c r="D3742" s="330"/>
      <c r="E3742" s="330"/>
      <c r="F3742" s="330"/>
      <c r="G3742" s="330"/>
      <c r="H3742" s="219"/>
      <c r="I3742" s="338"/>
      <c r="J3742" s="338"/>
      <c r="K3742" s="338"/>
      <c r="L3742" s="338"/>
      <c r="M3742" s="332"/>
      <c r="N3742" s="332"/>
      <c r="O3742" s="332"/>
      <c r="P3742" s="330"/>
      <c r="Q3742" s="330"/>
      <c r="R3742" s="338"/>
      <c r="S3742" s="338"/>
      <c r="T3742" s="338"/>
      <c r="U3742" s="338"/>
      <c r="V3742" s="338"/>
      <c r="W3742" s="338"/>
      <c r="X3742" s="338"/>
    </row>
    <row r="3743" spans="1:24" ht="7.5" customHeight="1"/>
    <row r="3744" spans="1:24" ht="16.5" customHeight="1">
      <c r="S3744" s="335" t="s">
        <v>641</v>
      </c>
      <c r="T3744" s="335"/>
      <c r="U3744" s="336">
        <v>17.617740000000001</v>
      </c>
      <c r="V3744" s="336"/>
      <c r="W3744" s="336"/>
    </row>
    <row r="3745" spans="1:24" ht="15" customHeight="1"/>
    <row r="3746" spans="1:24" ht="17.25" customHeight="1">
      <c r="B3746" s="339" t="s">
        <v>808</v>
      </c>
      <c r="C3746" s="339"/>
      <c r="D3746" s="339"/>
      <c r="E3746" s="339"/>
      <c r="F3746" s="339"/>
      <c r="G3746" s="339"/>
      <c r="H3746" s="339"/>
      <c r="I3746" s="339"/>
      <c r="J3746" s="339"/>
      <c r="K3746" s="339"/>
      <c r="L3746" s="339"/>
      <c r="M3746" s="339"/>
      <c r="N3746" s="339"/>
      <c r="O3746" s="339"/>
      <c r="P3746" s="339"/>
      <c r="Q3746" s="339"/>
      <c r="R3746" s="339"/>
      <c r="S3746" s="339"/>
      <c r="T3746" s="339"/>
      <c r="U3746" s="339"/>
      <c r="V3746" s="339"/>
      <c r="W3746" s="339"/>
      <c r="X3746" s="339"/>
    </row>
    <row r="3747" spans="1:24" ht="0.75" customHeight="1"/>
    <row r="3748" spans="1:24" ht="18" customHeight="1">
      <c r="A3748" s="340" t="s">
        <v>633</v>
      </c>
      <c r="B3748" s="340"/>
      <c r="C3748" s="340"/>
      <c r="D3748" s="340"/>
      <c r="E3748" s="340"/>
      <c r="F3748" s="340"/>
      <c r="G3748" s="340"/>
      <c r="H3748" s="218" t="s">
        <v>634</v>
      </c>
      <c r="I3748" s="341" t="s">
        <v>635</v>
      </c>
      <c r="J3748" s="341"/>
      <c r="K3748" s="341"/>
      <c r="L3748" s="341"/>
      <c r="M3748" s="341" t="s">
        <v>43</v>
      </c>
      <c r="N3748" s="341"/>
      <c r="O3748" s="341"/>
      <c r="P3748" s="340" t="s">
        <v>636</v>
      </c>
      <c r="Q3748" s="340"/>
      <c r="R3748" s="341" t="s">
        <v>637</v>
      </c>
      <c r="S3748" s="341"/>
      <c r="T3748" s="341"/>
      <c r="U3748" s="341"/>
      <c r="V3748" s="341" t="s">
        <v>638</v>
      </c>
      <c r="W3748" s="341"/>
      <c r="X3748" s="341"/>
    </row>
    <row r="3749" spans="1:24" ht="1.5" customHeight="1">
      <c r="A3749" s="330" t="s">
        <v>95</v>
      </c>
      <c r="B3749" s="330"/>
      <c r="C3749" s="330"/>
      <c r="D3749" s="330"/>
      <c r="E3749" s="330"/>
      <c r="F3749" s="330"/>
      <c r="G3749" s="330"/>
      <c r="H3749" s="219"/>
      <c r="I3749" s="338">
        <v>5</v>
      </c>
      <c r="J3749" s="338"/>
      <c r="K3749" s="338"/>
      <c r="L3749" s="338"/>
      <c r="M3749" s="332" t="s">
        <v>639</v>
      </c>
      <c r="N3749" s="332"/>
      <c r="O3749" s="332"/>
      <c r="P3749" s="330"/>
      <c r="Q3749" s="330"/>
      <c r="R3749" s="338">
        <v>0.29899999999999999</v>
      </c>
      <c r="S3749" s="338"/>
      <c r="T3749" s="338"/>
      <c r="U3749" s="338"/>
      <c r="V3749" s="338">
        <v>1.4950000000000001</v>
      </c>
      <c r="W3749" s="338"/>
      <c r="X3749" s="338"/>
    </row>
    <row r="3750" spans="1:24" ht="16.5" customHeight="1">
      <c r="A3750" s="330"/>
      <c r="B3750" s="330"/>
      <c r="C3750" s="330"/>
      <c r="D3750" s="330"/>
      <c r="E3750" s="330"/>
      <c r="F3750" s="330"/>
      <c r="G3750" s="330"/>
      <c r="H3750" s="219"/>
      <c r="I3750" s="338"/>
      <c r="J3750" s="338"/>
      <c r="K3750" s="338"/>
      <c r="L3750" s="338"/>
      <c r="M3750" s="332"/>
      <c r="N3750" s="332"/>
      <c r="O3750" s="332"/>
      <c r="P3750" s="330"/>
      <c r="Q3750" s="330"/>
      <c r="R3750" s="338"/>
      <c r="S3750" s="338"/>
      <c r="T3750" s="338"/>
      <c r="U3750" s="338"/>
      <c r="V3750" s="338"/>
      <c r="W3750" s="338"/>
      <c r="X3750" s="338"/>
    </row>
    <row r="3751" spans="1:24" ht="1.5" customHeight="1">
      <c r="A3751" s="330" t="s">
        <v>47</v>
      </c>
      <c r="B3751" s="330"/>
      <c r="C3751" s="330"/>
      <c r="D3751" s="330"/>
      <c r="E3751" s="330"/>
      <c r="F3751" s="330"/>
      <c r="G3751" s="330"/>
      <c r="H3751" s="219"/>
      <c r="I3751" s="338">
        <v>70</v>
      </c>
      <c r="J3751" s="338"/>
      <c r="K3751" s="338"/>
      <c r="L3751" s="338"/>
      <c r="M3751" s="332" t="s">
        <v>640</v>
      </c>
      <c r="N3751" s="332"/>
      <c r="O3751" s="332"/>
      <c r="P3751" s="330"/>
      <c r="Q3751" s="330"/>
      <c r="R3751" s="338">
        <v>3.5242370000000002E-2</v>
      </c>
      <c r="S3751" s="338"/>
      <c r="T3751" s="338"/>
      <c r="U3751" s="338"/>
      <c r="V3751" s="338">
        <v>2.4669660000000002</v>
      </c>
      <c r="W3751" s="338"/>
      <c r="X3751" s="338"/>
    </row>
    <row r="3752" spans="1:24" ht="16.5" customHeight="1">
      <c r="A3752" s="330"/>
      <c r="B3752" s="330"/>
      <c r="C3752" s="330"/>
      <c r="D3752" s="330"/>
      <c r="E3752" s="330"/>
      <c r="F3752" s="330"/>
      <c r="G3752" s="330"/>
      <c r="H3752" s="219"/>
      <c r="I3752" s="338"/>
      <c r="J3752" s="338"/>
      <c r="K3752" s="338"/>
      <c r="L3752" s="338"/>
      <c r="M3752" s="332"/>
      <c r="N3752" s="332"/>
      <c r="O3752" s="332"/>
      <c r="P3752" s="330"/>
      <c r="Q3752" s="330"/>
      <c r="R3752" s="338"/>
      <c r="S3752" s="338"/>
      <c r="T3752" s="338"/>
      <c r="U3752" s="338"/>
      <c r="V3752" s="338"/>
      <c r="W3752" s="338"/>
      <c r="X3752" s="338"/>
    </row>
    <row r="3753" spans="1:24" ht="1.5" customHeight="1">
      <c r="A3753" s="330" t="s">
        <v>51</v>
      </c>
      <c r="B3753" s="330"/>
      <c r="C3753" s="330"/>
      <c r="D3753" s="330"/>
      <c r="E3753" s="330"/>
      <c r="F3753" s="330"/>
      <c r="G3753" s="330"/>
      <c r="H3753" s="219"/>
      <c r="I3753" s="338">
        <v>60</v>
      </c>
      <c r="J3753" s="338"/>
      <c r="K3753" s="338"/>
      <c r="L3753" s="338"/>
      <c r="M3753" s="332" t="s">
        <v>639</v>
      </c>
      <c r="N3753" s="332"/>
      <c r="O3753" s="332"/>
      <c r="P3753" s="330"/>
      <c r="Q3753" s="330"/>
      <c r="R3753" s="338">
        <v>0.15169840000000001</v>
      </c>
      <c r="S3753" s="338"/>
      <c r="T3753" s="338"/>
      <c r="U3753" s="338"/>
      <c r="V3753" s="338">
        <v>9.1019070000000006</v>
      </c>
      <c r="W3753" s="338"/>
      <c r="X3753" s="338"/>
    </row>
    <row r="3754" spans="1:24" ht="16.5" customHeight="1">
      <c r="A3754" s="330"/>
      <c r="B3754" s="330"/>
      <c r="C3754" s="330"/>
      <c r="D3754" s="330"/>
      <c r="E3754" s="330"/>
      <c r="F3754" s="330"/>
      <c r="G3754" s="330"/>
      <c r="H3754" s="219"/>
      <c r="I3754" s="338"/>
      <c r="J3754" s="338"/>
      <c r="K3754" s="338"/>
      <c r="L3754" s="338"/>
      <c r="M3754" s="332"/>
      <c r="N3754" s="332"/>
      <c r="O3754" s="332"/>
      <c r="P3754" s="330"/>
      <c r="Q3754" s="330"/>
      <c r="R3754" s="338"/>
      <c r="S3754" s="338"/>
      <c r="T3754" s="338"/>
      <c r="U3754" s="338"/>
      <c r="V3754" s="338"/>
      <c r="W3754" s="338"/>
      <c r="X3754" s="338"/>
    </row>
    <row r="3755" spans="1:24" ht="1.5" customHeight="1">
      <c r="A3755" s="330" t="s">
        <v>191</v>
      </c>
      <c r="B3755" s="330"/>
      <c r="C3755" s="330"/>
      <c r="D3755" s="330"/>
      <c r="E3755" s="330"/>
      <c r="F3755" s="330"/>
      <c r="G3755" s="330"/>
      <c r="H3755" s="219"/>
      <c r="I3755" s="338">
        <v>1</v>
      </c>
      <c r="J3755" s="338"/>
      <c r="K3755" s="338"/>
      <c r="L3755" s="338"/>
      <c r="M3755" s="332" t="s">
        <v>45</v>
      </c>
      <c r="N3755" s="332"/>
      <c r="O3755" s="332"/>
      <c r="P3755" s="330"/>
      <c r="Q3755" s="330"/>
      <c r="R3755" s="338">
        <v>1.5085189999999999</v>
      </c>
      <c r="S3755" s="338"/>
      <c r="T3755" s="338"/>
      <c r="U3755" s="338"/>
      <c r="V3755" s="338">
        <v>1.5085189999999999</v>
      </c>
      <c r="W3755" s="338"/>
      <c r="X3755" s="338"/>
    </row>
    <row r="3756" spans="1:24" ht="16.5" customHeight="1">
      <c r="A3756" s="330"/>
      <c r="B3756" s="330"/>
      <c r="C3756" s="330"/>
      <c r="D3756" s="330"/>
      <c r="E3756" s="330"/>
      <c r="F3756" s="330"/>
      <c r="G3756" s="330"/>
      <c r="H3756" s="219"/>
      <c r="I3756" s="338"/>
      <c r="J3756" s="338"/>
      <c r="K3756" s="338"/>
      <c r="L3756" s="338"/>
      <c r="M3756" s="332"/>
      <c r="N3756" s="332"/>
      <c r="O3756" s="332"/>
      <c r="P3756" s="330"/>
      <c r="Q3756" s="330"/>
      <c r="R3756" s="338"/>
      <c r="S3756" s="338"/>
      <c r="T3756" s="338"/>
      <c r="U3756" s="338"/>
      <c r="V3756" s="338"/>
      <c r="W3756" s="338"/>
      <c r="X3756" s="338"/>
    </row>
    <row r="3757" spans="1:24" ht="1.5" customHeight="1">
      <c r="A3757" s="330" t="s">
        <v>98</v>
      </c>
      <c r="B3757" s="330"/>
      <c r="C3757" s="330"/>
      <c r="D3757" s="330"/>
      <c r="E3757" s="330"/>
      <c r="F3757" s="330"/>
      <c r="G3757" s="330"/>
      <c r="H3757" s="219"/>
      <c r="I3757" s="338">
        <v>10</v>
      </c>
      <c r="J3757" s="338"/>
      <c r="K3757" s="338"/>
      <c r="L3757" s="338"/>
      <c r="M3757" s="332" t="s">
        <v>639</v>
      </c>
      <c r="N3757" s="332"/>
      <c r="O3757" s="332"/>
      <c r="P3757" s="330"/>
      <c r="Q3757" s="330"/>
      <c r="R3757" s="338">
        <v>2.262053E-2</v>
      </c>
      <c r="S3757" s="338"/>
      <c r="T3757" s="338"/>
      <c r="U3757" s="338"/>
      <c r="V3757" s="338">
        <v>0.2262053</v>
      </c>
      <c r="W3757" s="338"/>
      <c r="X3757" s="338"/>
    </row>
    <row r="3758" spans="1:24" ht="16.5" customHeight="1">
      <c r="A3758" s="330"/>
      <c r="B3758" s="330"/>
      <c r="C3758" s="330"/>
      <c r="D3758" s="330"/>
      <c r="E3758" s="330"/>
      <c r="F3758" s="330"/>
      <c r="G3758" s="330"/>
      <c r="H3758" s="219"/>
      <c r="I3758" s="338"/>
      <c r="J3758" s="338"/>
      <c r="K3758" s="338"/>
      <c r="L3758" s="338"/>
      <c r="M3758" s="332"/>
      <c r="N3758" s="332"/>
      <c r="O3758" s="332"/>
      <c r="P3758" s="330"/>
      <c r="Q3758" s="330"/>
      <c r="R3758" s="338"/>
      <c r="S3758" s="338"/>
      <c r="T3758" s="338"/>
      <c r="U3758" s="338"/>
      <c r="V3758" s="338"/>
      <c r="W3758" s="338"/>
      <c r="X3758" s="338"/>
    </row>
    <row r="3759" spans="1:24" ht="7.5" customHeight="1"/>
    <row r="3760" spans="1:24" ht="16.5" customHeight="1">
      <c r="S3760" s="335" t="s">
        <v>641</v>
      </c>
      <c r="T3760" s="335"/>
      <c r="U3760" s="336">
        <v>14.7986</v>
      </c>
      <c r="V3760" s="336"/>
      <c r="W3760" s="336"/>
    </row>
    <row r="3761" spans="1:24" ht="15.75" customHeight="1"/>
    <row r="3762" spans="1:24" ht="16.5" customHeight="1">
      <c r="B3762" s="339" t="s">
        <v>809</v>
      </c>
      <c r="C3762" s="339"/>
      <c r="D3762" s="339"/>
      <c r="E3762" s="339"/>
      <c r="F3762" s="339"/>
      <c r="G3762" s="339"/>
      <c r="H3762" s="339"/>
      <c r="I3762" s="339"/>
      <c r="J3762" s="339"/>
      <c r="K3762" s="339"/>
      <c r="L3762" s="339"/>
      <c r="M3762" s="339"/>
      <c r="N3762" s="339"/>
      <c r="O3762" s="339"/>
      <c r="P3762" s="339"/>
      <c r="Q3762" s="339"/>
      <c r="R3762" s="339"/>
      <c r="S3762" s="339"/>
      <c r="T3762" s="339"/>
      <c r="U3762" s="339"/>
      <c r="V3762" s="339"/>
      <c r="W3762" s="339"/>
      <c r="X3762" s="339"/>
    </row>
    <row r="3763" spans="1:24" ht="0.75" customHeight="1"/>
    <row r="3764" spans="1:24" ht="18" customHeight="1">
      <c r="A3764" s="340" t="s">
        <v>633</v>
      </c>
      <c r="B3764" s="340"/>
      <c r="C3764" s="340"/>
      <c r="D3764" s="340"/>
      <c r="E3764" s="340"/>
      <c r="F3764" s="340"/>
      <c r="G3764" s="340"/>
      <c r="H3764" s="218" t="s">
        <v>634</v>
      </c>
      <c r="I3764" s="341" t="s">
        <v>635</v>
      </c>
      <c r="J3764" s="341"/>
      <c r="K3764" s="341"/>
      <c r="L3764" s="341"/>
      <c r="M3764" s="341" t="s">
        <v>43</v>
      </c>
      <c r="N3764" s="341"/>
      <c r="O3764" s="341"/>
      <c r="P3764" s="340" t="s">
        <v>636</v>
      </c>
      <c r="Q3764" s="340"/>
      <c r="R3764" s="341" t="s">
        <v>637</v>
      </c>
      <c r="S3764" s="341"/>
      <c r="T3764" s="341"/>
      <c r="U3764" s="341"/>
      <c r="V3764" s="341" t="s">
        <v>638</v>
      </c>
      <c r="W3764" s="341"/>
      <c r="X3764" s="341"/>
    </row>
    <row r="3765" spans="1:24" ht="1.5" customHeight="1">
      <c r="A3765" s="330" t="s">
        <v>95</v>
      </c>
      <c r="B3765" s="330"/>
      <c r="C3765" s="330"/>
      <c r="D3765" s="330"/>
      <c r="E3765" s="330"/>
      <c r="F3765" s="330"/>
      <c r="G3765" s="330"/>
      <c r="H3765" s="219"/>
      <c r="I3765" s="338">
        <v>15</v>
      </c>
      <c r="J3765" s="338"/>
      <c r="K3765" s="338"/>
      <c r="L3765" s="338"/>
      <c r="M3765" s="332" t="s">
        <v>639</v>
      </c>
      <c r="N3765" s="332"/>
      <c r="O3765" s="332"/>
      <c r="P3765" s="330"/>
      <c r="Q3765" s="330"/>
      <c r="R3765" s="338">
        <v>0.29899999999999999</v>
      </c>
      <c r="S3765" s="338"/>
      <c r="T3765" s="338"/>
      <c r="U3765" s="338"/>
      <c r="V3765" s="338">
        <v>4.4850000000000003</v>
      </c>
      <c r="W3765" s="338"/>
      <c r="X3765" s="338"/>
    </row>
    <row r="3766" spans="1:24" ht="16.5" customHeight="1">
      <c r="A3766" s="330"/>
      <c r="B3766" s="330"/>
      <c r="C3766" s="330"/>
      <c r="D3766" s="330"/>
      <c r="E3766" s="330"/>
      <c r="F3766" s="330"/>
      <c r="G3766" s="330"/>
      <c r="H3766" s="219"/>
      <c r="I3766" s="338"/>
      <c r="J3766" s="338"/>
      <c r="K3766" s="338"/>
      <c r="L3766" s="338"/>
      <c r="M3766" s="332"/>
      <c r="N3766" s="332"/>
      <c r="O3766" s="332"/>
      <c r="P3766" s="330"/>
      <c r="Q3766" s="330"/>
      <c r="R3766" s="338"/>
      <c r="S3766" s="338"/>
      <c r="T3766" s="338"/>
      <c r="U3766" s="338"/>
      <c r="V3766" s="338"/>
      <c r="W3766" s="338"/>
      <c r="X3766" s="338"/>
    </row>
    <row r="3767" spans="1:24" ht="1.5" customHeight="1">
      <c r="A3767" s="330" t="s">
        <v>47</v>
      </c>
      <c r="B3767" s="330"/>
      <c r="C3767" s="330"/>
      <c r="D3767" s="330"/>
      <c r="E3767" s="330"/>
      <c r="F3767" s="330"/>
      <c r="G3767" s="330"/>
      <c r="H3767" s="219"/>
      <c r="I3767" s="338">
        <v>170</v>
      </c>
      <c r="J3767" s="338"/>
      <c r="K3767" s="338"/>
      <c r="L3767" s="338"/>
      <c r="M3767" s="332" t="s">
        <v>640</v>
      </c>
      <c r="N3767" s="332"/>
      <c r="O3767" s="332"/>
      <c r="P3767" s="330"/>
      <c r="Q3767" s="330"/>
      <c r="R3767" s="338">
        <v>3.5242370000000002E-2</v>
      </c>
      <c r="S3767" s="338"/>
      <c r="T3767" s="338"/>
      <c r="U3767" s="338"/>
      <c r="V3767" s="338">
        <v>5.9912039999999998</v>
      </c>
      <c r="W3767" s="338"/>
      <c r="X3767" s="338"/>
    </row>
    <row r="3768" spans="1:24" ht="16.5" customHeight="1">
      <c r="A3768" s="330"/>
      <c r="B3768" s="330"/>
      <c r="C3768" s="330"/>
      <c r="D3768" s="330"/>
      <c r="E3768" s="330"/>
      <c r="F3768" s="330"/>
      <c r="G3768" s="330"/>
      <c r="H3768" s="219"/>
      <c r="I3768" s="338"/>
      <c r="J3768" s="338"/>
      <c r="K3768" s="338"/>
      <c r="L3768" s="338"/>
      <c r="M3768" s="332"/>
      <c r="N3768" s="332"/>
      <c r="O3768" s="332"/>
      <c r="P3768" s="330"/>
      <c r="Q3768" s="330"/>
      <c r="R3768" s="338"/>
      <c r="S3768" s="338"/>
      <c r="T3768" s="338"/>
      <c r="U3768" s="338"/>
      <c r="V3768" s="338"/>
      <c r="W3768" s="338"/>
      <c r="X3768" s="338"/>
    </row>
    <row r="3769" spans="1:24" ht="1.5" customHeight="1">
      <c r="A3769" s="330" t="s">
        <v>51</v>
      </c>
      <c r="B3769" s="330"/>
      <c r="C3769" s="330"/>
      <c r="D3769" s="330"/>
      <c r="E3769" s="330"/>
      <c r="F3769" s="330"/>
      <c r="G3769" s="330"/>
      <c r="H3769" s="219"/>
      <c r="I3769" s="338">
        <v>70</v>
      </c>
      <c r="J3769" s="338"/>
      <c r="K3769" s="338"/>
      <c r="L3769" s="338"/>
      <c r="M3769" s="332" t="s">
        <v>639</v>
      </c>
      <c r="N3769" s="332"/>
      <c r="O3769" s="332"/>
      <c r="P3769" s="330"/>
      <c r="Q3769" s="330"/>
      <c r="R3769" s="338">
        <v>0.15169840000000001</v>
      </c>
      <c r="S3769" s="338"/>
      <c r="T3769" s="338"/>
      <c r="U3769" s="338"/>
      <c r="V3769" s="338">
        <v>10.61889</v>
      </c>
      <c r="W3769" s="338"/>
      <c r="X3769" s="338"/>
    </row>
    <row r="3770" spans="1:24" ht="16.5" customHeight="1">
      <c r="A3770" s="330"/>
      <c r="B3770" s="330"/>
      <c r="C3770" s="330"/>
      <c r="D3770" s="330"/>
      <c r="E3770" s="330"/>
      <c r="F3770" s="330"/>
      <c r="G3770" s="330"/>
      <c r="H3770" s="219"/>
      <c r="I3770" s="338"/>
      <c r="J3770" s="338"/>
      <c r="K3770" s="338"/>
      <c r="L3770" s="338"/>
      <c r="M3770" s="332"/>
      <c r="N3770" s="332"/>
      <c r="O3770" s="332"/>
      <c r="P3770" s="330"/>
      <c r="Q3770" s="330"/>
      <c r="R3770" s="338"/>
      <c r="S3770" s="338"/>
      <c r="T3770" s="338"/>
      <c r="U3770" s="338"/>
      <c r="V3770" s="338"/>
      <c r="W3770" s="338"/>
      <c r="X3770" s="338"/>
    </row>
    <row r="3771" spans="1:24" ht="7.5" customHeight="1"/>
    <row r="3772" spans="1:24" ht="16.5" customHeight="1">
      <c r="S3772" s="335" t="s">
        <v>641</v>
      </c>
      <c r="T3772" s="335"/>
      <c r="U3772" s="336">
        <v>21.095089999999999</v>
      </c>
      <c r="V3772" s="336"/>
      <c r="W3772" s="336"/>
    </row>
    <row r="3773" spans="1:24" ht="15.75" customHeight="1"/>
    <row r="3774" spans="1:24" ht="16.5" customHeight="1">
      <c r="B3774" s="339" t="s">
        <v>224</v>
      </c>
      <c r="C3774" s="339"/>
      <c r="D3774" s="339"/>
      <c r="E3774" s="339"/>
      <c r="F3774" s="339"/>
      <c r="G3774" s="339"/>
      <c r="H3774" s="339"/>
      <c r="I3774" s="339"/>
      <c r="J3774" s="339"/>
      <c r="K3774" s="339"/>
      <c r="L3774" s="339"/>
      <c r="M3774" s="339"/>
      <c r="N3774" s="339"/>
      <c r="O3774" s="339"/>
      <c r="P3774" s="339"/>
      <c r="Q3774" s="339"/>
      <c r="R3774" s="339"/>
      <c r="S3774" s="339"/>
      <c r="T3774" s="339"/>
      <c r="U3774" s="339"/>
      <c r="V3774" s="339"/>
      <c r="W3774" s="339"/>
      <c r="X3774" s="339"/>
    </row>
    <row r="3775" spans="1:24" ht="0.75" customHeight="1"/>
    <row r="3776" spans="1:24" ht="18" customHeight="1">
      <c r="A3776" s="340" t="s">
        <v>633</v>
      </c>
      <c r="B3776" s="340"/>
      <c r="C3776" s="340"/>
      <c r="D3776" s="340"/>
      <c r="E3776" s="340"/>
      <c r="F3776" s="340"/>
      <c r="G3776" s="340"/>
      <c r="H3776" s="218" t="s">
        <v>634</v>
      </c>
      <c r="I3776" s="341" t="s">
        <v>635</v>
      </c>
      <c r="J3776" s="341"/>
      <c r="K3776" s="341"/>
      <c r="L3776" s="341"/>
      <c r="M3776" s="341" t="s">
        <v>43</v>
      </c>
      <c r="N3776" s="341"/>
      <c r="O3776" s="341"/>
      <c r="P3776" s="340" t="s">
        <v>636</v>
      </c>
      <c r="Q3776" s="340"/>
      <c r="R3776" s="341" t="s">
        <v>637</v>
      </c>
      <c r="S3776" s="341"/>
      <c r="T3776" s="341"/>
      <c r="U3776" s="341"/>
      <c r="V3776" s="341" t="s">
        <v>638</v>
      </c>
      <c r="W3776" s="341"/>
      <c r="X3776" s="341"/>
    </row>
    <row r="3777" spans="1:24" ht="1.5" customHeight="1">
      <c r="A3777" s="330" t="s">
        <v>107</v>
      </c>
      <c r="B3777" s="330"/>
      <c r="C3777" s="330"/>
      <c r="D3777" s="330"/>
      <c r="E3777" s="330"/>
      <c r="F3777" s="330"/>
      <c r="G3777" s="330"/>
      <c r="H3777" s="219"/>
      <c r="I3777" s="338">
        <v>15</v>
      </c>
      <c r="J3777" s="338"/>
      <c r="K3777" s="338"/>
      <c r="L3777" s="338"/>
      <c r="M3777" s="332" t="s">
        <v>639</v>
      </c>
      <c r="N3777" s="332"/>
      <c r="O3777" s="332"/>
      <c r="P3777" s="330"/>
      <c r="Q3777" s="330"/>
      <c r="R3777" s="338">
        <v>0.32200000000000001</v>
      </c>
      <c r="S3777" s="338"/>
      <c r="T3777" s="338"/>
      <c r="U3777" s="338"/>
      <c r="V3777" s="338">
        <v>4.83</v>
      </c>
      <c r="W3777" s="338"/>
      <c r="X3777" s="338"/>
    </row>
    <row r="3778" spans="1:24" ht="16.5" customHeight="1">
      <c r="A3778" s="330"/>
      <c r="B3778" s="330"/>
      <c r="C3778" s="330"/>
      <c r="D3778" s="330"/>
      <c r="E3778" s="330"/>
      <c r="F3778" s="330"/>
      <c r="G3778" s="330"/>
      <c r="H3778" s="219"/>
      <c r="I3778" s="338"/>
      <c r="J3778" s="338"/>
      <c r="K3778" s="338"/>
      <c r="L3778" s="338"/>
      <c r="M3778" s="332"/>
      <c r="N3778" s="332"/>
      <c r="O3778" s="332"/>
      <c r="P3778" s="330"/>
      <c r="Q3778" s="330"/>
      <c r="R3778" s="338"/>
      <c r="S3778" s="338"/>
      <c r="T3778" s="338"/>
      <c r="U3778" s="338"/>
      <c r="V3778" s="338"/>
      <c r="W3778" s="338"/>
      <c r="X3778" s="338"/>
    </row>
    <row r="3779" spans="1:24" ht="6" customHeight="1">
      <c r="A3779" s="330"/>
      <c r="B3779" s="330"/>
      <c r="C3779" s="330"/>
      <c r="D3779" s="330"/>
      <c r="E3779" s="330"/>
      <c r="F3779" s="330"/>
      <c r="G3779" s="330"/>
      <c r="H3779" s="219"/>
      <c r="I3779" s="338"/>
      <c r="J3779" s="338"/>
      <c r="K3779" s="338"/>
      <c r="L3779" s="338"/>
      <c r="M3779" s="332"/>
      <c r="N3779" s="332"/>
      <c r="O3779" s="332"/>
      <c r="P3779" s="330"/>
      <c r="Q3779" s="330"/>
      <c r="R3779" s="338"/>
      <c r="S3779" s="338"/>
      <c r="T3779" s="338"/>
      <c r="U3779" s="338"/>
      <c r="V3779" s="338"/>
      <c r="W3779" s="338"/>
      <c r="X3779" s="338"/>
    </row>
    <row r="3780" spans="1:24" ht="1.5" customHeight="1">
      <c r="A3780" s="330" t="s">
        <v>4</v>
      </c>
      <c r="B3780" s="330"/>
      <c r="C3780" s="330"/>
      <c r="D3780" s="330"/>
      <c r="E3780" s="330"/>
      <c r="F3780" s="330"/>
      <c r="G3780" s="330"/>
      <c r="H3780" s="219"/>
      <c r="I3780" s="338">
        <v>1</v>
      </c>
      <c r="J3780" s="338"/>
      <c r="K3780" s="338"/>
      <c r="L3780" s="338"/>
      <c r="M3780" s="332" t="s">
        <v>45</v>
      </c>
      <c r="N3780" s="332"/>
      <c r="O3780" s="332"/>
      <c r="P3780" s="330"/>
      <c r="Q3780" s="330"/>
      <c r="R3780" s="338">
        <v>1.6685410000000001</v>
      </c>
      <c r="S3780" s="338"/>
      <c r="T3780" s="338"/>
      <c r="U3780" s="338"/>
      <c r="V3780" s="338">
        <v>1.6685410000000001</v>
      </c>
      <c r="W3780" s="338"/>
      <c r="X3780" s="338"/>
    </row>
    <row r="3781" spans="1:24" ht="16.5" customHeight="1">
      <c r="A3781" s="330"/>
      <c r="B3781" s="330"/>
      <c r="C3781" s="330"/>
      <c r="D3781" s="330"/>
      <c r="E3781" s="330"/>
      <c r="F3781" s="330"/>
      <c r="G3781" s="330"/>
      <c r="H3781" s="219"/>
      <c r="I3781" s="338"/>
      <c r="J3781" s="338"/>
      <c r="K3781" s="338"/>
      <c r="L3781" s="338"/>
      <c r="M3781" s="332"/>
      <c r="N3781" s="332"/>
      <c r="O3781" s="332"/>
      <c r="P3781" s="330"/>
      <c r="Q3781" s="330"/>
      <c r="R3781" s="338"/>
      <c r="S3781" s="338"/>
      <c r="T3781" s="338"/>
      <c r="U3781" s="338"/>
      <c r="V3781" s="338"/>
      <c r="W3781" s="338"/>
      <c r="X3781" s="338"/>
    </row>
    <row r="3782" spans="1:24" ht="1.5" customHeight="1">
      <c r="A3782" s="330" t="s">
        <v>98</v>
      </c>
      <c r="B3782" s="330"/>
      <c r="C3782" s="330"/>
      <c r="D3782" s="330"/>
      <c r="E3782" s="330"/>
      <c r="F3782" s="330"/>
      <c r="G3782" s="330"/>
      <c r="H3782" s="219"/>
      <c r="I3782" s="338">
        <v>10</v>
      </c>
      <c r="J3782" s="338"/>
      <c r="K3782" s="338"/>
      <c r="L3782" s="338"/>
      <c r="M3782" s="332" t="s">
        <v>639</v>
      </c>
      <c r="N3782" s="332"/>
      <c r="O3782" s="332"/>
      <c r="P3782" s="330"/>
      <c r="Q3782" s="330"/>
      <c r="R3782" s="338">
        <v>2.262053E-2</v>
      </c>
      <c r="S3782" s="338"/>
      <c r="T3782" s="338"/>
      <c r="U3782" s="338"/>
      <c r="V3782" s="338">
        <v>0.2262053</v>
      </c>
      <c r="W3782" s="338"/>
      <c r="X3782" s="338"/>
    </row>
    <row r="3783" spans="1:24" ht="16.5" customHeight="1">
      <c r="A3783" s="330"/>
      <c r="B3783" s="330"/>
      <c r="C3783" s="330"/>
      <c r="D3783" s="330"/>
      <c r="E3783" s="330"/>
      <c r="F3783" s="330"/>
      <c r="G3783" s="330"/>
      <c r="H3783" s="219"/>
      <c r="I3783" s="338"/>
      <c r="J3783" s="338"/>
      <c r="K3783" s="338"/>
      <c r="L3783" s="338"/>
      <c r="M3783" s="332"/>
      <c r="N3783" s="332"/>
      <c r="O3783" s="332"/>
      <c r="P3783" s="330"/>
      <c r="Q3783" s="330"/>
      <c r="R3783" s="338"/>
      <c r="S3783" s="338"/>
      <c r="T3783" s="338"/>
      <c r="U3783" s="338"/>
      <c r="V3783" s="338"/>
      <c r="W3783" s="338"/>
      <c r="X3783" s="338"/>
    </row>
    <row r="3784" spans="1:24" ht="7.5" customHeight="1"/>
    <row r="3785" spans="1:24" ht="16.5" customHeight="1">
      <c r="S3785" s="335" t="s">
        <v>641</v>
      </c>
      <c r="T3785" s="335"/>
      <c r="U3785" s="336">
        <v>6.7247469999999998</v>
      </c>
      <c r="V3785" s="336"/>
      <c r="W3785" s="336"/>
    </row>
    <row r="3786" spans="1:24" ht="15.75" customHeight="1"/>
    <row r="3787" spans="1:24" ht="16.5" customHeight="1">
      <c r="B3787" s="339" t="s">
        <v>225</v>
      </c>
      <c r="C3787" s="339"/>
      <c r="D3787" s="339"/>
      <c r="E3787" s="339"/>
      <c r="F3787" s="339"/>
      <c r="G3787" s="339"/>
      <c r="H3787" s="339"/>
      <c r="I3787" s="339"/>
      <c r="J3787" s="339"/>
      <c r="K3787" s="339"/>
      <c r="L3787" s="339"/>
      <c r="M3787" s="339"/>
      <c r="N3787" s="339"/>
      <c r="O3787" s="339"/>
      <c r="P3787" s="339"/>
      <c r="Q3787" s="339"/>
      <c r="R3787" s="339"/>
      <c r="S3787" s="339"/>
      <c r="T3787" s="339"/>
      <c r="U3787" s="339"/>
      <c r="V3787" s="339"/>
      <c r="W3787" s="339"/>
      <c r="X3787" s="339"/>
    </row>
    <row r="3788" spans="1:24" ht="0.75" customHeight="1"/>
    <row r="3789" spans="1:24" ht="18" customHeight="1">
      <c r="A3789" s="340" t="s">
        <v>633</v>
      </c>
      <c r="B3789" s="340"/>
      <c r="C3789" s="340"/>
      <c r="D3789" s="340"/>
      <c r="E3789" s="340"/>
      <c r="F3789" s="340"/>
      <c r="G3789" s="340"/>
      <c r="H3789" s="218" t="s">
        <v>634</v>
      </c>
      <c r="I3789" s="341" t="s">
        <v>635</v>
      </c>
      <c r="J3789" s="341"/>
      <c r="K3789" s="341"/>
      <c r="L3789" s="341"/>
      <c r="M3789" s="341" t="s">
        <v>43</v>
      </c>
      <c r="N3789" s="341"/>
      <c r="O3789" s="341"/>
      <c r="P3789" s="340" t="s">
        <v>636</v>
      </c>
      <c r="Q3789" s="340"/>
      <c r="R3789" s="341" t="s">
        <v>637</v>
      </c>
      <c r="S3789" s="341"/>
      <c r="T3789" s="341"/>
      <c r="U3789" s="341"/>
      <c r="V3789" s="341" t="s">
        <v>638</v>
      </c>
      <c r="W3789" s="341"/>
      <c r="X3789" s="341"/>
    </row>
    <row r="3790" spans="1:24" ht="1.5" customHeight="1">
      <c r="A3790" s="330" t="s">
        <v>95</v>
      </c>
      <c r="B3790" s="330"/>
      <c r="C3790" s="330"/>
      <c r="D3790" s="330"/>
      <c r="E3790" s="330"/>
      <c r="F3790" s="330"/>
      <c r="G3790" s="330"/>
      <c r="H3790" s="219"/>
      <c r="I3790" s="338">
        <v>10</v>
      </c>
      <c r="J3790" s="338"/>
      <c r="K3790" s="338"/>
      <c r="L3790" s="338"/>
      <c r="M3790" s="332" t="s">
        <v>639</v>
      </c>
      <c r="N3790" s="332"/>
      <c r="O3790" s="332"/>
      <c r="P3790" s="330"/>
      <c r="Q3790" s="330"/>
      <c r="R3790" s="338">
        <v>0.29899999999999999</v>
      </c>
      <c r="S3790" s="338"/>
      <c r="T3790" s="338"/>
      <c r="U3790" s="338"/>
      <c r="V3790" s="338">
        <v>2.99</v>
      </c>
      <c r="W3790" s="338"/>
      <c r="X3790" s="338"/>
    </row>
    <row r="3791" spans="1:24" ht="16.5" customHeight="1">
      <c r="A3791" s="330"/>
      <c r="B3791" s="330"/>
      <c r="C3791" s="330"/>
      <c r="D3791" s="330"/>
      <c r="E3791" s="330"/>
      <c r="F3791" s="330"/>
      <c r="G3791" s="330"/>
      <c r="H3791" s="219"/>
      <c r="I3791" s="338"/>
      <c r="J3791" s="338"/>
      <c r="K3791" s="338"/>
      <c r="L3791" s="338"/>
      <c r="M3791" s="332"/>
      <c r="N3791" s="332"/>
      <c r="O3791" s="332"/>
      <c r="P3791" s="330"/>
      <c r="Q3791" s="330"/>
      <c r="R3791" s="338"/>
      <c r="S3791" s="338"/>
      <c r="T3791" s="338"/>
      <c r="U3791" s="338"/>
      <c r="V3791" s="338"/>
      <c r="W3791" s="338"/>
      <c r="X3791" s="338"/>
    </row>
    <row r="3792" spans="1:24" ht="1.5" customHeight="1">
      <c r="A3792" s="330" t="s">
        <v>191</v>
      </c>
      <c r="B3792" s="330"/>
      <c r="C3792" s="330"/>
      <c r="D3792" s="330"/>
      <c r="E3792" s="330"/>
      <c r="F3792" s="330"/>
      <c r="G3792" s="330"/>
      <c r="H3792" s="219"/>
      <c r="I3792" s="338">
        <v>1</v>
      </c>
      <c r="J3792" s="338"/>
      <c r="K3792" s="338"/>
      <c r="L3792" s="338"/>
      <c r="M3792" s="332" t="s">
        <v>45</v>
      </c>
      <c r="N3792" s="332"/>
      <c r="O3792" s="332"/>
      <c r="P3792" s="330"/>
      <c r="Q3792" s="330"/>
      <c r="R3792" s="338">
        <v>1.5085189999999999</v>
      </c>
      <c r="S3792" s="338"/>
      <c r="T3792" s="338"/>
      <c r="U3792" s="338"/>
      <c r="V3792" s="338">
        <v>1.5085189999999999</v>
      </c>
      <c r="W3792" s="338"/>
      <c r="X3792" s="338"/>
    </row>
    <row r="3793" spans="1:24" ht="16.5" customHeight="1">
      <c r="A3793" s="330"/>
      <c r="B3793" s="330"/>
      <c r="C3793" s="330"/>
      <c r="D3793" s="330"/>
      <c r="E3793" s="330"/>
      <c r="F3793" s="330"/>
      <c r="G3793" s="330"/>
      <c r="H3793" s="219"/>
      <c r="I3793" s="338"/>
      <c r="J3793" s="338"/>
      <c r="K3793" s="338"/>
      <c r="L3793" s="338"/>
      <c r="M3793" s="332"/>
      <c r="N3793" s="332"/>
      <c r="O3793" s="332"/>
      <c r="P3793" s="330"/>
      <c r="Q3793" s="330"/>
      <c r="R3793" s="338"/>
      <c r="S3793" s="338"/>
      <c r="T3793" s="338"/>
      <c r="U3793" s="338"/>
      <c r="V3793" s="338"/>
      <c r="W3793" s="338"/>
      <c r="X3793" s="338"/>
    </row>
    <row r="3794" spans="1:24" ht="1.5" customHeight="1">
      <c r="A3794" s="330" t="s">
        <v>98</v>
      </c>
      <c r="B3794" s="330"/>
      <c r="C3794" s="330"/>
      <c r="D3794" s="330"/>
      <c r="E3794" s="330"/>
      <c r="F3794" s="330"/>
      <c r="G3794" s="330"/>
      <c r="H3794" s="219"/>
      <c r="I3794" s="338">
        <v>10</v>
      </c>
      <c r="J3794" s="338"/>
      <c r="K3794" s="338"/>
      <c r="L3794" s="338"/>
      <c r="M3794" s="332" t="s">
        <v>639</v>
      </c>
      <c r="N3794" s="332"/>
      <c r="O3794" s="332"/>
      <c r="P3794" s="330"/>
      <c r="Q3794" s="330"/>
      <c r="R3794" s="338">
        <v>2.262053E-2</v>
      </c>
      <c r="S3794" s="338"/>
      <c r="T3794" s="338"/>
      <c r="U3794" s="338"/>
      <c r="V3794" s="338">
        <v>0.2262053</v>
      </c>
      <c r="W3794" s="338"/>
      <c r="X3794" s="338"/>
    </row>
    <row r="3795" spans="1:24" ht="16.5" customHeight="1">
      <c r="A3795" s="330"/>
      <c r="B3795" s="330"/>
      <c r="C3795" s="330"/>
      <c r="D3795" s="330"/>
      <c r="E3795" s="330"/>
      <c r="F3795" s="330"/>
      <c r="G3795" s="330"/>
      <c r="H3795" s="219"/>
      <c r="I3795" s="338"/>
      <c r="J3795" s="338"/>
      <c r="K3795" s="338"/>
      <c r="L3795" s="338"/>
      <c r="M3795" s="332"/>
      <c r="N3795" s="332"/>
      <c r="O3795" s="332"/>
      <c r="P3795" s="330"/>
      <c r="Q3795" s="330"/>
      <c r="R3795" s="338"/>
      <c r="S3795" s="338"/>
      <c r="T3795" s="338"/>
      <c r="U3795" s="338"/>
      <c r="V3795" s="338"/>
      <c r="W3795" s="338"/>
      <c r="X3795" s="338"/>
    </row>
    <row r="3796" spans="1:24" ht="7.5" customHeight="1"/>
    <row r="3797" spans="1:24" ht="17.25" customHeight="1">
      <c r="S3797" s="335" t="s">
        <v>641</v>
      </c>
      <c r="T3797" s="335"/>
      <c r="U3797" s="336">
        <v>4.7247240000000001</v>
      </c>
      <c r="V3797" s="336"/>
      <c r="W3797" s="336"/>
    </row>
    <row r="3798" spans="1:24" ht="15" customHeight="1"/>
    <row r="3799" spans="1:24" ht="16.5" customHeight="1">
      <c r="B3799" s="339" t="s">
        <v>226</v>
      </c>
      <c r="C3799" s="339"/>
      <c r="D3799" s="339"/>
      <c r="E3799" s="339"/>
      <c r="F3799" s="339"/>
      <c r="G3799" s="339"/>
      <c r="H3799" s="339"/>
      <c r="I3799" s="339"/>
      <c r="J3799" s="339"/>
      <c r="K3799" s="339"/>
      <c r="L3799" s="339"/>
      <c r="M3799" s="339"/>
      <c r="N3799" s="339"/>
      <c r="O3799" s="339"/>
      <c r="P3799" s="339"/>
      <c r="Q3799" s="339"/>
      <c r="R3799" s="339"/>
      <c r="S3799" s="339"/>
      <c r="T3799" s="339"/>
      <c r="U3799" s="339"/>
      <c r="V3799" s="339"/>
      <c r="W3799" s="339"/>
      <c r="X3799" s="339"/>
    </row>
    <row r="3800" spans="1:24" ht="1.5" customHeight="1"/>
    <row r="3801" spans="1:24" ht="18" customHeight="1">
      <c r="A3801" s="340" t="s">
        <v>633</v>
      </c>
      <c r="B3801" s="340"/>
      <c r="C3801" s="340"/>
      <c r="D3801" s="340"/>
      <c r="E3801" s="340"/>
      <c r="F3801" s="340"/>
      <c r="G3801" s="340"/>
      <c r="H3801" s="218" t="s">
        <v>634</v>
      </c>
      <c r="I3801" s="341" t="s">
        <v>635</v>
      </c>
      <c r="J3801" s="341"/>
      <c r="K3801" s="341"/>
      <c r="L3801" s="341"/>
      <c r="M3801" s="341" t="s">
        <v>43</v>
      </c>
      <c r="N3801" s="341"/>
      <c r="O3801" s="341"/>
      <c r="P3801" s="340" t="s">
        <v>636</v>
      </c>
      <c r="Q3801" s="340"/>
      <c r="R3801" s="341" t="s">
        <v>637</v>
      </c>
      <c r="S3801" s="341"/>
      <c r="T3801" s="341"/>
      <c r="U3801" s="341"/>
      <c r="V3801" s="341" t="s">
        <v>638</v>
      </c>
      <c r="W3801" s="341"/>
      <c r="X3801" s="341"/>
    </row>
    <row r="3802" spans="1:24" ht="1.5" customHeight="1">
      <c r="A3802" s="330" t="s">
        <v>95</v>
      </c>
      <c r="B3802" s="330"/>
      <c r="C3802" s="330"/>
      <c r="D3802" s="330"/>
      <c r="E3802" s="330"/>
      <c r="F3802" s="330"/>
      <c r="G3802" s="330"/>
      <c r="H3802" s="219"/>
      <c r="I3802" s="338">
        <v>15</v>
      </c>
      <c r="J3802" s="338"/>
      <c r="K3802" s="338"/>
      <c r="L3802" s="338"/>
      <c r="M3802" s="332" t="s">
        <v>639</v>
      </c>
      <c r="N3802" s="332"/>
      <c r="O3802" s="332"/>
      <c r="P3802" s="330"/>
      <c r="Q3802" s="330"/>
      <c r="R3802" s="338">
        <v>0.29899999999999999</v>
      </c>
      <c r="S3802" s="338"/>
      <c r="T3802" s="338"/>
      <c r="U3802" s="338"/>
      <c r="V3802" s="338">
        <v>4.4850000000000003</v>
      </c>
      <c r="W3802" s="338"/>
      <c r="X3802" s="338"/>
    </row>
    <row r="3803" spans="1:24" ht="16.5" customHeight="1">
      <c r="A3803" s="330"/>
      <c r="B3803" s="330"/>
      <c r="C3803" s="330"/>
      <c r="D3803" s="330"/>
      <c r="E3803" s="330"/>
      <c r="F3803" s="330"/>
      <c r="G3803" s="330"/>
      <c r="H3803" s="219"/>
      <c r="I3803" s="338"/>
      <c r="J3803" s="338"/>
      <c r="K3803" s="338"/>
      <c r="L3803" s="338"/>
      <c r="M3803" s="332"/>
      <c r="N3803" s="332"/>
      <c r="O3803" s="332"/>
      <c r="P3803" s="330"/>
      <c r="Q3803" s="330"/>
      <c r="R3803" s="338"/>
      <c r="S3803" s="338"/>
      <c r="T3803" s="338"/>
      <c r="U3803" s="338"/>
      <c r="V3803" s="338"/>
      <c r="W3803" s="338"/>
      <c r="X3803" s="338"/>
    </row>
    <row r="3804" spans="1:24" ht="1.5" customHeight="1">
      <c r="A3804" s="330" t="s">
        <v>4</v>
      </c>
      <c r="B3804" s="330"/>
      <c r="C3804" s="330"/>
      <c r="D3804" s="330"/>
      <c r="E3804" s="330"/>
      <c r="F3804" s="330"/>
      <c r="G3804" s="330"/>
      <c r="H3804" s="219"/>
      <c r="I3804" s="338">
        <v>1</v>
      </c>
      <c r="J3804" s="338"/>
      <c r="K3804" s="338"/>
      <c r="L3804" s="338"/>
      <c r="M3804" s="332" t="s">
        <v>45</v>
      </c>
      <c r="N3804" s="332"/>
      <c r="O3804" s="332"/>
      <c r="P3804" s="330"/>
      <c r="Q3804" s="330"/>
      <c r="R3804" s="338">
        <v>1.6685410000000001</v>
      </c>
      <c r="S3804" s="338"/>
      <c r="T3804" s="338"/>
      <c r="U3804" s="338"/>
      <c r="V3804" s="338">
        <v>1.6685410000000001</v>
      </c>
      <c r="W3804" s="338"/>
      <c r="X3804" s="338"/>
    </row>
    <row r="3805" spans="1:24" ht="16.5" customHeight="1">
      <c r="A3805" s="330"/>
      <c r="B3805" s="330"/>
      <c r="C3805" s="330"/>
      <c r="D3805" s="330"/>
      <c r="E3805" s="330"/>
      <c r="F3805" s="330"/>
      <c r="G3805" s="330"/>
      <c r="H3805" s="219"/>
      <c r="I3805" s="338"/>
      <c r="J3805" s="338"/>
      <c r="K3805" s="338"/>
      <c r="L3805" s="338"/>
      <c r="M3805" s="332"/>
      <c r="N3805" s="332"/>
      <c r="O3805" s="332"/>
      <c r="P3805" s="330"/>
      <c r="Q3805" s="330"/>
      <c r="R3805" s="338"/>
      <c r="S3805" s="338"/>
      <c r="T3805" s="338"/>
      <c r="U3805" s="338"/>
      <c r="V3805" s="338"/>
      <c r="W3805" s="338"/>
      <c r="X3805" s="338"/>
    </row>
    <row r="3806" spans="1:24" ht="1.5" customHeight="1">
      <c r="A3806" s="330" t="s">
        <v>98</v>
      </c>
      <c r="B3806" s="330"/>
      <c r="C3806" s="330"/>
      <c r="D3806" s="330"/>
      <c r="E3806" s="330"/>
      <c r="F3806" s="330"/>
      <c r="G3806" s="330"/>
      <c r="H3806" s="219"/>
      <c r="I3806" s="338">
        <v>10</v>
      </c>
      <c r="J3806" s="338"/>
      <c r="K3806" s="338"/>
      <c r="L3806" s="338"/>
      <c r="M3806" s="332" t="s">
        <v>639</v>
      </c>
      <c r="N3806" s="332"/>
      <c r="O3806" s="332"/>
      <c r="P3806" s="330"/>
      <c r="Q3806" s="330"/>
      <c r="R3806" s="338">
        <v>2.262053E-2</v>
      </c>
      <c r="S3806" s="338"/>
      <c r="T3806" s="338"/>
      <c r="U3806" s="338"/>
      <c r="V3806" s="338">
        <v>0.2262053</v>
      </c>
      <c r="W3806" s="338"/>
      <c r="X3806" s="338"/>
    </row>
    <row r="3807" spans="1:24" ht="16.5" customHeight="1">
      <c r="A3807" s="330"/>
      <c r="B3807" s="330"/>
      <c r="C3807" s="330"/>
      <c r="D3807" s="330"/>
      <c r="E3807" s="330"/>
      <c r="F3807" s="330"/>
      <c r="G3807" s="330"/>
      <c r="H3807" s="219"/>
      <c r="I3807" s="338"/>
      <c r="J3807" s="338"/>
      <c r="K3807" s="338"/>
      <c r="L3807" s="338"/>
      <c r="M3807" s="332"/>
      <c r="N3807" s="332"/>
      <c r="O3807" s="332"/>
      <c r="P3807" s="330"/>
      <c r="Q3807" s="330"/>
      <c r="R3807" s="338"/>
      <c r="S3807" s="338"/>
      <c r="T3807" s="338"/>
      <c r="U3807" s="338"/>
      <c r="V3807" s="338"/>
      <c r="W3807" s="338"/>
      <c r="X3807" s="338"/>
    </row>
    <row r="3808" spans="1:24" ht="7.5" customHeight="1"/>
    <row r="3809" spans="1:24" ht="16.5" customHeight="1">
      <c r="S3809" s="335" t="s">
        <v>641</v>
      </c>
      <c r="T3809" s="335"/>
      <c r="U3809" s="336">
        <v>6.3797470000000001</v>
      </c>
      <c r="V3809" s="336"/>
      <c r="W3809" s="336"/>
    </row>
    <row r="3810" spans="1:24" ht="15" customHeight="1"/>
    <row r="3811" spans="1:24" ht="16.5" customHeight="1">
      <c r="B3811" s="339" t="s">
        <v>227</v>
      </c>
      <c r="C3811" s="339"/>
      <c r="D3811" s="339"/>
      <c r="E3811" s="339"/>
      <c r="F3811" s="339"/>
      <c r="G3811" s="339"/>
      <c r="H3811" s="339"/>
      <c r="I3811" s="339"/>
      <c r="J3811" s="339"/>
      <c r="K3811" s="339"/>
      <c r="L3811" s="339"/>
      <c r="M3811" s="339"/>
      <c r="N3811" s="339"/>
      <c r="O3811" s="339"/>
      <c r="P3811" s="339"/>
      <c r="Q3811" s="339"/>
      <c r="R3811" s="339"/>
      <c r="S3811" s="339"/>
      <c r="T3811" s="339"/>
      <c r="U3811" s="339"/>
      <c r="V3811" s="339"/>
      <c r="W3811" s="339"/>
      <c r="X3811" s="339"/>
    </row>
    <row r="3812" spans="1:24" ht="1.5" customHeight="1"/>
    <row r="3813" spans="1:24" ht="18" customHeight="1">
      <c r="A3813" s="340" t="s">
        <v>633</v>
      </c>
      <c r="B3813" s="340"/>
      <c r="C3813" s="340"/>
      <c r="D3813" s="340"/>
      <c r="E3813" s="340"/>
      <c r="F3813" s="340"/>
      <c r="G3813" s="340"/>
      <c r="H3813" s="218" t="s">
        <v>634</v>
      </c>
      <c r="I3813" s="341" t="s">
        <v>635</v>
      </c>
      <c r="J3813" s="341"/>
      <c r="K3813" s="341"/>
      <c r="L3813" s="341"/>
      <c r="M3813" s="341" t="s">
        <v>43</v>
      </c>
      <c r="N3813" s="341"/>
      <c r="O3813" s="341"/>
      <c r="P3813" s="340" t="s">
        <v>636</v>
      </c>
      <c r="Q3813" s="340"/>
      <c r="R3813" s="341" t="s">
        <v>637</v>
      </c>
      <c r="S3813" s="341"/>
      <c r="T3813" s="341"/>
      <c r="U3813" s="341"/>
      <c r="V3813" s="341" t="s">
        <v>638</v>
      </c>
      <c r="W3813" s="341"/>
      <c r="X3813" s="341"/>
    </row>
    <row r="3814" spans="1:24" ht="1.5" customHeight="1">
      <c r="A3814" s="330" t="s">
        <v>107</v>
      </c>
      <c r="B3814" s="330"/>
      <c r="C3814" s="330"/>
      <c r="D3814" s="330"/>
      <c r="E3814" s="330"/>
      <c r="F3814" s="330"/>
      <c r="G3814" s="330"/>
      <c r="H3814" s="219"/>
      <c r="I3814" s="338">
        <v>10</v>
      </c>
      <c r="J3814" s="338"/>
      <c r="K3814" s="338"/>
      <c r="L3814" s="338"/>
      <c r="M3814" s="332" t="s">
        <v>639</v>
      </c>
      <c r="N3814" s="332"/>
      <c r="O3814" s="332"/>
      <c r="P3814" s="330"/>
      <c r="Q3814" s="330"/>
      <c r="R3814" s="338">
        <v>0.32200000000000001</v>
      </c>
      <c r="S3814" s="338"/>
      <c r="T3814" s="338"/>
      <c r="U3814" s="338"/>
      <c r="V3814" s="338">
        <v>3.22</v>
      </c>
      <c r="W3814" s="338"/>
      <c r="X3814" s="338"/>
    </row>
    <row r="3815" spans="1:24" ht="16.5" customHeight="1">
      <c r="A3815" s="330"/>
      <c r="B3815" s="330"/>
      <c r="C3815" s="330"/>
      <c r="D3815" s="330"/>
      <c r="E3815" s="330"/>
      <c r="F3815" s="330"/>
      <c r="G3815" s="330"/>
      <c r="H3815" s="219"/>
      <c r="I3815" s="338"/>
      <c r="J3815" s="338"/>
      <c r="K3815" s="338"/>
      <c r="L3815" s="338"/>
      <c r="M3815" s="332"/>
      <c r="N3815" s="332"/>
      <c r="O3815" s="332"/>
      <c r="P3815" s="330"/>
      <c r="Q3815" s="330"/>
      <c r="R3815" s="338"/>
      <c r="S3815" s="338"/>
      <c r="T3815" s="338"/>
      <c r="U3815" s="338"/>
      <c r="V3815" s="338"/>
      <c r="W3815" s="338"/>
      <c r="X3815" s="338"/>
    </row>
    <row r="3816" spans="1:24" ht="6" customHeight="1">
      <c r="A3816" s="330"/>
      <c r="B3816" s="330"/>
      <c r="C3816" s="330"/>
      <c r="D3816" s="330"/>
      <c r="E3816" s="330"/>
      <c r="F3816" s="330"/>
      <c r="G3816" s="330"/>
      <c r="H3816" s="219"/>
      <c r="I3816" s="338"/>
      <c r="J3816" s="338"/>
      <c r="K3816" s="338"/>
      <c r="L3816" s="338"/>
      <c r="M3816" s="332"/>
      <c r="N3816" s="332"/>
      <c r="O3816" s="332"/>
      <c r="P3816" s="330"/>
      <c r="Q3816" s="330"/>
      <c r="R3816" s="338"/>
      <c r="S3816" s="338"/>
      <c r="T3816" s="338"/>
      <c r="U3816" s="338"/>
      <c r="V3816" s="338"/>
      <c r="W3816" s="338"/>
      <c r="X3816" s="338"/>
    </row>
    <row r="3817" spans="1:24" ht="1.5" customHeight="1">
      <c r="A3817" s="330" t="s">
        <v>191</v>
      </c>
      <c r="B3817" s="330"/>
      <c r="C3817" s="330"/>
      <c r="D3817" s="330"/>
      <c r="E3817" s="330"/>
      <c r="F3817" s="330"/>
      <c r="G3817" s="330"/>
      <c r="H3817" s="219"/>
      <c r="I3817" s="338">
        <v>1</v>
      </c>
      <c r="J3817" s="338"/>
      <c r="K3817" s="338"/>
      <c r="L3817" s="338"/>
      <c r="M3817" s="332" t="s">
        <v>45</v>
      </c>
      <c r="N3817" s="332"/>
      <c r="O3817" s="332"/>
      <c r="P3817" s="330"/>
      <c r="Q3817" s="330"/>
      <c r="R3817" s="338">
        <v>1.5085189999999999</v>
      </c>
      <c r="S3817" s="338"/>
      <c r="T3817" s="338"/>
      <c r="U3817" s="338"/>
      <c r="V3817" s="338">
        <v>1.5085189999999999</v>
      </c>
      <c r="W3817" s="338"/>
      <c r="X3817" s="338"/>
    </row>
    <row r="3818" spans="1:24" ht="16.5" customHeight="1">
      <c r="A3818" s="330"/>
      <c r="B3818" s="330"/>
      <c r="C3818" s="330"/>
      <c r="D3818" s="330"/>
      <c r="E3818" s="330"/>
      <c r="F3818" s="330"/>
      <c r="G3818" s="330"/>
      <c r="H3818" s="219"/>
      <c r="I3818" s="338"/>
      <c r="J3818" s="338"/>
      <c r="K3818" s="338"/>
      <c r="L3818" s="338"/>
      <c r="M3818" s="332"/>
      <c r="N3818" s="332"/>
      <c r="O3818" s="332"/>
      <c r="P3818" s="330"/>
      <c r="Q3818" s="330"/>
      <c r="R3818" s="338"/>
      <c r="S3818" s="338"/>
      <c r="T3818" s="338"/>
      <c r="U3818" s="338"/>
      <c r="V3818" s="338"/>
      <c r="W3818" s="338"/>
      <c r="X3818" s="338"/>
    </row>
    <row r="3819" spans="1:24" ht="1.5" customHeight="1">
      <c r="A3819" s="330" t="s">
        <v>98</v>
      </c>
      <c r="B3819" s="330"/>
      <c r="C3819" s="330"/>
      <c r="D3819" s="330"/>
      <c r="E3819" s="330"/>
      <c r="F3819" s="330"/>
      <c r="G3819" s="330"/>
      <c r="H3819" s="219"/>
      <c r="I3819" s="338">
        <v>10</v>
      </c>
      <c r="J3819" s="338"/>
      <c r="K3819" s="338"/>
      <c r="L3819" s="338"/>
      <c r="M3819" s="332" t="s">
        <v>639</v>
      </c>
      <c r="N3819" s="332"/>
      <c r="O3819" s="332"/>
      <c r="P3819" s="330"/>
      <c r="Q3819" s="330"/>
      <c r="R3819" s="338">
        <v>2.262053E-2</v>
      </c>
      <c r="S3819" s="338"/>
      <c r="T3819" s="338"/>
      <c r="U3819" s="338"/>
      <c r="V3819" s="338">
        <v>0.2262053</v>
      </c>
      <c r="W3819" s="338"/>
      <c r="X3819" s="338"/>
    </row>
    <row r="3820" spans="1:24" ht="16.5" customHeight="1">
      <c r="A3820" s="330"/>
      <c r="B3820" s="330"/>
      <c r="C3820" s="330"/>
      <c r="D3820" s="330"/>
      <c r="E3820" s="330"/>
      <c r="F3820" s="330"/>
      <c r="G3820" s="330"/>
      <c r="H3820" s="219"/>
      <c r="I3820" s="338"/>
      <c r="J3820" s="338"/>
      <c r="K3820" s="338"/>
      <c r="L3820" s="338"/>
      <c r="M3820" s="332"/>
      <c r="N3820" s="332"/>
      <c r="O3820" s="332"/>
      <c r="P3820" s="330"/>
      <c r="Q3820" s="330"/>
      <c r="R3820" s="338"/>
      <c r="S3820" s="338"/>
      <c r="T3820" s="338"/>
      <c r="U3820" s="338"/>
      <c r="V3820" s="338"/>
      <c r="W3820" s="338"/>
      <c r="X3820" s="338"/>
    </row>
    <row r="3821" spans="1:24" ht="7.5" customHeight="1"/>
    <row r="3822" spans="1:24" ht="16.5" customHeight="1">
      <c r="S3822" s="335" t="s">
        <v>641</v>
      </c>
      <c r="T3822" s="335"/>
      <c r="U3822" s="336">
        <v>4.9547239999999997</v>
      </c>
      <c r="V3822" s="336"/>
      <c r="W3822" s="336"/>
    </row>
    <row r="3823" spans="1:24" ht="15" customHeight="1"/>
    <row r="3824" spans="1:24" ht="17.25" customHeight="1">
      <c r="B3824" s="339" t="s">
        <v>228</v>
      </c>
      <c r="C3824" s="339"/>
      <c r="D3824" s="339"/>
      <c r="E3824" s="339"/>
      <c r="F3824" s="339"/>
      <c r="G3824" s="339"/>
      <c r="H3824" s="339"/>
      <c r="I3824" s="339"/>
      <c r="J3824" s="339"/>
      <c r="K3824" s="339"/>
      <c r="L3824" s="339"/>
      <c r="M3824" s="339"/>
      <c r="N3824" s="339"/>
      <c r="O3824" s="339"/>
      <c r="P3824" s="339"/>
      <c r="Q3824" s="339"/>
      <c r="R3824" s="339"/>
      <c r="S3824" s="339"/>
      <c r="T3824" s="339"/>
      <c r="U3824" s="339"/>
      <c r="V3824" s="339"/>
      <c r="W3824" s="339"/>
      <c r="X3824" s="339"/>
    </row>
    <row r="3825" spans="1:24" ht="0.75" customHeight="1"/>
    <row r="3826" spans="1:24" ht="18" customHeight="1">
      <c r="A3826" s="340" t="s">
        <v>633</v>
      </c>
      <c r="B3826" s="340"/>
      <c r="C3826" s="340"/>
      <c r="D3826" s="340"/>
      <c r="E3826" s="340"/>
      <c r="F3826" s="340"/>
      <c r="G3826" s="340"/>
      <c r="H3826" s="218" t="s">
        <v>634</v>
      </c>
      <c r="I3826" s="341" t="s">
        <v>635</v>
      </c>
      <c r="J3826" s="341"/>
      <c r="K3826" s="341"/>
      <c r="L3826" s="341"/>
      <c r="M3826" s="341" t="s">
        <v>43</v>
      </c>
      <c r="N3826" s="341"/>
      <c r="O3826" s="341"/>
      <c r="P3826" s="340" t="s">
        <v>636</v>
      </c>
      <c r="Q3826" s="340"/>
      <c r="R3826" s="341" t="s">
        <v>637</v>
      </c>
      <c r="S3826" s="341"/>
      <c r="T3826" s="341"/>
      <c r="U3826" s="341"/>
      <c r="V3826" s="341" t="s">
        <v>638</v>
      </c>
      <c r="W3826" s="341"/>
      <c r="X3826" s="341"/>
    </row>
    <row r="3827" spans="1:24" ht="1.5" customHeight="1">
      <c r="A3827" s="330" t="s">
        <v>95</v>
      </c>
      <c r="B3827" s="330"/>
      <c r="C3827" s="330"/>
      <c r="D3827" s="330"/>
      <c r="E3827" s="330"/>
      <c r="F3827" s="330"/>
      <c r="G3827" s="330"/>
      <c r="H3827" s="219"/>
      <c r="I3827" s="338">
        <v>8</v>
      </c>
      <c r="J3827" s="338"/>
      <c r="K3827" s="338"/>
      <c r="L3827" s="338"/>
      <c r="M3827" s="332" t="s">
        <v>639</v>
      </c>
      <c r="N3827" s="332"/>
      <c r="O3827" s="332"/>
      <c r="P3827" s="330"/>
      <c r="Q3827" s="330"/>
      <c r="R3827" s="338">
        <v>0.29899999999999999</v>
      </c>
      <c r="S3827" s="338"/>
      <c r="T3827" s="338"/>
      <c r="U3827" s="338"/>
      <c r="V3827" s="338">
        <v>2.3919999999999999</v>
      </c>
      <c r="W3827" s="338"/>
      <c r="X3827" s="338"/>
    </row>
    <row r="3828" spans="1:24" ht="16.5" customHeight="1">
      <c r="A3828" s="330"/>
      <c r="B3828" s="330"/>
      <c r="C3828" s="330"/>
      <c r="D3828" s="330"/>
      <c r="E3828" s="330"/>
      <c r="F3828" s="330"/>
      <c r="G3828" s="330"/>
      <c r="H3828" s="219"/>
      <c r="I3828" s="338"/>
      <c r="J3828" s="338"/>
      <c r="K3828" s="338"/>
      <c r="L3828" s="338"/>
      <c r="M3828" s="332"/>
      <c r="N3828" s="332"/>
      <c r="O3828" s="332"/>
      <c r="P3828" s="330"/>
      <c r="Q3828" s="330"/>
      <c r="R3828" s="338"/>
      <c r="S3828" s="338"/>
      <c r="T3828" s="338"/>
      <c r="U3828" s="338"/>
      <c r="V3828" s="338"/>
      <c r="W3828" s="338"/>
      <c r="X3828" s="338"/>
    </row>
    <row r="3829" spans="1:24" ht="1.5" customHeight="1">
      <c r="A3829" s="330" t="s">
        <v>5</v>
      </c>
      <c r="B3829" s="330"/>
      <c r="C3829" s="330"/>
      <c r="D3829" s="330"/>
      <c r="E3829" s="330"/>
      <c r="F3829" s="330"/>
      <c r="G3829" s="330"/>
      <c r="H3829" s="219"/>
      <c r="I3829" s="338">
        <v>1</v>
      </c>
      <c r="J3829" s="338"/>
      <c r="K3829" s="338"/>
      <c r="L3829" s="338"/>
      <c r="M3829" s="332" t="s">
        <v>45</v>
      </c>
      <c r="N3829" s="332"/>
      <c r="O3829" s="332"/>
      <c r="P3829" s="330"/>
      <c r="Q3829" s="330"/>
      <c r="R3829" s="338">
        <v>0.82599999999999996</v>
      </c>
      <c r="S3829" s="338"/>
      <c r="T3829" s="338"/>
      <c r="U3829" s="338"/>
      <c r="V3829" s="338">
        <v>0.82599999999999996</v>
      </c>
      <c r="W3829" s="338"/>
      <c r="X3829" s="338"/>
    </row>
    <row r="3830" spans="1:24" ht="16.5" customHeight="1">
      <c r="A3830" s="330"/>
      <c r="B3830" s="330"/>
      <c r="C3830" s="330"/>
      <c r="D3830" s="330"/>
      <c r="E3830" s="330"/>
      <c r="F3830" s="330"/>
      <c r="G3830" s="330"/>
      <c r="H3830" s="219"/>
      <c r="I3830" s="338"/>
      <c r="J3830" s="338"/>
      <c r="K3830" s="338"/>
      <c r="L3830" s="338"/>
      <c r="M3830" s="332"/>
      <c r="N3830" s="332"/>
      <c r="O3830" s="332"/>
      <c r="P3830" s="330"/>
      <c r="Q3830" s="330"/>
      <c r="R3830" s="338"/>
      <c r="S3830" s="338"/>
      <c r="T3830" s="338"/>
      <c r="U3830" s="338"/>
      <c r="V3830" s="338"/>
      <c r="W3830" s="338"/>
      <c r="X3830" s="338"/>
    </row>
    <row r="3831" spans="1:24" ht="1.5" customHeight="1">
      <c r="A3831" s="330" t="s">
        <v>98</v>
      </c>
      <c r="B3831" s="330"/>
      <c r="C3831" s="330"/>
      <c r="D3831" s="330"/>
      <c r="E3831" s="330"/>
      <c r="F3831" s="330"/>
      <c r="G3831" s="330"/>
      <c r="H3831" s="219"/>
      <c r="I3831" s="338">
        <v>10</v>
      </c>
      <c r="J3831" s="338"/>
      <c r="K3831" s="338"/>
      <c r="L3831" s="338"/>
      <c r="M3831" s="332" t="s">
        <v>639</v>
      </c>
      <c r="N3831" s="332"/>
      <c r="O3831" s="332"/>
      <c r="P3831" s="330"/>
      <c r="Q3831" s="330"/>
      <c r="R3831" s="338">
        <v>2.262053E-2</v>
      </c>
      <c r="S3831" s="338"/>
      <c r="T3831" s="338"/>
      <c r="U3831" s="338"/>
      <c r="V3831" s="338">
        <v>0.2262053</v>
      </c>
      <c r="W3831" s="338"/>
      <c r="X3831" s="338"/>
    </row>
    <row r="3832" spans="1:24" ht="16.5" customHeight="1">
      <c r="A3832" s="330"/>
      <c r="B3832" s="330"/>
      <c r="C3832" s="330"/>
      <c r="D3832" s="330"/>
      <c r="E3832" s="330"/>
      <c r="F3832" s="330"/>
      <c r="G3832" s="330"/>
      <c r="H3832" s="219"/>
      <c r="I3832" s="338"/>
      <c r="J3832" s="338"/>
      <c r="K3832" s="338"/>
      <c r="L3832" s="338"/>
      <c r="M3832" s="332"/>
      <c r="N3832" s="332"/>
      <c r="O3832" s="332"/>
      <c r="P3832" s="330"/>
      <c r="Q3832" s="330"/>
      <c r="R3832" s="338"/>
      <c r="S3832" s="338"/>
      <c r="T3832" s="338"/>
      <c r="U3832" s="338"/>
      <c r="V3832" s="338"/>
      <c r="W3832" s="338"/>
      <c r="X3832" s="338"/>
    </row>
    <row r="3833" spans="1:24" ht="7.5" customHeight="1"/>
    <row r="3834" spans="1:24" ht="16.5" customHeight="1">
      <c r="S3834" s="335" t="s">
        <v>641</v>
      </c>
      <c r="T3834" s="335"/>
      <c r="U3834" s="336">
        <v>3.4442050000000002</v>
      </c>
      <c r="V3834" s="336"/>
      <c r="W3834" s="336"/>
    </row>
    <row r="3835" spans="1:24" ht="15.75" customHeight="1"/>
    <row r="3836" spans="1:24" ht="16.5" customHeight="1">
      <c r="B3836" s="339" t="s">
        <v>229</v>
      </c>
      <c r="C3836" s="339"/>
      <c r="D3836" s="339"/>
      <c r="E3836" s="339"/>
      <c r="F3836" s="339"/>
      <c r="G3836" s="339"/>
      <c r="H3836" s="339"/>
      <c r="I3836" s="339"/>
      <c r="J3836" s="339"/>
      <c r="K3836" s="339"/>
      <c r="L3836" s="339"/>
      <c r="M3836" s="339"/>
      <c r="N3836" s="339"/>
      <c r="O3836" s="339"/>
      <c r="P3836" s="339"/>
      <c r="Q3836" s="339"/>
      <c r="R3836" s="339"/>
      <c r="S3836" s="339"/>
      <c r="T3836" s="339"/>
      <c r="U3836" s="339"/>
      <c r="V3836" s="339"/>
      <c r="W3836" s="339"/>
      <c r="X3836" s="339"/>
    </row>
    <row r="3837" spans="1:24" ht="0.75" customHeight="1"/>
    <row r="3838" spans="1:24" ht="18" customHeight="1">
      <c r="A3838" s="340" t="s">
        <v>633</v>
      </c>
      <c r="B3838" s="340"/>
      <c r="C3838" s="340"/>
      <c r="D3838" s="340"/>
      <c r="E3838" s="340"/>
      <c r="F3838" s="340"/>
      <c r="G3838" s="340"/>
      <c r="H3838" s="218" t="s">
        <v>634</v>
      </c>
      <c r="I3838" s="341" t="s">
        <v>635</v>
      </c>
      <c r="J3838" s="341"/>
      <c r="K3838" s="341"/>
      <c r="L3838" s="341"/>
      <c r="M3838" s="341" t="s">
        <v>43</v>
      </c>
      <c r="N3838" s="341"/>
      <c r="O3838" s="341"/>
      <c r="P3838" s="340" t="s">
        <v>636</v>
      </c>
      <c r="Q3838" s="340"/>
      <c r="R3838" s="341" t="s">
        <v>637</v>
      </c>
      <c r="S3838" s="341"/>
      <c r="T3838" s="341"/>
      <c r="U3838" s="341"/>
      <c r="V3838" s="341" t="s">
        <v>638</v>
      </c>
      <c r="W3838" s="341"/>
      <c r="X3838" s="341"/>
    </row>
    <row r="3839" spans="1:24" ht="1.5" customHeight="1">
      <c r="A3839" s="330" t="s">
        <v>95</v>
      </c>
      <c r="B3839" s="330"/>
      <c r="C3839" s="330"/>
      <c r="D3839" s="330"/>
      <c r="E3839" s="330"/>
      <c r="F3839" s="330"/>
      <c r="G3839" s="330"/>
      <c r="H3839" s="219"/>
      <c r="I3839" s="338">
        <v>10</v>
      </c>
      <c r="J3839" s="338"/>
      <c r="K3839" s="338"/>
      <c r="L3839" s="338"/>
      <c r="M3839" s="332" t="s">
        <v>639</v>
      </c>
      <c r="N3839" s="332"/>
      <c r="O3839" s="332"/>
      <c r="P3839" s="330"/>
      <c r="Q3839" s="330"/>
      <c r="R3839" s="338">
        <v>0.29899999999999999</v>
      </c>
      <c r="S3839" s="338"/>
      <c r="T3839" s="338"/>
      <c r="U3839" s="338"/>
      <c r="V3839" s="338">
        <v>2.99</v>
      </c>
      <c r="W3839" s="338"/>
      <c r="X3839" s="338"/>
    </row>
    <row r="3840" spans="1:24" ht="16.5" customHeight="1">
      <c r="A3840" s="330"/>
      <c r="B3840" s="330"/>
      <c r="C3840" s="330"/>
      <c r="D3840" s="330"/>
      <c r="E3840" s="330"/>
      <c r="F3840" s="330"/>
      <c r="G3840" s="330"/>
      <c r="H3840" s="219"/>
      <c r="I3840" s="338"/>
      <c r="J3840" s="338"/>
      <c r="K3840" s="338"/>
      <c r="L3840" s="338"/>
      <c r="M3840" s="332"/>
      <c r="N3840" s="332"/>
      <c r="O3840" s="332"/>
      <c r="P3840" s="330"/>
      <c r="Q3840" s="330"/>
      <c r="R3840" s="338"/>
      <c r="S3840" s="338"/>
      <c r="T3840" s="338"/>
      <c r="U3840" s="338"/>
      <c r="V3840" s="338"/>
      <c r="W3840" s="338"/>
      <c r="X3840" s="338"/>
    </row>
    <row r="3841" spans="1:24" ht="1.5" customHeight="1">
      <c r="A3841" s="330" t="s">
        <v>5</v>
      </c>
      <c r="B3841" s="330"/>
      <c r="C3841" s="330"/>
      <c r="D3841" s="330"/>
      <c r="E3841" s="330"/>
      <c r="F3841" s="330"/>
      <c r="G3841" s="330"/>
      <c r="H3841" s="219"/>
      <c r="I3841" s="338">
        <v>1</v>
      </c>
      <c r="J3841" s="338"/>
      <c r="K3841" s="338"/>
      <c r="L3841" s="338"/>
      <c r="M3841" s="332" t="s">
        <v>45</v>
      </c>
      <c r="N3841" s="332"/>
      <c r="O3841" s="332"/>
      <c r="P3841" s="330"/>
      <c r="Q3841" s="330"/>
      <c r="R3841" s="338">
        <v>0.82599999999999996</v>
      </c>
      <c r="S3841" s="338"/>
      <c r="T3841" s="338"/>
      <c r="U3841" s="338"/>
      <c r="V3841" s="338">
        <v>0.82599999999999996</v>
      </c>
      <c r="W3841" s="338"/>
      <c r="X3841" s="338"/>
    </row>
    <row r="3842" spans="1:24" ht="16.5" customHeight="1">
      <c r="A3842" s="330"/>
      <c r="B3842" s="330"/>
      <c r="C3842" s="330"/>
      <c r="D3842" s="330"/>
      <c r="E3842" s="330"/>
      <c r="F3842" s="330"/>
      <c r="G3842" s="330"/>
      <c r="H3842" s="219"/>
      <c r="I3842" s="338"/>
      <c r="J3842" s="338"/>
      <c r="K3842" s="338"/>
      <c r="L3842" s="338"/>
      <c r="M3842" s="332"/>
      <c r="N3842" s="332"/>
      <c r="O3842" s="332"/>
      <c r="P3842" s="330"/>
      <c r="Q3842" s="330"/>
      <c r="R3842" s="338"/>
      <c r="S3842" s="338"/>
      <c r="T3842" s="338"/>
      <c r="U3842" s="338"/>
      <c r="V3842" s="338"/>
      <c r="W3842" s="338"/>
      <c r="X3842" s="338"/>
    </row>
    <row r="3843" spans="1:24" ht="1.5" customHeight="1">
      <c r="A3843" s="330" t="s">
        <v>98</v>
      </c>
      <c r="B3843" s="330"/>
      <c r="C3843" s="330"/>
      <c r="D3843" s="330"/>
      <c r="E3843" s="330"/>
      <c r="F3843" s="330"/>
      <c r="G3843" s="330"/>
      <c r="H3843" s="219"/>
      <c r="I3843" s="338">
        <v>10</v>
      </c>
      <c r="J3843" s="338"/>
      <c r="K3843" s="338"/>
      <c r="L3843" s="338"/>
      <c r="M3843" s="332" t="s">
        <v>639</v>
      </c>
      <c r="N3843" s="332"/>
      <c r="O3843" s="332"/>
      <c r="P3843" s="330"/>
      <c r="Q3843" s="330"/>
      <c r="R3843" s="338">
        <v>2.262053E-2</v>
      </c>
      <c r="S3843" s="338"/>
      <c r="T3843" s="338"/>
      <c r="U3843" s="338"/>
      <c r="V3843" s="338">
        <v>0.2262053</v>
      </c>
      <c r="W3843" s="338"/>
      <c r="X3843" s="338"/>
    </row>
    <row r="3844" spans="1:24" ht="16.5" customHeight="1">
      <c r="A3844" s="330"/>
      <c r="B3844" s="330"/>
      <c r="C3844" s="330"/>
      <c r="D3844" s="330"/>
      <c r="E3844" s="330"/>
      <c r="F3844" s="330"/>
      <c r="G3844" s="330"/>
      <c r="H3844" s="219"/>
      <c r="I3844" s="338"/>
      <c r="J3844" s="338"/>
      <c r="K3844" s="338"/>
      <c r="L3844" s="338"/>
      <c r="M3844" s="332"/>
      <c r="N3844" s="332"/>
      <c r="O3844" s="332"/>
      <c r="P3844" s="330"/>
      <c r="Q3844" s="330"/>
      <c r="R3844" s="338"/>
      <c r="S3844" s="338"/>
      <c r="T3844" s="338"/>
      <c r="U3844" s="338"/>
      <c r="V3844" s="338"/>
      <c r="W3844" s="338"/>
      <c r="X3844" s="338"/>
    </row>
    <row r="3845" spans="1:24" ht="7.5" customHeight="1"/>
    <row r="3846" spans="1:24" ht="16.5" customHeight="1">
      <c r="S3846" s="335" t="s">
        <v>641</v>
      </c>
      <c r="T3846" s="335"/>
      <c r="U3846" s="336">
        <v>4.042205</v>
      </c>
      <c r="V3846" s="336"/>
      <c r="W3846" s="336"/>
    </row>
    <row r="3847" spans="1:24" ht="13.5" customHeight="1"/>
    <row r="3848" spans="1:24" ht="16.5" customHeight="1">
      <c r="E3848" s="342" t="s">
        <v>40</v>
      </c>
      <c r="F3848" s="342"/>
      <c r="G3848" s="342" t="s">
        <v>230</v>
      </c>
      <c r="H3848" s="342"/>
      <c r="I3848" s="342"/>
      <c r="J3848" s="342"/>
    </row>
    <row r="3849" spans="1:24" ht="14.25" customHeight="1"/>
    <row r="3850" spans="1:24" ht="16.5" customHeight="1">
      <c r="B3850" s="339" t="s">
        <v>810</v>
      </c>
      <c r="C3850" s="339"/>
      <c r="D3850" s="339"/>
      <c r="E3850" s="339"/>
      <c r="F3850" s="339"/>
      <c r="G3850" s="339"/>
      <c r="H3850" s="339"/>
      <c r="I3850" s="339"/>
      <c r="J3850" s="339"/>
      <c r="K3850" s="339"/>
      <c r="L3850" s="339"/>
      <c r="M3850" s="339"/>
      <c r="N3850" s="339"/>
      <c r="O3850" s="339"/>
      <c r="P3850" s="339"/>
      <c r="Q3850" s="339"/>
      <c r="R3850" s="339"/>
      <c r="S3850" s="339"/>
      <c r="T3850" s="339"/>
      <c r="U3850" s="339"/>
      <c r="V3850" s="339"/>
      <c r="W3850" s="339"/>
      <c r="X3850" s="339"/>
    </row>
    <row r="3851" spans="1:24" ht="1.5" customHeight="1"/>
    <row r="3852" spans="1:24" ht="18" customHeight="1">
      <c r="A3852" s="340" t="s">
        <v>633</v>
      </c>
      <c r="B3852" s="340"/>
      <c r="C3852" s="340"/>
      <c r="D3852" s="340"/>
      <c r="E3852" s="340"/>
      <c r="F3852" s="340"/>
      <c r="G3852" s="340"/>
      <c r="H3852" s="218" t="s">
        <v>634</v>
      </c>
      <c r="I3852" s="341" t="s">
        <v>635</v>
      </c>
      <c r="J3852" s="341"/>
      <c r="K3852" s="341"/>
      <c r="L3852" s="341"/>
      <c r="M3852" s="341" t="s">
        <v>43</v>
      </c>
      <c r="N3852" s="341"/>
      <c r="O3852" s="341"/>
      <c r="P3852" s="340" t="s">
        <v>636</v>
      </c>
      <c r="Q3852" s="340"/>
      <c r="R3852" s="341" t="s">
        <v>637</v>
      </c>
      <c r="S3852" s="341"/>
      <c r="T3852" s="341"/>
      <c r="U3852" s="341"/>
      <c r="V3852" s="341" t="s">
        <v>638</v>
      </c>
      <c r="W3852" s="341"/>
      <c r="X3852" s="341"/>
    </row>
    <row r="3853" spans="1:24" ht="1.5" customHeight="1">
      <c r="A3853" s="330" t="s">
        <v>141</v>
      </c>
      <c r="B3853" s="330"/>
      <c r="C3853" s="330"/>
      <c r="D3853" s="330"/>
      <c r="E3853" s="330"/>
      <c r="F3853" s="330"/>
      <c r="G3853" s="330"/>
      <c r="H3853" s="219"/>
      <c r="I3853" s="338">
        <v>60</v>
      </c>
      <c r="J3853" s="338"/>
      <c r="K3853" s="338"/>
      <c r="L3853" s="338"/>
      <c r="M3853" s="332" t="s">
        <v>639</v>
      </c>
      <c r="N3853" s="332"/>
      <c r="O3853" s="332"/>
      <c r="P3853" s="330"/>
      <c r="Q3853" s="330"/>
      <c r="R3853" s="338">
        <v>0.1661783</v>
      </c>
      <c r="S3853" s="338"/>
      <c r="T3853" s="338"/>
      <c r="U3853" s="338"/>
      <c r="V3853" s="338">
        <v>9.970701</v>
      </c>
      <c r="W3853" s="338"/>
      <c r="X3853" s="338"/>
    </row>
    <row r="3854" spans="1:24" ht="16.5" customHeight="1">
      <c r="A3854" s="330"/>
      <c r="B3854" s="330"/>
      <c r="C3854" s="330"/>
      <c r="D3854" s="330"/>
      <c r="E3854" s="330"/>
      <c r="F3854" s="330"/>
      <c r="G3854" s="330"/>
      <c r="H3854" s="219"/>
      <c r="I3854" s="338"/>
      <c r="J3854" s="338"/>
      <c r="K3854" s="338"/>
      <c r="L3854" s="338"/>
      <c r="M3854" s="332"/>
      <c r="N3854" s="332"/>
      <c r="O3854" s="332"/>
      <c r="P3854" s="330"/>
      <c r="Q3854" s="330"/>
      <c r="R3854" s="338"/>
      <c r="S3854" s="338"/>
      <c r="T3854" s="338"/>
      <c r="U3854" s="338"/>
      <c r="V3854" s="338"/>
      <c r="W3854" s="338"/>
      <c r="X3854" s="338"/>
    </row>
    <row r="3855" spans="1:24" ht="1.5" customHeight="1">
      <c r="A3855" s="330" t="s">
        <v>47</v>
      </c>
      <c r="B3855" s="330"/>
      <c r="C3855" s="330"/>
      <c r="D3855" s="330"/>
      <c r="E3855" s="330"/>
      <c r="F3855" s="330"/>
      <c r="G3855" s="330"/>
      <c r="H3855" s="219"/>
      <c r="I3855" s="338">
        <v>150</v>
      </c>
      <c r="J3855" s="338"/>
      <c r="K3855" s="338"/>
      <c r="L3855" s="338"/>
      <c r="M3855" s="332" t="s">
        <v>640</v>
      </c>
      <c r="N3855" s="332"/>
      <c r="O3855" s="332"/>
      <c r="P3855" s="330"/>
      <c r="Q3855" s="330"/>
      <c r="R3855" s="338">
        <v>3.5242370000000002E-2</v>
      </c>
      <c r="S3855" s="338"/>
      <c r="T3855" s="338"/>
      <c r="U3855" s="338"/>
      <c r="V3855" s="338">
        <v>5.2863559999999996</v>
      </c>
      <c r="W3855" s="338"/>
      <c r="X3855" s="338"/>
    </row>
    <row r="3856" spans="1:24" ht="16.5" customHeight="1">
      <c r="A3856" s="330"/>
      <c r="B3856" s="330"/>
      <c r="C3856" s="330"/>
      <c r="D3856" s="330"/>
      <c r="E3856" s="330"/>
      <c r="F3856" s="330"/>
      <c r="G3856" s="330"/>
      <c r="H3856" s="219"/>
      <c r="I3856" s="338"/>
      <c r="J3856" s="338"/>
      <c r="K3856" s="338"/>
      <c r="L3856" s="338"/>
      <c r="M3856" s="332"/>
      <c r="N3856" s="332"/>
      <c r="O3856" s="332"/>
      <c r="P3856" s="330"/>
      <c r="Q3856" s="330"/>
      <c r="R3856" s="338"/>
      <c r="S3856" s="338"/>
      <c r="T3856" s="338"/>
      <c r="U3856" s="338"/>
      <c r="V3856" s="338"/>
      <c r="W3856" s="338"/>
      <c r="X3856" s="338"/>
    </row>
    <row r="3857" spans="1:24" ht="1.5" customHeight="1">
      <c r="A3857" s="330" t="s">
        <v>7</v>
      </c>
      <c r="B3857" s="330"/>
      <c r="C3857" s="330"/>
      <c r="D3857" s="330"/>
      <c r="E3857" s="330"/>
      <c r="F3857" s="330"/>
      <c r="G3857" s="330"/>
      <c r="H3857" s="219"/>
      <c r="I3857" s="338">
        <v>1</v>
      </c>
      <c r="J3857" s="338"/>
      <c r="K3857" s="338"/>
      <c r="L3857" s="338"/>
      <c r="M3857" s="332" t="s">
        <v>45</v>
      </c>
      <c r="N3857" s="332"/>
      <c r="O3857" s="332"/>
      <c r="P3857" s="330"/>
      <c r="Q3857" s="330"/>
      <c r="R3857" s="338">
        <v>1.21</v>
      </c>
      <c r="S3857" s="338"/>
      <c r="T3857" s="338"/>
      <c r="U3857" s="338"/>
      <c r="V3857" s="338">
        <v>1.21</v>
      </c>
      <c r="W3857" s="338"/>
      <c r="X3857" s="338"/>
    </row>
    <row r="3858" spans="1:24" ht="16.5" customHeight="1">
      <c r="A3858" s="330"/>
      <c r="B3858" s="330"/>
      <c r="C3858" s="330"/>
      <c r="D3858" s="330"/>
      <c r="E3858" s="330"/>
      <c r="F3858" s="330"/>
      <c r="G3858" s="330"/>
      <c r="H3858" s="219"/>
      <c r="I3858" s="338"/>
      <c r="J3858" s="338"/>
      <c r="K3858" s="338"/>
      <c r="L3858" s="338"/>
      <c r="M3858" s="332"/>
      <c r="N3858" s="332"/>
      <c r="O3858" s="332"/>
      <c r="P3858" s="330"/>
      <c r="Q3858" s="330"/>
      <c r="R3858" s="338"/>
      <c r="S3858" s="338"/>
      <c r="T3858" s="338"/>
      <c r="U3858" s="338"/>
      <c r="V3858" s="338"/>
      <c r="W3858" s="338"/>
      <c r="X3858" s="338"/>
    </row>
    <row r="3859" spans="1:24" ht="1.5" customHeight="1">
      <c r="A3859" s="330" t="s">
        <v>8</v>
      </c>
      <c r="B3859" s="330"/>
      <c r="C3859" s="330"/>
      <c r="D3859" s="330"/>
      <c r="E3859" s="330"/>
      <c r="F3859" s="330"/>
      <c r="G3859" s="330"/>
      <c r="H3859" s="219"/>
      <c r="I3859" s="338">
        <v>1</v>
      </c>
      <c r="J3859" s="338"/>
      <c r="K3859" s="338"/>
      <c r="L3859" s="338"/>
      <c r="M3859" s="332" t="s">
        <v>45</v>
      </c>
      <c r="N3859" s="332"/>
      <c r="O3859" s="332"/>
      <c r="P3859" s="330"/>
      <c r="Q3859" s="330"/>
      <c r="R3859" s="338">
        <v>0.23260339999999999</v>
      </c>
      <c r="S3859" s="338"/>
      <c r="T3859" s="338"/>
      <c r="U3859" s="338"/>
      <c r="V3859" s="338">
        <v>0.23260339999999999</v>
      </c>
      <c r="W3859" s="338"/>
      <c r="X3859" s="338"/>
    </row>
    <row r="3860" spans="1:24" ht="16.5" customHeight="1">
      <c r="A3860" s="330"/>
      <c r="B3860" s="330"/>
      <c r="C3860" s="330"/>
      <c r="D3860" s="330"/>
      <c r="E3860" s="330"/>
      <c r="F3860" s="330"/>
      <c r="G3860" s="330"/>
      <c r="H3860" s="219"/>
      <c r="I3860" s="338"/>
      <c r="J3860" s="338"/>
      <c r="K3860" s="338"/>
      <c r="L3860" s="338"/>
      <c r="M3860" s="332"/>
      <c r="N3860" s="332"/>
      <c r="O3860" s="332"/>
      <c r="P3860" s="330"/>
      <c r="Q3860" s="330"/>
      <c r="R3860" s="338"/>
      <c r="S3860" s="338"/>
      <c r="T3860" s="338"/>
      <c r="U3860" s="338"/>
      <c r="V3860" s="338"/>
      <c r="W3860" s="338"/>
      <c r="X3860" s="338"/>
    </row>
    <row r="3861" spans="1:24" ht="7.5" customHeight="1"/>
    <row r="3862" spans="1:24" ht="16.5" customHeight="1">
      <c r="S3862" s="335" t="s">
        <v>641</v>
      </c>
      <c r="T3862" s="335"/>
      <c r="U3862" s="336">
        <v>16.699660000000002</v>
      </c>
      <c r="V3862" s="336"/>
      <c r="W3862" s="336"/>
    </row>
    <row r="3863" spans="1:24" ht="15" customHeight="1"/>
    <row r="3864" spans="1:24" ht="17.25" customHeight="1">
      <c r="B3864" s="339" t="s">
        <v>811</v>
      </c>
      <c r="C3864" s="339"/>
      <c r="D3864" s="339"/>
      <c r="E3864" s="339"/>
      <c r="F3864" s="339"/>
      <c r="G3864" s="339"/>
      <c r="H3864" s="339"/>
      <c r="I3864" s="339"/>
      <c r="J3864" s="339"/>
      <c r="K3864" s="339"/>
      <c r="L3864" s="339"/>
      <c r="M3864" s="339"/>
      <c r="N3864" s="339"/>
      <c r="O3864" s="339"/>
      <c r="P3864" s="339"/>
      <c r="Q3864" s="339"/>
      <c r="R3864" s="339"/>
      <c r="S3864" s="339"/>
      <c r="T3864" s="339"/>
      <c r="U3864" s="339"/>
      <c r="V3864" s="339"/>
      <c r="W3864" s="339"/>
      <c r="X3864" s="339"/>
    </row>
    <row r="3865" spans="1:24" ht="0.75" customHeight="1"/>
    <row r="3866" spans="1:24" ht="18" customHeight="1">
      <c r="A3866" s="340" t="s">
        <v>633</v>
      </c>
      <c r="B3866" s="340"/>
      <c r="C3866" s="340"/>
      <c r="D3866" s="340"/>
      <c r="E3866" s="340"/>
      <c r="F3866" s="340"/>
      <c r="G3866" s="340"/>
      <c r="H3866" s="218" t="s">
        <v>634</v>
      </c>
      <c r="I3866" s="341" t="s">
        <v>635</v>
      </c>
      <c r="J3866" s="341"/>
      <c r="K3866" s="341"/>
      <c r="L3866" s="341"/>
      <c r="M3866" s="341" t="s">
        <v>43</v>
      </c>
      <c r="N3866" s="341"/>
      <c r="O3866" s="341"/>
      <c r="P3866" s="340" t="s">
        <v>636</v>
      </c>
      <c r="Q3866" s="340"/>
      <c r="R3866" s="341" t="s">
        <v>637</v>
      </c>
      <c r="S3866" s="341"/>
      <c r="T3866" s="341"/>
      <c r="U3866" s="341"/>
      <c r="V3866" s="341" t="s">
        <v>638</v>
      </c>
      <c r="W3866" s="341"/>
      <c r="X3866" s="341"/>
    </row>
    <row r="3867" spans="1:24" ht="1.5" customHeight="1">
      <c r="A3867" s="330" t="s">
        <v>141</v>
      </c>
      <c r="B3867" s="330"/>
      <c r="C3867" s="330"/>
      <c r="D3867" s="330"/>
      <c r="E3867" s="330"/>
      <c r="F3867" s="330"/>
      <c r="G3867" s="330"/>
      <c r="H3867" s="219"/>
      <c r="I3867" s="338">
        <v>50</v>
      </c>
      <c r="J3867" s="338"/>
      <c r="K3867" s="338"/>
      <c r="L3867" s="338"/>
      <c r="M3867" s="332" t="s">
        <v>639</v>
      </c>
      <c r="N3867" s="332"/>
      <c r="O3867" s="332"/>
      <c r="P3867" s="330"/>
      <c r="Q3867" s="330"/>
      <c r="R3867" s="338">
        <v>0.1661783</v>
      </c>
      <c r="S3867" s="338"/>
      <c r="T3867" s="338"/>
      <c r="U3867" s="338"/>
      <c r="V3867" s="338">
        <v>8.3089169999999992</v>
      </c>
      <c r="W3867" s="338"/>
      <c r="X3867" s="338"/>
    </row>
    <row r="3868" spans="1:24" ht="16.5" customHeight="1">
      <c r="A3868" s="330"/>
      <c r="B3868" s="330"/>
      <c r="C3868" s="330"/>
      <c r="D3868" s="330"/>
      <c r="E3868" s="330"/>
      <c r="F3868" s="330"/>
      <c r="G3868" s="330"/>
      <c r="H3868" s="219"/>
      <c r="I3868" s="338"/>
      <c r="J3868" s="338"/>
      <c r="K3868" s="338"/>
      <c r="L3868" s="338"/>
      <c r="M3868" s="332"/>
      <c r="N3868" s="332"/>
      <c r="O3868" s="332"/>
      <c r="P3868" s="330"/>
      <c r="Q3868" s="330"/>
      <c r="R3868" s="338"/>
      <c r="S3868" s="338"/>
      <c r="T3868" s="338"/>
      <c r="U3868" s="338"/>
      <c r="V3868" s="338"/>
      <c r="W3868" s="338"/>
      <c r="X3868" s="338"/>
    </row>
    <row r="3869" spans="1:24" ht="1.5" customHeight="1">
      <c r="A3869" s="330" t="s">
        <v>47</v>
      </c>
      <c r="B3869" s="330"/>
      <c r="C3869" s="330"/>
      <c r="D3869" s="330"/>
      <c r="E3869" s="330"/>
      <c r="F3869" s="330"/>
      <c r="G3869" s="330"/>
      <c r="H3869" s="219"/>
      <c r="I3869" s="338">
        <v>140</v>
      </c>
      <c r="J3869" s="338"/>
      <c r="K3869" s="338"/>
      <c r="L3869" s="338"/>
      <c r="M3869" s="332" t="s">
        <v>640</v>
      </c>
      <c r="N3869" s="332"/>
      <c r="O3869" s="332"/>
      <c r="P3869" s="330"/>
      <c r="Q3869" s="330"/>
      <c r="R3869" s="338">
        <v>3.5242370000000002E-2</v>
      </c>
      <c r="S3869" s="338"/>
      <c r="T3869" s="338"/>
      <c r="U3869" s="338"/>
      <c r="V3869" s="338">
        <v>4.9339320000000004</v>
      </c>
      <c r="W3869" s="338"/>
      <c r="X3869" s="338"/>
    </row>
    <row r="3870" spans="1:24" ht="16.5" customHeight="1">
      <c r="A3870" s="330"/>
      <c r="B3870" s="330"/>
      <c r="C3870" s="330"/>
      <c r="D3870" s="330"/>
      <c r="E3870" s="330"/>
      <c r="F3870" s="330"/>
      <c r="G3870" s="330"/>
      <c r="H3870" s="219"/>
      <c r="I3870" s="338"/>
      <c r="J3870" s="338"/>
      <c r="K3870" s="338"/>
      <c r="L3870" s="338"/>
      <c r="M3870" s="332"/>
      <c r="N3870" s="332"/>
      <c r="O3870" s="332"/>
      <c r="P3870" s="330"/>
      <c r="Q3870" s="330"/>
      <c r="R3870" s="338"/>
      <c r="S3870" s="338"/>
      <c r="T3870" s="338"/>
      <c r="U3870" s="338"/>
      <c r="V3870" s="338"/>
      <c r="W3870" s="338"/>
      <c r="X3870" s="338"/>
    </row>
    <row r="3871" spans="1:24" ht="1.5" customHeight="1">
      <c r="A3871" s="330" t="s">
        <v>6</v>
      </c>
      <c r="B3871" s="330"/>
      <c r="C3871" s="330"/>
      <c r="D3871" s="330"/>
      <c r="E3871" s="330"/>
      <c r="F3871" s="330"/>
      <c r="G3871" s="330"/>
      <c r="H3871" s="219"/>
      <c r="I3871" s="338">
        <v>1</v>
      </c>
      <c r="J3871" s="338"/>
      <c r="K3871" s="338"/>
      <c r="L3871" s="338"/>
      <c r="M3871" s="332" t="s">
        <v>45</v>
      </c>
      <c r="N3871" s="332"/>
      <c r="O3871" s="332"/>
      <c r="P3871" s="330"/>
      <c r="Q3871" s="330"/>
      <c r="R3871" s="338">
        <v>1.3061130000000001</v>
      </c>
      <c r="S3871" s="338"/>
      <c r="T3871" s="338"/>
      <c r="U3871" s="338"/>
      <c r="V3871" s="338">
        <v>1.3061130000000001</v>
      </c>
      <c r="W3871" s="338"/>
      <c r="X3871" s="338"/>
    </row>
    <row r="3872" spans="1:24" ht="16.5" customHeight="1">
      <c r="A3872" s="330"/>
      <c r="B3872" s="330"/>
      <c r="C3872" s="330"/>
      <c r="D3872" s="330"/>
      <c r="E3872" s="330"/>
      <c r="F3872" s="330"/>
      <c r="G3872" s="330"/>
      <c r="H3872" s="219"/>
      <c r="I3872" s="338"/>
      <c r="J3872" s="338"/>
      <c r="K3872" s="338"/>
      <c r="L3872" s="338"/>
      <c r="M3872" s="332"/>
      <c r="N3872" s="332"/>
      <c r="O3872" s="332"/>
      <c r="P3872" s="330"/>
      <c r="Q3872" s="330"/>
      <c r="R3872" s="338"/>
      <c r="S3872" s="338"/>
      <c r="T3872" s="338"/>
      <c r="U3872" s="338"/>
      <c r="V3872" s="338"/>
      <c r="W3872" s="338"/>
      <c r="X3872" s="338"/>
    </row>
    <row r="3873" spans="1:24" ht="1.5" customHeight="1">
      <c r="A3873" s="330" t="s">
        <v>8</v>
      </c>
      <c r="B3873" s="330"/>
      <c r="C3873" s="330"/>
      <c r="D3873" s="330"/>
      <c r="E3873" s="330"/>
      <c r="F3873" s="330"/>
      <c r="G3873" s="330"/>
      <c r="H3873" s="219"/>
      <c r="I3873" s="338">
        <v>1</v>
      </c>
      <c r="J3873" s="338"/>
      <c r="K3873" s="338"/>
      <c r="L3873" s="338"/>
      <c r="M3873" s="332" t="s">
        <v>45</v>
      </c>
      <c r="N3873" s="332"/>
      <c r="O3873" s="332"/>
      <c r="P3873" s="330"/>
      <c r="Q3873" s="330"/>
      <c r="R3873" s="338">
        <v>0.23260339999999999</v>
      </c>
      <c r="S3873" s="338"/>
      <c r="T3873" s="338"/>
      <c r="U3873" s="338"/>
      <c r="V3873" s="338">
        <v>0.23260339999999999</v>
      </c>
      <c r="W3873" s="338"/>
      <c r="X3873" s="338"/>
    </row>
    <row r="3874" spans="1:24" ht="16.5" customHeight="1">
      <c r="A3874" s="330"/>
      <c r="B3874" s="330"/>
      <c r="C3874" s="330"/>
      <c r="D3874" s="330"/>
      <c r="E3874" s="330"/>
      <c r="F3874" s="330"/>
      <c r="G3874" s="330"/>
      <c r="H3874" s="219"/>
      <c r="I3874" s="338"/>
      <c r="J3874" s="338"/>
      <c r="K3874" s="338"/>
      <c r="L3874" s="338"/>
      <c r="M3874" s="332"/>
      <c r="N3874" s="332"/>
      <c r="O3874" s="332"/>
      <c r="P3874" s="330"/>
      <c r="Q3874" s="330"/>
      <c r="R3874" s="338"/>
      <c r="S3874" s="338"/>
      <c r="T3874" s="338"/>
      <c r="U3874" s="338"/>
      <c r="V3874" s="338"/>
      <c r="W3874" s="338"/>
      <c r="X3874" s="338"/>
    </row>
    <row r="3875" spans="1:24" ht="7.5" customHeight="1"/>
    <row r="3876" spans="1:24" ht="16.5" customHeight="1">
      <c r="S3876" s="335" t="s">
        <v>641</v>
      </c>
      <c r="T3876" s="335"/>
      <c r="U3876" s="336">
        <v>14.78157</v>
      </c>
      <c r="V3876" s="336"/>
      <c r="W3876" s="336"/>
    </row>
    <row r="3877" spans="1:24" ht="15.75" customHeight="1"/>
    <row r="3878" spans="1:24" ht="16.5" customHeight="1">
      <c r="B3878" s="339" t="s">
        <v>812</v>
      </c>
      <c r="C3878" s="339"/>
      <c r="D3878" s="339"/>
      <c r="E3878" s="339"/>
      <c r="F3878" s="339"/>
      <c r="G3878" s="339"/>
      <c r="H3878" s="339"/>
      <c r="I3878" s="339"/>
      <c r="J3878" s="339"/>
      <c r="K3878" s="339"/>
      <c r="L3878" s="339"/>
      <c r="M3878" s="339"/>
      <c r="N3878" s="339"/>
      <c r="O3878" s="339"/>
      <c r="P3878" s="339"/>
      <c r="Q3878" s="339"/>
      <c r="R3878" s="339"/>
      <c r="S3878" s="339"/>
      <c r="T3878" s="339"/>
      <c r="U3878" s="339"/>
      <c r="V3878" s="339"/>
      <c r="W3878" s="339"/>
      <c r="X3878" s="339"/>
    </row>
    <row r="3879" spans="1:24" ht="0.75" customHeight="1"/>
    <row r="3880" spans="1:24" ht="18" customHeight="1">
      <c r="A3880" s="340" t="s">
        <v>633</v>
      </c>
      <c r="B3880" s="340"/>
      <c r="C3880" s="340"/>
      <c r="D3880" s="340"/>
      <c r="E3880" s="340"/>
      <c r="F3880" s="340"/>
      <c r="G3880" s="340"/>
      <c r="H3880" s="218" t="s">
        <v>634</v>
      </c>
      <c r="I3880" s="341" t="s">
        <v>635</v>
      </c>
      <c r="J3880" s="341"/>
      <c r="K3880" s="341"/>
      <c r="L3880" s="341"/>
      <c r="M3880" s="341" t="s">
        <v>43</v>
      </c>
      <c r="N3880" s="341"/>
      <c r="O3880" s="341"/>
      <c r="P3880" s="340" t="s">
        <v>636</v>
      </c>
      <c r="Q3880" s="340"/>
      <c r="R3880" s="341" t="s">
        <v>637</v>
      </c>
      <c r="S3880" s="341"/>
      <c r="T3880" s="341"/>
      <c r="U3880" s="341"/>
      <c r="V3880" s="341" t="s">
        <v>638</v>
      </c>
      <c r="W3880" s="341"/>
      <c r="X3880" s="341"/>
    </row>
    <row r="3881" spans="1:24" ht="1.5" customHeight="1">
      <c r="A3881" s="330" t="s">
        <v>141</v>
      </c>
      <c r="B3881" s="330"/>
      <c r="C3881" s="330"/>
      <c r="D3881" s="330"/>
      <c r="E3881" s="330"/>
      <c r="F3881" s="330"/>
      <c r="G3881" s="330"/>
      <c r="H3881" s="219"/>
      <c r="I3881" s="338">
        <v>50</v>
      </c>
      <c r="J3881" s="338"/>
      <c r="K3881" s="338"/>
      <c r="L3881" s="338"/>
      <c r="M3881" s="332" t="s">
        <v>639</v>
      </c>
      <c r="N3881" s="332"/>
      <c r="O3881" s="332"/>
      <c r="P3881" s="330"/>
      <c r="Q3881" s="330"/>
      <c r="R3881" s="338">
        <v>0.1661783</v>
      </c>
      <c r="S3881" s="338"/>
      <c r="T3881" s="338"/>
      <c r="U3881" s="338"/>
      <c r="V3881" s="338">
        <v>8.3089169999999992</v>
      </c>
      <c r="W3881" s="338"/>
      <c r="X3881" s="338"/>
    </row>
    <row r="3882" spans="1:24" ht="16.5" customHeight="1">
      <c r="A3882" s="330"/>
      <c r="B3882" s="330"/>
      <c r="C3882" s="330"/>
      <c r="D3882" s="330"/>
      <c r="E3882" s="330"/>
      <c r="F3882" s="330"/>
      <c r="G3882" s="330"/>
      <c r="H3882" s="219"/>
      <c r="I3882" s="338"/>
      <c r="J3882" s="338"/>
      <c r="K3882" s="338"/>
      <c r="L3882" s="338"/>
      <c r="M3882" s="332"/>
      <c r="N3882" s="332"/>
      <c r="O3882" s="332"/>
      <c r="P3882" s="330"/>
      <c r="Q3882" s="330"/>
      <c r="R3882" s="338"/>
      <c r="S3882" s="338"/>
      <c r="T3882" s="338"/>
      <c r="U3882" s="338"/>
      <c r="V3882" s="338"/>
      <c r="W3882" s="338"/>
      <c r="X3882" s="338"/>
    </row>
    <row r="3883" spans="1:24" ht="1.5" customHeight="1">
      <c r="A3883" s="330" t="s">
        <v>47</v>
      </c>
      <c r="B3883" s="330"/>
      <c r="C3883" s="330"/>
      <c r="D3883" s="330"/>
      <c r="E3883" s="330"/>
      <c r="F3883" s="330"/>
      <c r="G3883" s="330"/>
      <c r="H3883" s="219"/>
      <c r="I3883" s="338">
        <v>120</v>
      </c>
      <c r="J3883" s="338"/>
      <c r="K3883" s="338"/>
      <c r="L3883" s="338"/>
      <c r="M3883" s="332" t="s">
        <v>640</v>
      </c>
      <c r="N3883" s="332"/>
      <c r="O3883" s="332"/>
      <c r="P3883" s="330"/>
      <c r="Q3883" s="330"/>
      <c r="R3883" s="338">
        <v>3.5242370000000002E-2</v>
      </c>
      <c r="S3883" s="338"/>
      <c r="T3883" s="338"/>
      <c r="U3883" s="338"/>
      <c r="V3883" s="338">
        <v>4.2290850000000004</v>
      </c>
      <c r="W3883" s="338"/>
      <c r="X3883" s="338"/>
    </row>
    <row r="3884" spans="1:24" ht="16.5" customHeight="1">
      <c r="A3884" s="330"/>
      <c r="B3884" s="330"/>
      <c r="C3884" s="330"/>
      <c r="D3884" s="330"/>
      <c r="E3884" s="330"/>
      <c r="F3884" s="330"/>
      <c r="G3884" s="330"/>
      <c r="H3884" s="219"/>
      <c r="I3884" s="338"/>
      <c r="J3884" s="338"/>
      <c r="K3884" s="338"/>
      <c r="L3884" s="338"/>
      <c r="M3884" s="332"/>
      <c r="N3884" s="332"/>
      <c r="O3884" s="332"/>
      <c r="P3884" s="330"/>
      <c r="Q3884" s="330"/>
      <c r="R3884" s="338"/>
      <c r="S3884" s="338"/>
      <c r="T3884" s="338"/>
      <c r="U3884" s="338"/>
      <c r="V3884" s="338"/>
      <c r="W3884" s="338"/>
      <c r="X3884" s="338"/>
    </row>
    <row r="3885" spans="1:24" ht="1.5" customHeight="1">
      <c r="A3885" s="330" t="s">
        <v>51</v>
      </c>
      <c r="B3885" s="330"/>
      <c r="C3885" s="330"/>
      <c r="D3885" s="330"/>
      <c r="E3885" s="330"/>
      <c r="F3885" s="330"/>
      <c r="G3885" s="330"/>
      <c r="H3885" s="219"/>
      <c r="I3885" s="338">
        <v>20</v>
      </c>
      <c r="J3885" s="338"/>
      <c r="K3885" s="338"/>
      <c r="L3885" s="338"/>
      <c r="M3885" s="332" t="s">
        <v>639</v>
      </c>
      <c r="N3885" s="332"/>
      <c r="O3885" s="332"/>
      <c r="P3885" s="330"/>
      <c r="Q3885" s="330"/>
      <c r="R3885" s="338">
        <v>0.15169840000000001</v>
      </c>
      <c r="S3885" s="338"/>
      <c r="T3885" s="338"/>
      <c r="U3885" s="338"/>
      <c r="V3885" s="338">
        <v>3.0339689999999999</v>
      </c>
      <c r="W3885" s="338"/>
      <c r="X3885" s="338"/>
    </row>
    <row r="3886" spans="1:24" ht="16.5" customHeight="1">
      <c r="A3886" s="330"/>
      <c r="B3886" s="330"/>
      <c r="C3886" s="330"/>
      <c r="D3886" s="330"/>
      <c r="E3886" s="330"/>
      <c r="F3886" s="330"/>
      <c r="G3886" s="330"/>
      <c r="H3886" s="219"/>
      <c r="I3886" s="338"/>
      <c r="J3886" s="338"/>
      <c r="K3886" s="338"/>
      <c r="L3886" s="338"/>
      <c r="M3886" s="332"/>
      <c r="N3886" s="332"/>
      <c r="O3886" s="332"/>
      <c r="P3886" s="330"/>
      <c r="Q3886" s="330"/>
      <c r="R3886" s="338"/>
      <c r="S3886" s="338"/>
      <c r="T3886" s="338"/>
      <c r="U3886" s="338"/>
      <c r="V3886" s="338"/>
      <c r="W3886" s="338"/>
      <c r="X3886" s="338"/>
    </row>
    <row r="3887" spans="1:24" ht="1.5" customHeight="1">
      <c r="A3887" s="330" t="s">
        <v>112</v>
      </c>
      <c r="B3887" s="330"/>
      <c r="C3887" s="330"/>
      <c r="D3887" s="330"/>
      <c r="E3887" s="330"/>
      <c r="F3887" s="330"/>
      <c r="G3887" s="330"/>
      <c r="H3887" s="219"/>
      <c r="I3887" s="338">
        <v>20</v>
      </c>
      <c r="J3887" s="338"/>
      <c r="K3887" s="338"/>
      <c r="L3887" s="338"/>
      <c r="M3887" s="332" t="s">
        <v>640</v>
      </c>
      <c r="N3887" s="332"/>
      <c r="O3887" s="332"/>
      <c r="P3887" s="330"/>
      <c r="Q3887" s="330"/>
      <c r="R3887" s="338">
        <v>0.20240430000000001</v>
      </c>
      <c r="S3887" s="338"/>
      <c r="T3887" s="338"/>
      <c r="U3887" s="338"/>
      <c r="V3887" s="338">
        <v>4.0480859999999996</v>
      </c>
      <c r="W3887" s="338"/>
      <c r="X3887" s="338"/>
    </row>
    <row r="3888" spans="1:24" ht="16.5" customHeight="1">
      <c r="A3888" s="330"/>
      <c r="B3888" s="330"/>
      <c r="C3888" s="330"/>
      <c r="D3888" s="330"/>
      <c r="E3888" s="330"/>
      <c r="F3888" s="330"/>
      <c r="G3888" s="330"/>
      <c r="H3888" s="219"/>
      <c r="I3888" s="338"/>
      <c r="J3888" s="338"/>
      <c r="K3888" s="338"/>
      <c r="L3888" s="338"/>
      <c r="M3888" s="332"/>
      <c r="N3888" s="332"/>
      <c r="O3888" s="332"/>
      <c r="P3888" s="330"/>
      <c r="Q3888" s="330"/>
      <c r="R3888" s="338"/>
      <c r="S3888" s="338"/>
      <c r="T3888" s="338"/>
      <c r="U3888" s="338"/>
      <c r="V3888" s="338"/>
      <c r="W3888" s="338"/>
      <c r="X3888" s="338"/>
    </row>
    <row r="3889" spans="1:24" ht="1.5" customHeight="1">
      <c r="A3889" s="330" t="s">
        <v>97</v>
      </c>
      <c r="B3889" s="330"/>
      <c r="C3889" s="330"/>
      <c r="D3889" s="330"/>
      <c r="E3889" s="330"/>
      <c r="F3889" s="330"/>
      <c r="G3889" s="330"/>
      <c r="H3889" s="219"/>
      <c r="I3889" s="338">
        <v>20</v>
      </c>
      <c r="J3889" s="338"/>
      <c r="K3889" s="338"/>
      <c r="L3889" s="338"/>
      <c r="M3889" s="332" t="s">
        <v>639</v>
      </c>
      <c r="N3889" s="332"/>
      <c r="O3889" s="332"/>
      <c r="P3889" s="330"/>
      <c r="Q3889" s="330"/>
      <c r="R3889" s="338">
        <v>0</v>
      </c>
      <c r="S3889" s="338"/>
      <c r="T3889" s="338"/>
      <c r="U3889" s="338"/>
      <c r="V3889" s="338">
        <v>0</v>
      </c>
      <c r="W3889" s="338"/>
      <c r="X3889" s="338"/>
    </row>
    <row r="3890" spans="1:24" ht="16.5" customHeight="1">
      <c r="A3890" s="330"/>
      <c r="B3890" s="330"/>
      <c r="C3890" s="330"/>
      <c r="D3890" s="330"/>
      <c r="E3890" s="330"/>
      <c r="F3890" s="330"/>
      <c r="G3890" s="330"/>
      <c r="H3890" s="219"/>
      <c r="I3890" s="338"/>
      <c r="J3890" s="338"/>
      <c r="K3890" s="338"/>
      <c r="L3890" s="338"/>
      <c r="M3890" s="332"/>
      <c r="N3890" s="332"/>
      <c r="O3890" s="332"/>
      <c r="P3890" s="330"/>
      <c r="Q3890" s="330"/>
      <c r="R3890" s="338"/>
      <c r="S3890" s="338"/>
      <c r="T3890" s="338"/>
      <c r="U3890" s="338"/>
      <c r="V3890" s="338"/>
      <c r="W3890" s="338"/>
      <c r="X3890" s="338"/>
    </row>
    <row r="3891" spans="1:24" ht="1.5" customHeight="1">
      <c r="A3891" s="330" t="s">
        <v>7</v>
      </c>
      <c r="B3891" s="330"/>
      <c r="C3891" s="330"/>
      <c r="D3891" s="330"/>
      <c r="E3891" s="330"/>
      <c r="F3891" s="330"/>
      <c r="G3891" s="330"/>
      <c r="H3891" s="219"/>
      <c r="I3891" s="338">
        <v>1</v>
      </c>
      <c r="J3891" s="338"/>
      <c r="K3891" s="338"/>
      <c r="L3891" s="338"/>
      <c r="M3891" s="332" t="s">
        <v>45</v>
      </c>
      <c r="N3891" s="332"/>
      <c r="O3891" s="332"/>
      <c r="P3891" s="330"/>
      <c r="Q3891" s="330"/>
      <c r="R3891" s="338">
        <v>1.21</v>
      </c>
      <c r="S3891" s="338"/>
      <c r="T3891" s="338"/>
      <c r="U3891" s="338"/>
      <c r="V3891" s="338">
        <v>1.21</v>
      </c>
      <c r="W3891" s="338"/>
      <c r="X3891" s="338"/>
    </row>
    <row r="3892" spans="1:24" ht="16.5" customHeight="1">
      <c r="A3892" s="330"/>
      <c r="B3892" s="330"/>
      <c r="C3892" s="330"/>
      <c r="D3892" s="330"/>
      <c r="E3892" s="330"/>
      <c r="F3892" s="330"/>
      <c r="G3892" s="330"/>
      <c r="H3892" s="219"/>
      <c r="I3892" s="338"/>
      <c r="J3892" s="338"/>
      <c r="K3892" s="338"/>
      <c r="L3892" s="338"/>
      <c r="M3892" s="332"/>
      <c r="N3892" s="332"/>
      <c r="O3892" s="332"/>
      <c r="P3892" s="330"/>
      <c r="Q3892" s="330"/>
      <c r="R3892" s="338"/>
      <c r="S3892" s="338"/>
      <c r="T3892" s="338"/>
      <c r="U3892" s="338"/>
      <c r="V3892" s="338"/>
      <c r="W3892" s="338"/>
      <c r="X3892" s="338"/>
    </row>
    <row r="3893" spans="1:24" ht="1.5" customHeight="1">
      <c r="A3893" s="330" t="s">
        <v>8</v>
      </c>
      <c r="B3893" s="330"/>
      <c r="C3893" s="330"/>
      <c r="D3893" s="330"/>
      <c r="E3893" s="330"/>
      <c r="F3893" s="330"/>
      <c r="G3893" s="330"/>
      <c r="H3893" s="219"/>
      <c r="I3893" s="338">
        <v>1</v>
      </c>
      <c r="J3893" s="338"/>
      <c r="K3893" s="338"/>
      <c r="L3893" s="338"/>
      <c r="M3893" s="332" t="s">
        <v>45</v>
      </c>
      <c r="N3893" s="332"/>
      <c r="O3893" s="332"/>
      <c r="P3893" s="330"/>
      <c r="Q3893" s="330"/>
      <c r="R3893" s="338">
        <v>0.23260339999999999</v>
      </c>
      <c r="S3893" s="338"/>
      <c r="T3893" s="338"/>
      <c r="U3893" s="338"/>
      <c r="V3893" s="338">
        <v>0.23260339999999999</v>
      </c>
      <c r="W3893" s="338"/>
      <c r="X3893" s="338"/>
    </row>
    <row r="3894" spans="1:24" ht="16.5" customHeight="1">
      <c r="A3894" s="330"/>
      <c r="B3894" s="330"/>
      <c r="C3894" s="330"/>
      <c r="D3894" s="330"/>
      <c r="E3894" s="330"/>
      <c r="F3894" s="330"/>
      <c r="G3894" s="330"/>
      <c r="H3894" s="219"/>
      <c r="I3894" s="338"/>
      <c r="J3894" s="338"/>
      <c r="K3894" s="338"/>
      <c r="L3894" s="338"/>
      <c r="M3894" s="332"/>
      <c r="N3894" s="332"/>
      <c r="O3894" s="332"/>
      <c r="P3894" s="330"/>
      <c r="Q3894" s="330"/>
      <c r="R3894" s="338"/>
      <c r="S3894" s="338"/>
      <c r="T3894" s="338"/>
      <c r="U3894" s="338"/>
      <c r="V3894" s="338"/>
      <c r="W3894" s="338"/>
      <c r="X3894" s="338"/>
    </row>
    <row r="3895" spans="1:24" ht="7.5" customHeight="1"/>
    <row r="3896" spans="1:24" ht="16.5" customHeight="1">
      <c r="S3896" s="335" t="s">
        <v>641</v>
      </c>
      <c r="T3896" s="335"/>
      <c r="U3896" s="336">
        <v>21.062660000000001</v>
      </c>
      <c r="V3896" s="336"/>
      <c r="W3896" s="336"/>
    </row>
    <row r="3897" spans="1:24" ht="15.75" customHeight="1"/>
    <row r="3898" spans="1:24" ht="16.5" customHeight="1">
      <c r="B3898" s="339" t="s">
        <v>813</v>
      </c>
      <c r="C3898" s="339"/>
      <c r="D3898" s="339"/>
      <c r="E3898" s="339"/>
      <c r="F3898" s="339"/>
      <c r="G3898" s="339"/>
      <c r="H3898" s="339"/>
      <c r="I3898" s="339"/>
      <c r="J3898" s="339"/>
      <c r="K3898" s="339"/>
      <c r="L3898" s="339"/>
      <c r="M3898" s="339"/>
      <c r="N3898" s="339"/>
      <c r="O3898" s="339"/>
      <c r="P3898" s="339"/>
      <c r="Q3898" s="339"/>
      <c r="R3898" s="339"/>
      <c r="S3898" s="339"/>
      <c r="T3898" s="339"/>
      <c r="U3898" s="339"/>
      <c r="V3898" s="339"/>
      <c r="W3898" s="339"/>
      <c r="X3898" s="339"/>
    </row>
    <row r="3899" spans="1:24" ht="0.75" customHeight="1"/>
    <row r="3900" spans="1:24" ht="18" customHeight="1">
      <c r="A3900" s="340" t="s">
        <v>633</v>
      </c>
      <c r="B3900" s="340"/>
      <c r="C3900" s="340"/>
      <c r="D3900" s="340"/>
      <c r="E3900" s="340"/>
      <c r="F3900" s="340"/>
      <c r="G3900" s="340"/>
      <c r="H3900" s="218" t="s">
        <v>634</v>
      </c>
      <c r="I3900" s="341" t="s">
        <v>635</v>
      </c>
      <c r="J3900" s="341"/>
      <c r="K3900" s="341"/>
      <c r="L3900" s="341"/>
      <c r="M3900" s="341" t="s">
        <v>43</v>
      </c>
      <c r="N3900" s="341"/>
      <c r="O3900" s="341"/>
      <c r="P3900" s="340" t="s">
        <v>636</v>
      </c>
      <c r="Q3900" s="340"/>
      <c r="R3900" s="341" t="s">
        <v>637</v>
      </c>
      <c r="S3900" s="341"/>
      <c r="T3900" s="341"/>
      <c r="U3900" s="341"/>
      <c r="V3900" s="341" t="s">
        <v>638</v>
      </c>
      <c r="W3900" s="341"/>
      <c r="X3900" s="341"/>
    </row>
    <row r="3901" spans="1:24" ht="1.5" customHeight="1">
      <c r="A3901" s="330" t="s">
        <v>141</v>
      </c>
      <c r="B3901" s="330"/>
      <c r="C3901" s="330"/>
      <c r="D3901" s="330"/>
      <c r="E3901" s="330"/>
      <c r="F3901" s="330"/>
      <c r="G3901" s="330"/>
      <c r="H3901" s="219"/>
      <c r="I3901" s="338">
        <v>60</v>
      </c>
      <c r="J3901" s="338"/>
      <c r="K3901" s="338"/>
      <c r="L3901" s="338"/>
      <c r="M3901" s="332" t="s">
        <v>639</v>
      </c>
      <c r="N3901" s="332"/>
      <c r="O3901" s="332"/>
      <c r="P3901" s="330"/>
      <c r="Q3901" s="330"/>
      <c r="R3901" s="338">
        <v>0.1661783</v>
      </c>
      <c r="S3901" s="338"/>
      <c r="T3901" s="338"/>
      <c r="U3901" s="338"/>
      <c r="V3901" s="338">
        <v>9.970701</v>
      </c>
      <c r="W3901" s="338"/>
      <c r="X3901" s="338"/>
    </row>
    <row r="3902" spans="1:24" ht="16.5" customHeight="1">
      <c r="A3902" s="330"/>
      <c r="B3902" s="330"/>
      <c r="C3902" s="330"/>
      <c r="D3902" s="330"/>
      <c r="E3902" s="330"/>
      <c r="F3902" s="330"/>
      <c r="G3902" s="330"/>
      <c r="H3902" s="219"/>
      <c r="I3902" s="338"/>
      <c r="J3902" s="338"/>
      <c r="K3902" s="338"/>
      <c r="L3902" s="338"/>
      <c r="M3902" s="332"/>
      <c r="N3902" s="332"/>
      <c r="O3902" s="332"/>
      <c r="P3902" s="330"/>
      <c r="Q3902" s="330"/>
      <c r="R3902" s="338"/>
      <c r="S3902" s="338"/>
      <c r="T3902" s="338"/>
      <c r="U3902" s="338"/>
      <c r="V3902" s="338"/>
      <c r="W3902" s="338"/>
      <c r="X3902" s="338"/>
    </row>
    <row r="3903" spans="1:24" ht="1.5" customHeight="1">
      <c r="A3903" s="330" t="s">
        <v>47</v>
      </c>
      <c r="B3903" s="330"/>
      <c r="C3903" s="330"/>
      <c r="D3903" s="330"/>
      <c r="E3903" s="330"/>
      <c r="F3903" s="330"/>
      <c r="G3903" s="330"/>
      <c r="H3903" s="219"/>
      <c r="I3903" s="338">
        <v>150</v>
      </c>
      <c r="J3903" s="338"/>
      <c r="K3903" s="338"/>
      <c r="L3903" s="338"/>
      <c r="M3903" s="332" t="s">
        <v>640</v>
      </c>
      <c r="N3903" s="332"/>
      <c r="O3903" s="332"/>
      <c r="P3903" s="330"/>
      <c r="Q3903" s="330"/>
      <c r="R3903" s="338">
        <v>3.5242370000000002E-2</v>
      </c>
      <c r="S3903" s="338"/>
      <c r="T3903" s="338"/>
      <c r="U3903" s="338"/>
      <c r="V3903" s="338">
        <v>5.2863559999999996</v>
      </c>
      <c r="W3903" s="338"/>
      <c r="X3903" s="338"/>
    </row>
    <row r="3904" spans="1:24" ht="16.5" customHeight="1">
      <c r="A3904" s="330"/>
      <c r="B3904" s="330"/>
      <c r="C3904" s="330"/>
      <c r="D3904" s="330"/>
      <c r="E3904" s="330"/>
      <c r="F3904" s="330"/>
      <c r="G3904" s="330"/>
      <c r="H3904" s="219"/>
      <c r="I3904" s="338"/>
      <c r="J3904" s="338"/>
      <c r="K3904" s="338"/>
      <c r="L3904" s="338"/>
      <c r="M3904" s="332"/>
      <c r="N3904" s="332"/>
      <c r="O3904" s="332"/>
      <c r="P3904" s="330"/>
      <c r="Q3904" s="330"/>
      <c r="R3904" s="338"/>
      <c r="S3904" s="338"/>
      <c r="T3904" s="338"/>
      <c r="U3904" s="338"/>
      <c r="V3904" s="338"/>
      <c r="W3904" s="338"/>
      <c r="X3904" s="338"/>
    </row>
    <row r="3905" spans="1:24" ht="1.5" customHeight="1">
      <c r="A3905" s="330" t="s">
        <v>10</v>
      </c>
      <c r="B3905" s="330"/>
      <c r="C3905" s="330"/>
      <c r="D3905" s="330"/>
      <c r="E3905" s="330"/>
      <c r="F3905" s="330"/>
      <c r="G3905" s="330"/>
      <c r="H3905" s="219"/>
      <c r="I3905" s="338">
        <v>55</v>
      </c>
      <c r="J3905" s="338"/>
      <c r="K3905" s="338"/>
      <c r="L3905" s="338"/>
      <c r="M3905" s="332" t="s">
        <v>639</v>
      </c>
      <c r="N3905" s="332"/>
      <c r="O3905" s="332"/>
      <c r="P3905" s="330"/>
      <c r="Q3905" s="330"/>
      <c r="R3905" s="338">
        <v>9.0999999999999998E-2</v>
      </c>
      <c r="S3905" s="338"/>
      <c r="T3905" s="338"/>
      <c r="U3905" s="338"/>
      <c r="V3905" s="338">
        <v>5.0049999999999999</v>
      </c>
      <c r="W3905" s="338"/>
      <c r="X3905" s="338"/>
    </row>
    <row r="3906" spans="1:24" ht="16.5" customHeight="1">
      <c r="A3906" s="330"/>
      <c r="B3906" s="330"/>
      <c r="C3906" s="330"/>
      <c r="D3906" s="330"/>
      <c r="E3906" s="330"/>
      <c r="F3906" s="330"/>
      <c r="G3906" s="330"/>
      <c r="H3906" s="219"/>
      <c r="I3906" s="338"/>
      <c r="J3906" s="338"/>
      <c r="K3906" s="338"/>
      <c r="L3906" s="338"/>
      <c r="M3906" s="332"/>
      <c r="N3906" s="332"/>
      <c r="O3906" s="332"/>
      <c r="P3906" s="330"/>
      <c r="Q3906" s="330"/>
      <c r="R3906" s="338"/>
      <c r="S3906" s="338"/>
      <c r="T3906" s="338"/>
      <c r="U3906" s="338"/>
      <c r="V3906" s="338"/>
      <c r="W3906" s="338"/>
      <c r="X3906" s="338"/>
    </row>
    <row r="3907" spans="1:24" ht="1.5" customHeight="1">
      <c r="A3907" s="330" t="s">
        <v>7</v>
      </c>
      <c r="B3907" s="330"/>
      <c r="C3907" s="330"/>
      <c r="D3907" s="330"/>
      <c r="E3907" s="330"/>
      <c r="F3907" s="330"/>
      <c r="G3907" s="330"/>
      <c r="H3907" s="219"/>
      <c r="I3907" s="338">
        <v>1</v>
      </c>
      <c r="J3907" s="338"/>
      <c r="K3907" s="338"/>
      <c r="L3907" s="338"/>
      <c r="M3907" s="332" t="s">
        <v>45</v>
      </c>
      <c r="N3907" s="332"/>
      <c r="O3907" s="332"/>
      <c r="P3907" s="330"/>
      <c r="Q3907" s="330"/>
      <c r="R3907" s="338">
        <v>1.21</v>
      </c>
      <c r="S3907" s="338"/>
      <c r="T3907" s="338"/>
      <c r="U3907" s="338"/>
      <c r="V3907" s="338">
        <v>1.21</v>
      </c>
      <c r="W3907" s="338"/>
      <c r="X3907" s="338"/>
    </row>
    <row r="3908" spans="1:24" ht="16.5" customHeight="1">
      <c r="A3908" s="330"/>
      <c r="B3908" s="330"/>
      <c r="C3908" s="330"/>
      <c r="D3908" s="330"/>
      <c r="E3908" s="330"/>
      <c r="F3908" s="330"/>
      <c r="G3908" s="330"/>
      <c r="H3908" s="219"/>
      <c r="I3908" s="338"/>
      <c r="J3908" s="338"/>
      <c r="K3908" s="338"/>
      <c r="L3908" s="338"/>
      <c r="M3908" s="332"/>
      <c r="N3908" s="332"/>
      <c r="O3908" s="332"/>
      <c r="P3908" s="330"/>
      <c r="Q3908" s="330"/>
      <c r="R3908" s="338"/>
      <c r="S3908" s="338"/>
      <c r="T3908" s="338"/>
      <c r="U3908" s="338"/>
      <c r="V3908" s="338"/>
      <c r="W3908" s="338"/>
      <c r="X3908" s="338"/>
    </row>
    <row r="3909" spans="1:24" ht="1.5" customHeight="1">
      <c r="A3909" s="330" t="s">
        <v>8</v>
      </c>
      <c r="B3909" s="330"/>
      <c r="C3909" s="330"/>
      <c r="D3909" s="330"/>
      <c r="E3909" s="330"/>
      <c r="F3909" s="330"/>
      <c r="G3909" s="330"/>
      <c r="H3909" s="219"/>
      <c r="I3909" s="338">
        <v>1</v>
      </c>
      <c r="J3909" s="338"/>
      <c r="K3909" s="338"/>
      <c r="L3909" s="338"/>
      <c r="M3909" s="332" t="s">
        <v>45</v>
      </c>
      <c r="N3909" s="332"/>
      <c r="O3909" s="332"/>
      <c r="P3909" s="330"/>
      <c r="Q3909" s="330"/>
      <c r="R3909" s="338">
        <v>0.23260339999999999</v>
      </c>
      <c r="S3909" s="338"/>
      <c r="T3909" s="338"/>
      <c r="U3909" s="338"/>
      <c r="V3909" s="338">
        <v>0.23260339999999999</v>
      </c>
      <c r="W3909" s="338"/>
      <c r="X3909" s="338"/>
    </row>
    <row r="3910" spans="1:24" ht="16.5" customHeight="1">
      <c r="A3910" s="330"/>
      <c r="B3910" s="330"/>
      <c r="C3910" s="330"/>
      <c r="D3910" s="330"/>
      <c r="E3910" s="330"/>
      <c r="F3910" s="330"/>
      <c r="G3910" s="330"/>
      <c r="H3910" s="219"/>
      <c r="I3910" s="338"/>
      <c r="J3910" s="338"/>
      <c r="K3910" s="338"/>
      <c r="L3910" s="338"/>
      <c r="M3910" s="332"/>
      <c r="N3910" s="332"/>
      <c r="O3910" s="332"/>
      <c r="P3910" s="330"/>
      <c r="Q3910" s="330"/>
      <c r="R3910" s="338"/>
      <c r="S3910" s="338"/>
      <c r="T3910" s="338"/>
      <c r="U3910" s="338"/>
      <c r="V3910" s="338"/>
      <c r="W3910" s="338"/>
      <c r="X3910" s="338"/>
    </row>
    <row r="3911" spans="1:24" ht="7.5" customHeight="1"/>
    <row r="3912" spans="1:24" ht="16.5" customHeight="1">
      <c r="S3912" s="335" t="s">
        <v>641</v>
      </c>
      <c r="T3912" s="335"/>
      <c r="U3912" s="336">
        <v>21.704660000000001</v>
      </c>
      <c r="V3912" s="336"/>
      <c r="W3912" s="336"/>
    </row>
    <row r="3913" spans="1:24" ht="15.75" customHeight="1"/>
    <row r="3914" spans="1:24" ht="16.5" customHeight="1">
      <c r="B3914" s="339" t="s">
        <v>231</v>
      </c>
      <c r="C3914" s="339"/>
      <c r="D3914" s="339"/>
      <c r="E3914" s="339"/>
      <c r="F3914" s="339"/>
      <c r="G3914" s="339"/>
      <c r="H3914" s="339"/>
      <c r="I3914" s="339"/>
      <c r="J3914" s="339"/>
      <c r="K3914" s="339"/>
      <c r="L3914" s="339"/>
      <c r="M3914" s="339"/>
      <c r="N3914" s="339"/>
      <c r="O3914" s="339"/>
      <c r="P3914" s="339"/>
      <c r="Q3914" s="339"/>
      <c r="R3914" s="339"/>
      <c r="S3914" s="339"/>
      <c r="T3914" s="339"/>
      <c r="U3914" s="339"/>
      <c r="V3914" s="339"/>
      <c r="W3914" s="339"/>
      <c r="X3914" s="339"/>
    </row>
    <row r="3915" spans="1:24" ht="0.75" customHeight="1"/>
    <row r="3916" spans="1:24" ht="18" customHeight="1">
      <c r="A3916" s="340" t="s">
        <v>633</v>
      </c>
      <c r="B3916" s="340"/>
      <c r="C3916" s="340"/>
      <c r="D3916" s="340"/>
      <c r="E3916" s="340"/>
      <c r="F3916" s="340"/>
      <c r="G3916" s="340"/>
      <c r="H3916" s="218" t="s">
        <v>634</v>
      </c>
      <c r="I3916" s="341" t="s">
        <v>635</v>
      </c>
      <c r="J3916" s="341"/>
      <c r="K3916" s="341"/>
      <c r="L3916" s="341"/>
      <c r="M3916" s="341" t="s">
        <v>43</v>
      </c>
      <c r="N3916" s="341"/>
      <c r="O3916" s="341"/>
      <c r="P3916" s="340" t="s">
        <v>636</v>
      </c>
      <c r="Q3916" s="340"/>
      <c r="R3916" s="341" t="s">
        <v>637</v>
      </c>
      <c r="S3916" s="341"/>
      <c r="T3916" s="341"/>
      <c r="U3916" s="341"/>
      <c r="V3916" s="341" t="s">
        <v>638</v>
      </c>
      <c r="W3916" s="341"/>
      <c r="X3916" s="341"/>
    </row>
    <row r="3917" spans="1:24" ht="1.5" customHeight="1">
      <c r="A3917" s="330" t="s">
        <v>141</v>
      </c>
      <c r="B3917" s="330"/>
      <c r="C3917" s="330"/>
      <c r="D3917" s="330"/>
      <c r="E3917" s="330"/>
      <c r="F3917" s="330"/>
      <c r="G3917" s="330"/>
      <c r="H3917" s="219"/>
      <c r="I3917" s="338">
        <v>60</v>
      </c>
      <c r="J3917" s="338"/>
      <c r="K3917" s="338"/>
      <c r="L3917" s="338"/>
      <c r="M3917" s="332" t="s">
        <v>639</v>
      </c>
      <c r="N3917" s="332"/>
      <c r="O3917" s="332"/>
      <c r="P3917" s="330"/>
      <c r="Q3917" s="330"/>
      <c r="R3917" s="338">
        <v>0.1661783</v>
      </c>
      <c r="S3917" s="338"/>
      <c r="T3917" s="338"/>
      <c r="U3917" s="338"/>
      <c r="V3917" s="338">
        <v>9.970701</v>
      </c>
      <c r="W3917" s="338"/>
      <c r="X3917" s="338"/>
    </row>
    <row r="3918" spans="1:24" ht="16.5" customHeight="1">
      <c r="A3918" s="330"/>
      <c r="B3918" s="330"/>
      <c r="C3918" s="330"/>
      <c r="D3918" s="330"/>
      <c r="E3918" s="330"/>
      <c r="F3918" s="330"/>
      <c r="G3918" s="330"/>
      <c r="H3918" s="219"/>
      <c r="I3918" s="338"/>
      <c r="J3918" s="338"/>
      <c r="K3918" s="338"/>
      <c r="L3918" s="338"/>
      <c r="M3918" s="332"/>
      <c r="N3918" s="332"/>
      <c r="O3918" s="332"/>
      <c r="P3918" s="330"/>
      <c r="Q3918" s="330"/>
      <c r="R3918" s="338"/>
      <c r="S3918" s="338"/>
      <c r="T3918" s="338"/>
      <c r="U3918" s="338"/>
      <c r="V3918" s="338"/>
      <c r="W3918" s="338"/>
      <c r="X3918" s="338"/>
    </row>
    <row r="3919" spans="1:24" ht="1.5" customHeight="1">
      <c r="A3919" s="330" t="s">
        <v>47</v>
      </c>
      <c r="B3919" s="330"/>
      <c r="C3919" s="330"/>
      <c r="D3919" s="330"/>
      <c r="E3919" s="330"/>
      <c r="F3919" s="330"/>
      <c r="G3919" s="330"/>
      <c r="H3919" s="219"/>
      <c r="I3919" s="338">
        <v>150</v>
      </c>
      <c r="J3919" s="338"/>
      <c r="K3919" s="338"/>
      <c r="L3919" s="338"/>
      <c r="M3919" s="332" t="s">
        <v>640</v>
      </c>
      <c r="N3919" s="332"/>
      <c r="O3919" s="332"/>
      <c r="P3919" s="330"/>
      <c r="Q3919" s="330"/>
      <c r="R3919" s="338">
        <v>3.5242370000000002E-2</v>
      </c>
      <c r="S3919" s="338"/>
      <c r="T3919" s="338"/>
      <c r="U3919" s="338"/>
      <c r="V3919" s="338">
        <v>5.2863559999999996</v>
      </c>
      <c r="W3919" s="338"/>
      <c r="X3919" s="338"/>
    </row>
    <row r="3920" spans="1:24" ht="16.5" customHeight="1">
      <c r="A3920" s="330"/>
      <c r="B3920" s="330"/>
      <c r="C3920" s="330"/>
      <c r="D3920" s="330"/>
      <c r="E3920" s="330"/>
      <c r="F3920" s="330"/>
      <c r="G3920" s="330"/>
      <c r="H3920" s="219"/>
      <c r="I3920" s="338"/>
      <c r="J3920" s="338"/>
      <c r="K3920" s="338"/>
      <c r="L3920" s="338"/>
      <c r="M3920" s="332"/>
      <c r="N3920" s="332"/>
      <c r="O3920" s="332"/>
      <c r="P3920" s="330"/>
      <c r="Q3920" s="330"/>
      <c r="R3920" s="338"/>
      <c r="S3920" s="338"/>
      <c r="T3920" s="338"/>
      <c r="U3920" s="338"/>
      <c r="V3920" s="338"/>
      <c r="W3920" s="338"/>
      <c r="X3920" s="338"/>
    </row>
    <row r="3921" spans="1:24" ht="1.5" customHeight="1">
      <c r="A3921" s="330" t="s">
        <v>101</v>
      </c>
      <c r="B3921" s="330"/>
      <c r="C3921" s="330"/>
      <c r="D3921" s="330"/>
      <c r="E3921" s="330"/>
      <c r="F3921" s="330"/>
      <c r="G3921" s="330"/>
      <c r="H3921" s="219"/>
      <c r="I3921" s="338">
        <v>30</v>
      </c>
      <c r="J3921" s="338"/>
      <c r="K3921" s="338"/>
      <c r="L3921" s="338"/>
      <c r="M3921" s="332" t="s">
        <v>640</v>
      </c>
      <c r="N3921" s="332"/>
      <c r="O3921" s="332"/>
      <c r="P3921" s="330"/>
      <c r="Q3921" s="330"/>
      <c r="R3921" s="338">
        <v>0.3</v>
      </c>
      <c r="S3921" s="338"/>
      <c r="T3921" s="338"/>
      <c r="U3921" s="338"/>
      <c r="V3921" s="338">
        <v>9</v>
      </c>
      <c r="W3921" s="338"/>
      <c r="X3921" s="338"/>
    </row>
    <row r="3922" spans="1:24" ht="16.5" customHeight="1">
      <c r="A3922" s="330"/>
      <c r="B3922" s="330"/>
      <c r="C3922" s="330"/>
      <c r="D3922" s="330"/>
      <c r="E3922" s="330"/>
      <c r="F3922" s="330"/>
      <c r="G3922" s="330"/>
      <c r="H3922" s="219"/>
      <c r="I3922" s="338"/>
      <c r="J3922" s="338"/>
      <c r="K3922" s="338"/>
      <c r="L3922" s="338"/>
      <c r="M3922" s="332"/>
      <c r="N3922" s="332"/>
      <c r="O3922" s="332"/>
      <c r="P3922" s="330"/>
      <c r="Q3922" s="330"/>
      <c r="R3922" s="338"/>
      <c r="S3922" s="338"/>
      <c r="T3922" s="338"/>
      <c r="U3922" s="338"/>
      <c r="V3922" s="338"/>
      <c r="W3922" s="338"/>
      <c r="X3922" s="338"/>
    </row>
    <row r="3923" spans="1:24" ht="1.5" customHeight="1">
      <c r="A3923" s="330" t="s">
        <v>7</v>
      </c>
      <c r="B3923" s="330"/>
      <c r="C3923" s="330"/>
      <c r="D3923" s="330"/>
      <c r="E3923" s="330"/>
      <c r="F3923" s="330"/>
      <c r="G3923" s="330"/>
      <c r="H3923" s="219"/>
      <c r="I3923" s="338">
        <v>1</v>
      </c>
      <c r="J3923" s="338"/>
      <c r="K3923" s="338"/>
      <c r="L3923" s="338"/>
      <c r="M3923" s="332" t="s">
        <v>45</v>
      </c>
      <c r="N3923" s="332"/>
      <c r="O3923" s="332"/>
      <c r="P3923" s="330"/>
      <c r="Q3923" s="330"/>
      <c r="R3923" s="338">
        <v>1.21</v>
      </c>
      <c r="S3923" s="338"/>
      <c r="T3923" s="338"/>
      <c r="U3923" s="338"/>
      <c r="V3923" s="338">
        <v>1.21</v>
      </c>
      <c r="W3923" s="338"/>
      <c r="X3923" s="338"/>
    </row>
    <row r="3924" spans="1:24" ht="16.5" customHeight="1">
      <c r="A3924" s="330"/>
      <c r="B3924" s="330"/>
      <c r="C3924" s="330"/>
      <c r="D3924" s="330"/>
      <c r="E3924" s="330"/>
      <c r="F3924" s="330"/>
      <c r="G3924" s="330"/>
      <c r="H3924" s="219"/>
      <c r="I3924" s="338"/>
      <c r="J3924" s="338"/>
      <c r="K3924" s="338"/>
      <c r="L3924" s="338"/>
      <c r="M3924" s="332"/>
      <c r="N3924" s="332"/>
      <c r="O3924" s="332"/>
      <c r="P3924" s="330"/>
      <c r="Q3924" s="330"/>
      <c r="R3924" s="338"/>
      <c r="S3924" s="338"/>
      <c r="T3924" s="338"/>
      <c r="U3924" s="338"/>
      <c r="V3924" s="338"/>
      <c r="W3924" s="338"/>
      <c r="X3924" s="338"/>
    </row>
    <row r="3925" spans="1:24" ht="1.5" customHeight="1">
      <c r="A3925" s="330" t="s">
        <v>8</v>
      </c>
      <c r="B3925" s="330"/>
      <c r="C3925" s="330"/>
      <c r="D3925" s="330"/>
      <c r="E3925" s="330"/>
      <c r="F3925" s="330"/>
      <c r="G3925" s="330"/>
      <c r="H3925" s="219"/>
      <c r="I3925" s="338">
        <v>1</v>
      </c>
      <c r="J3925" s="338"/>
      <c r="K3925" s="338"/>
      <c r="L3925" s="338"/>
      <c r="M3925" s="332" t="s">
        <v>45</v>
      </c>
      <c r="N3925" s="332"/>
      <c r="O3925" s="332"/>
      <c r="P3925" s="330"/>
      <c r="Q3925" s="330"/>
      <c r="R3925" s="338">
        <v>0.23260339999999999</v>
      </c>
      <c r="S3925" s="338"/>
      <c r="T3925" s="338"/>
      <c r="U3925" s="338"/>
      <c r="V3925" s="338">
        <v>0.23260339999999999</v>
      </c>
      <c r="W3925" s="338"/>
      <c r="X3925" s="338"/>
    </row>
    <row r="3926" spans="1:24" ht="16.5" customHeight="1">
      <c r="A3926" s="330"/>
      <c r="B3926" s="330"/>
      <c r="C3926" s="330"/>
      <c r="D3926" s="330"/>
      <c r="E3926" s="330"/>
      <c r="F3926" s="330"/>
      <c r="G3926" s="330"/>
      <c r="H3926" s="219"/>
      <c r="I3926" s="338"/>
      <c r="J3926" s="338"/>
      <c r="K3926" s="338"/>
      <c r="L3926" s="338"/>
      <c r="M3926" s="332"/>
      <c r="N3926" s="332"/>
      <c r="O3926" s="332"/>
      <c r="P3926" s="330"/>
      <c r="Q3926" s="330"/>
      <c r="R3926" s="338"/>
      <c r="S3926" s="338"/>
      <c r="T3926" s="338"/>
      <c r="U3926" s="338"/>
      <c r="V3926" s="338"/>
      <c r="W3926" s="338"/>
      <c r="X3926" s="338"/>
    </row>
    <row r="3927" spans="1:24" ht="8.25" customHeight="1"/>
    <row r="3928" spans="1:24" ht="16.5" customHeight="1">
      <c r="S3928" s="335" t="s">
        <v>641</v>
      </c>
      <c r="T3928" s="335"/>
      <c r="U3928" s="336">
        <v>25.699660000000002</v>
      </c>
      <c r="V3928" s="336"/>
      <c r="W3928" s="336"/>
    </row>
    <row r="3929" spans="1:24" ht="15" customHeight="1"/>
    <row r="3930" spans="1:24" ht="16.5" customHeight="1">
      <c r="B3930" s="339" t="s">
        <v>232</v>
      </c>
      <c r="C3930" s="339"/>
      <c r="D3930" s="339"/>
      <c r="E3930" s="339"/>
      <c r="F3930" s="339"/>
      <c r="G3930" s="339"/>
      <c r="H3930" s="339"/>
      <c r="I3930" s="339"/>
      <c r="J3930" s="339"/>
      <c r="K3930" s="339"/>
      <c r="L3930" s="339"/>
      <c r="M3930" s="339"/>
      <c r="N3930" s="339"/>
      <c r="O3930" s="339"/>
      <c r="P3930" s="339"/>
      <c r="Q3930" s="339"/>
      <c r="R3930" s="339"/>
      <c r="S3930" s="339"/>
      <c r="T3930" s="339"/>
      <c r="U3930" s="339"/>
      <c r="V3930" s="339"/>
      <c r="W3930" s="339"/>
      <c r="X3930" s="339"/>
    </row>
    <row r="3931" spans="1:24" ht="1.5" customHeight="1"/>
    <row r="3932" spans="1:24" ht="18" customHeight="1">
      <c r="A3932" s="340" t="s">
        <v>633</v>
      </c>
      <c r="B3932" s="340"/>
      <c r="C3932" s="340"/>
      <c r="D3932" s="340"/>
      <c r="E3932" s="340"/>
      <c r="F3932" s="340"/>
      <c r="G3932" s="340"/>
      <c r="H3932" s="218" t="s">
        <v>634</v>
      </c>
      <c r="I3932" s="341" t="s">
        <v>635</v>
      </c>
      <c r="J3932" s="341"/>
      <c r="K3932" s="341"/>
      <c r="L3932" s="341"/>
      <c r="M3932" s="341" t="s">
        <v>43</v>
      </c>
      <c r="N3932" s="341"/>
      <c r="O3932" s="341"/>
      <c r="P3932" s="340" t="s">
        <v>636</v>
      </c>
      <c r="Q3932" s="340"/>
      <c r="R3932" s="341" t="s">
        <v>637</v>
      </c>
      <c r="S3932" s="341"/>
      <c r="T3932" s="341"/>
      <c r="U3932" s="341"/>
      <c r="V3932" s="341" t="s">
        <v>638</v>
      </c>
      <c r="W3932" s="341"/>
      <c r="X3932" s="341"/>
    </row>
    <row r="3933" spans="1:24" ht="1.5" customHeight="1">
      <c r="A3933" s="330" t="s">
        <v>141</v>
      </c>
      <c r="B3933" s="330"/>
      <c r="C3933" s="330"/>
      <c r="D3933" s="330"/>
      <c r="E3933" s="330"/>
      <c r="F3933" s="330"/>
      <c r="G3933" s="330"/>
      <c r="H3933" s="219"/>
      <c r="I3933" s="338">
        <v>60</v>
      </c>
      <c r="J3933" s="338"/>
      <c r="K3933" s="338"/>
      <c r="L3933" s="338"/>
      <c r="M3933" s="332" t="s">
        <v>639</v>
      </c>
      <c r="N3933" s="332"/>
      <c r="O3933" s="332"/>
      <c r="P3933" s="330"/>
      <c r="Q3933" s="330"/>
      <c r="R3933" s="338">
        <v>0.1661783</v>
      </c>
      <c r="S3933" s="338"/>
      <c r="T3933" s="338"/>
      <c r="U3933" s="338"/>
      <c r="V3933" s="338">
        <v>9.970701</v>
      </c>
      <c r="W3933" s="338"/>
      <c r="X3933" s="338"/>
    </row>
    <row r="3934" spans="1:24" ht="16.5" customHeight="1">
      <c r="A3934" s="330"/>
      <c r="B3934" s="330"/>
      <c r="C3934" s="330"/>
      <c r="D3934" s="330"/>
      <c r="E3934" s="330"/>
      <c r="F3934" s="330"/>
      <c r="G3934" s="330"/>
      <c r="H3934" s="219"/>
      <c r="I3934" s="338"/>
      <c r="J3934" s="338"/>
      <c r="K3934" s="338"/>
      <c r="L3934" s="338"/>
      <c r="M3934" s="332"/>
      <c r="N3934" s="332"/>
      <c r="O3934" s="332"/>
      <c r="P3934" s="330"/>
      <c r="Q3934" s="330"/>
      <c r="R3934" s="338"/>
      <c r="S3934" s="338"/>
      <c r="T3934" s="338"/>
      <c r="U3934" s="338"/>
      <c r="V3934" s="338"/>
      <c r="W3934" s="338"/>
      <c r="X3934" s="338"/>
    </row>
    <row r="3935" spans="1:24" ht="1.5" customHeight="1">
      <c r="A3935" s="330" t="s">
        <v>47</v>
      </c>
      <c r="B3935" s="330"/>
      <c r="C3935" s="330"/>
      <c r="D3935" s="330"/>
      <c r="E3935" s="330"/>
      <c r="F3935" s="330"/>
      <c r="G3935" s="330"/>
      <c r="H3935" s="219"/>
      <c r="I3935" s="338">
        <v>150</v>
      </c>
      <c r="J3935" s="338"/>
      <c r="K3935" s="338"/>
      <c r="L3935" s="338"/>
      <c r="M3935" s="332" t="s">
        <v>640</v>
      </c>
      <c r="N3935" s="332"/>
      <c r="O3935" s="332"/>
      <c r="P3935" s="330"/>
      <c r="Q3935" s="330"/>
      <c r="R3935" s="338">
        <v>3.5242370000000002E-2</v>
      </c>
      <c r="S3935" s="338"/>
      <c r="T3935" s="338"/>
      <c r="U3935" s="338"/>
      <c r="V3935" s="338">
        <v>5.2863559999999996</v>
      </c>
      <c r="W3935" s="338"/>
      <c r="X3935" s="338"/>
    </row>
    <row r="3936" spans="1:24" ht="16.5" customHeight="1">
      <c r="A3936" s="330"/>
      <c r="B3936" s="330"/>
      <c r="C3936" s="330"/>
      <c r="D3936" s="330"/>
      <c r="E3936" s="330"/>
      <c r="F3936" s="330"/>
      <c r="G3936" s="330"/>
      <c r="H3936" s="219"/>
      <c r="I3936" s="338"/>
      <c r="J3936" s="338"/>
      <c r="K3936" s="338"/>
      <c r="L3936" s="338"/>
      <c r="M3936" s="332"/>
      <c r="N3936" s="332"/>
      <c r="O3936" s="332"/>
      <c r="P3936" s="330"/>
      <c r="Q3936" s="330"/>
      <c r="R3936" s="338"/>
      <c r="S3936" s="338"/>
      <c r="T3936" s="338"/>
      <c r="U3936" s="338"/>
      <c r="V3936" s="338"/>
      <c r="W3936" s="338"/>
      <c r="X3936" s="338"/>
    </row>
    <row r="3937" spans="1:24" ht="1.5" customHeight="1">
      <c r="A3937" s="330" t="s">
        <v>51</v>
      </c>
      <c r="B3937" s="330"/>
      <c r="C3937" s="330"/>
      <c r="D3937" s="330"/>
      <c r="E3937" s="330"/>
      <c r="F3937" s="330"/>
      <c r="G3937" s="330"/>
      <c r="H3937" s="219"/>
      <c r="I3937" s="338">
        <v>60</v>
      </c>
      <c r="J3937" s="338"/>
      <c r="K3937" s="338"/>
      <c r="L3937" s="338"/>
      <c r="M3937" s="332" t="s">
        <v>639</v>
      </c>
      <c r="N3937" s="332"/>
      <c r="O3937" s="332"/>
      <c r="P3937" s="330"/>
      <c r="Q3937" s="330"/>
      <c r="R3937" s="338">
        <v>0.15169840000000001</v>
      </c>
      <c r="S3937" s="338"/>
      <c r="T3937" s="338"/>
      <c r="U3937" s="338"/>
      <c r="V3937" s="338">
        <v>9.1019070000000006</v>
      </c>
      <c r="W3937" s="338"/>
      <c r="X3937" s="338"/>
    </row>
    <row r="3938" spans="1:24" ht="16.5" customHeight="1">
      <c r="A3938" s="330"/>
      <c r="B3938" s="330"/>
      <c r="C3938" s="330"/>
      <c r="D3938" s="330"/>
      <c r="E3938" s="330"/>
      <c r="F3938" s="330"/>
      <c r="G3938" s="330"/>
      <c r="H3938" s="219"/>
      <c r="I3938" s="338"/>
      <c r="J3938" s="338"/>
      <c r="K3938" s="338"/>
      <c r="L3938" s="338"/>
      <c r="M3938" s="332"/>
      <c r="N3938" s="332"/>
      <c r="O3938" s="332"/>
      <c r="P3938" s="330"/>
      <c r="Q3938" s="330"/>
      <c r="R3938" s="338"/>
      <c r="S3938" s="338"/>
      <c r="T3938" s="338"/>
      <c r="U3938" s="338"/>
      <c r="V3938" s="338"/>
      <c r="W3938" s="338"/>
      <c r="X3938" s="338"/>
    </row>
    <row r="3939" spans="1:24" ht="1.5" customHeight="1">
      <c r="A3939" s="330" t="s">
        <v>7</v>
      </c>
      <c r="B3939" s="330"/>
      <c r="C3939" s="330"/>
      <c r="D3939" s="330"/>
      <c r="E3939" s="330"/>
      <c r="F3939" s="330"/>
      <c r="G3939" s="330"/>
      <c r="H3939" s="219"/>
      <c r="I3939" s="338">
        <v>1</v>
      </c>
      <c r="J3939" s="338"/>
      <c r="K3939" s="338"/>
      <c r="L3939" s="338"/>
      <c r="M3939" s="332" t="s">
        <v>45</v>
      </c>
      <c r="N3939" s="332"/>
      <c r="O3939" s="332"/>
      <c r="P3939" s="330"/>
      <c r="Q3939" s="330"/>
      <c r="R3939" s="338">
        <v>1.21</v>
      </c>
      <c r="S3939" s="338"/>
      <c r="T3939" s="338"/>
      <c r="U3939" s="338"/>
      <c r="V3939" s="338">
        <v>1.21</v>
      </c>
      <c r="W3939" s="338"/>
      <c r="X3939" s="338"/>
    </row>
    <row r="3940" spans="1:24" ht="16.5" customHeight="1">
      <c r="A3940" s="330"/>
      <c r="B3940" s="330"/>
      <c r="C3940" s="330"/>
      <c r="D3940" s="330"/>
      <c r="E3940" s="330"/>
      <c r="F3940" s="330"/>
      <c r="G3940" s="330"/>
      <c r="H3940" s="219"/>
      <c r="I3940" s="338"/>
      <c r="J3940" s="338"/>
      <c r="K3940" s="338"/>
      <c r="L3940" s="338"/>
      <c r="M3940" s="332"/>
      <c r="N3940" s="332"/>
      <c r="O3940" s="332"/>
      <c r="P3940" s="330"/>
      <c r="Q3940" s="330"/>
      <c r="R3940" s="338"/>
      <c r="S3940" s="338"/>
      <c r="T3940" s="338"/>
      <c r="U3940" s="338"/>
      <c r="V3940" s="338"/>
      <c r="W3940" s="338"/>
      <c r="X3940" s="338"/>
    </row>
    <row r="3941" spans="1:24" ht="1.5" customHeight="1">
      <c r="A3941" s="330" t="s">
        <v>8</v>
      </c>
      <c r="B3941" s="330"/>
      <c r="C3941" s="330"/>
      <c r="D3941" s="330"/>
      <c r="E3941" s="330"/>
      <c r="F3941" s="330"/>
      <c r="G3941" s="330"/>
      <c r="H3941" s="219"/>
      <c r="I3941" s="338">
        <v>1</v>
      </c>
      <c r="J3941" s="338"/>
      <c r="K3941" s="338"/>
      <c r="L3941" s="338"/>
      <c r="M3941" s="332" t="s">
        <v>45</v>
      </c>
      <c r="N3941" s="332"/>
      <c r="O3941" s="332"/>
      <c r="P3941" s="330"/>
      <c r="Q3941" s="330"/>
      <c r="R3941" s="338">
        <v>0.23260339999999999</v>
      </c>
      <c r="S3941" s="338"/>
      <c r="T3941" s="338"/>
      <c r="U3941" s="338"/>
      <c r="V3941" s="338">
        <v>0.23260339999999999</v>
      </c>
      <c r="W3941" s="338"/>
      <c r="X3941" s="338"/>
    </row>
    <row r="3942" spans="1:24" ht="16.5" customHeight="1">
      <c r="A3942" s="330"/>
      <c r="B3942" s="330"/>
      <c r="C3942" s="330"/>
      <c r="D3942" s="330"/>
      <c r="E3942" s="330"/>
      <c r="F3942" s="330"/>
      <c r="G3942" s="330"/>
      <c r="H3942" s="219"/>
      <c r="I3942" s="338"/>
      <c r="J3942" s="338"/>
      <c r="K3942" s="338"/>
      <c r="L3942" s="338"/>
      <c r="M3942" s="332"/>
      <c r="N3942" s="332"/>
      <c r="O3942" s="332"/>
      <c r="P3942" s="330"/>
      <c r="Q3942" s="330"/>
      <c r="R3942" s="338"/>
      <c r="S3942" s="338"/>
      <c r="T3942" s="338"/>
      <c r="U3942" s="338"/>
      <c r="V3942" s="338"/>
      <c r="W3942" s="338"/>
      <c r="X3942" s="338"/>
    </row>
    <row r="3943" spans="1:24" ht="7.5" customHeight="1"/>
    <row r="3944" spans="1:24" ht="16.5" customHeight="1">
      <c r="S3944" s="335" t="s">
        <v>641</v>
      </c>
      <c r="T3944" s="335"/>
      <c r="U3944" s="336">
        <v>25.801570000000002</v>
      </c>
      <c r="V3944" s="336"/>
      <c r="W3944" s="336"/>
    </row>
    <row r="3945" spans="1:24" ht="15" customHeight="1"/>
    <row r="3946" spans="1:24" ht="17.25" customHeight="1">
      <c r="B3946" s="339" t="s">
        <v>233</v>
      </c>
      <c r="C3946" s="339"/>
      <c r="D3946" s="339"/>
      <c r="E3946" s="339"/>
      <c r="F3946" s="339"/>
      <c r="G3946" s="339"/>
      <c r="H3946" s="339"/>
      <c r="I3946" s="339"/>
      <c r="J3946" s="339"/>
      <c r="K3946" s="339"/>
      <c r="L3946" s="339"/>
      <c r="M3946" s="339"/>
      <c r="N3946" s="339"/>
      <c r="O3946" s="339"/>
      <c r="P3946" s="339"/>
      <c r="Q3946" s="339"/>
      <c r="R3946" s="339"/>
      <c r="S3946" s="339"/>
      <c r="T3946" s="339"/>
      <c r="U3946" s="339"/>
      <c r="V3946" s="339"/>
      <c r="W3946" s="339"/>
      <c r="X3946" s="339"/>
    </row>
    <row r="3947" spans="1:24" ht="0.75" customHeight="1"/>
    <row r="3948" spans="1:24" ht="18" customHeight="1">
      <c r="A3948" s="340" t="s">
        <v>633</v>
      </c>
      <c r="B3948" s="340"/>
      <c r="C3948" s="340"/>
      <c r="D3948" s="340"/>
      <c r="E3948" s="340"/>
      <c r="F3948" s="340"/>
      <c r="G3948" s="340"/>
      <c r="H3948" s="218" t="s">
        <v>634</v>
      </c>
      <c r="I3948" s="341" t="s">
        <v>635</v>
      </c>
      <c r="J3948" s="341"/>
      <c r="K3948" s="341"/>
      <c r="L3948" s="341"/>
      <c r="M3948" s="341" t="s">
        <v>43</v>
      </c>
      <c r="N3948" s="341"/>
      <c r="O3948" s="341"/>
      <c r="P3948" s="340" t="s">
        <v>636</v>
      </c>
      <c r="Q3948" s="340"/>
      <c r="R3948" s="341" t="s">
        <v>637</v>
      </c>
      <c r="S3948" s="341"/>
      <c r="T3948" s="341"/>
      <c r="U3948" s="341"/>
      <c r="V3948" s="341" t="s">
        <v>638</v>
      </c>
      <c r="W3948" s="341"/>
      <c r="X3948" s="341"/>
    </row>
    <row r="3949" spans="1:24" ht="1.5" customHeight="1">
      <c r="A3949" s="330" t="s">
        <v>141</v>
      </c>
      <c r="B3949" s="330"/>
      <c r="C3949" s="330"/>
      <c r="D3949" s="330"/>
      <c r="E3949" s="330"/>
      <c r="F3949" s="330"/>
      <c r="G3949" s="330"/>
      <c r="H3949" s="219"/>
      <c r="I3949" s="338">
        <v>60</v>
      </c>
      <c r="J3949" s="338"/>
      <c r="K3949" s="338"/>
      <c r="L3949" s="338"/>
      <c r="M3949" s="332" t="s">
        <v>639</v>
      </c>
      <c r="N3949" s="332"/>
      <c r="O3949" s="332"/>
      <c r="P3949" s="330"/>
      <c r="Q3949" s="330"/>
      <c r="R3949" s="338">
        <v>0.1661783</v>
      </c>
      <c r="S3949" s="338"/>
      <c r="T3949" s="338"/>
      <c r="U3949" s="338"/>
      <c r="V3949" s="338">
        <v>9.970701</v>
      </c>
      <c r="W3949" s="338"/>
      <c r="X3949" s="338"/>
    </row>
    <row r="3950" spans="1:24" ht="16.5" customHeight="1">
      <c r="A3950" s="330"/>
      <c r="B3950" s="330"/>
      <c r="C3950" s="330"/>
      <c r="D3950" s="330"/>
      <c r="E3950" s="330"/>
      <c r="F3950" s="330"/>
      <c r="G3950" s="330"/>
      <c r="H3950" s="219"/>
      <c r="I3950" s="338"/>
      <c r="J3950" s="338"/>
      <c r="K3950" s="338"/>
      <c r="L3950" s="338"/>
      <c r="M3950" s="332"/>
      <c r="N3950" s="332"/>
      <c r="O3950" s="332"/>
      <c r="P3950" s="330"/>
      <c r="Q3950" s="330"/>
      <c r="R3950" s="338"/>
      <c r="S3950" s="338"/>
      <c r="T3950" s="338"/>
      <c r="U3950" s="338"/>
      <c r="V3950" s="338"/>
      <c r="W3950" s="338"/>
      <c r="X3950" s="338"/>
    </row>
    <row r="3951" spans="1:24" ht="1.5" customHeight="1">
      <c r="A3951" s="330" t="s">
        <v>47</v>
      </c>
      <c r="B3951" s="330"/>
      <c r="C3951" s="330"/>
      <c r="D3951" s="330"/>
      <c r="E3951" s="330"/>
      <c r="F3951" s="330"/>
      <c r="G3951" s="330"/>
      <c r="H3951" s="219"/>
      <c r="I3951" s="338">
        <v>150</v>
      </c>
      <c r="J3951" s="338"/>
      <c r="K3951" s="338"/>
      <c r="L3951" s="338"/>
      <c r="M3951" s="332" t="s">
        <v>640</v>
      </c>
      <c r="N3951" s="332"/>
      <c r="O3951" s="332"/>
      <c r="P3951" s="330"/>
      <c r="Q3951" s="330"/>
      <c r="R3951" s="338">
        <v>3.5242370000000002E-2</v>
      </c>
      <c r="S3951" s="338"/>
      <c r="T3951" s="338"/>
      <c r="U3951" s="338"/>
      <c r="V3951" s="338">
        <v>5.2863559999999996</v>
      </c>
      <c r="W3951" s="338"/>
      <c r="X3951" s="338"/>
    </row>
    <row r="3952" spans="1:24" ht="16.5" customHeight="1">
      <c r="A3952" s="330"/>
      <c r="B3952" s="330"/>
      <c r="C3952" s="330"/>
      <c r="D3952" s="330"/>
      <c r="E3952" s="330"/>
      <c r="F3952" s="330"/>
      <c r="G3952" s="330"/>
      <c r="H3952" s="219"/>
      <c r="I3952" s="338"/>
      <c r="J3952" s="338"/>
      <c r="K3952" s="338"/>
      <c r="L3952" s="338"/>
      <c r="M3952" s="332"/>
      <c r="N3952" s="332"/>
      <c r="O3952" s="332"/>
      <c r="P3952" s="330"/>
      <c r="Q3952" s="330"/>
      <c r="R3952" s="338"/>
      <c r="S3952" s="338"/>
      <c r="T3952" s="338"/>
      <c r="U3952" s="338"/>
      <c r="V3952" s="338"/>
      <c r="W3952" s="338"/>
      <c r="X3952" s="338"/>
    </row>
    <row r="3953" spans="1:24" ht="1.5" customHeight="1">
      <c r="A3953" s="330" t="s">
        <v>46</v>
      </c>
      <c r="B3953" s="330"/>
      <c r="C3953" s="330"/>
      <c r="D3953" s="330"/>
      <c r="E3953" s="330"/>
      <c r="F3953" s="330"/>
      <c r="G3953" s="330"/>
      <c r="H3953" s="219"/>
      <c r="I3953" s="338">
        <v>30</v>
      </c>
      <c r="J3953" s="338"/>
      <c r="K3953" s="338"/>
      <c r="L3953" s="338"/>
      <c r="M3953" s="332" t="s">
        <v>639</v>
      </c>
      <c r="N3953" s="332"/>
      <c r="O3953" s="332"/>
      <c r="P3953" s="330"/>
      <c r="Q3953" s="330"/>
      <c r="R3953" s="338">
        <v>0.1234531</v>
      </c>
      <c r="S3953" s="338"/>
      <c r="T3953" s="338"/>
      <c r="U3953" s="338"/>
      <c r="V3953" s="338">
        <v>3.7035939999999998</v>
      </c>
      <c r="W3953" s="338"/>
      <c r="X3953" s="338"/>
    </row>
    <row r="3954" spans="1:24" ht="16.5" customHeight="1">
      <c r="A3954" s="330"/>
      <c r="B3954" s="330"/>
      <c r="C3954" s="330"/>
      <c r="D3954" s="330"/>
      <c r="E3954" s="330"/>
      <c r="F3954" s="330"/>
      <c r="G3954" s="330"/>
      <c r="H3954" s="219"/>
      <c r="I3954" s="338"/>
      <c r="J3954" s="338"/>
      <c r="K3954" s="338"/>
      <c r="L3954" s="338"/>
      <c r="M3954" s="332"/>
      <c r="N3954" s="332"/>
      <c r="O3954" s="332"/>
      <c r="P3954" s="330"/>
      <c r="Q3954" s="330"/>
      <c r="R3954" s="338"/>
      <c r="S3954" s="338"/>
      <c r="T3954" s="338"/>
      <c r="U3954" s="338"/>
      <c r="V3954" s="338"/>
      <c r="W3954" s="338"/>
      <c r="X3954" s="338"/>
    </row>
    <row r="3955" spans="1:24" ht="1.5" customHeight="1">
      <c r="A3955" s="330" t="s">
        <v>126</v>
      </c>
      <c r="B3955" s="330"/>
      <c r="C3955" s="330"/>
      <c r="D3955" s="330"/>
      <c r="E3955" s="330"/>
      <c r="F3955" s="330"/>
      <c r="G3955" s="330"/>
      <c r="H3955" s="219"/>
      <c r="I3955" s="338">
        <v>30</v>
      </c>
      <c r="J3955" s="338"/>
      <c r="K3955" s="338"/>
      <c r="L3955" s="338"/>
      <c r="M3955" s="332" t="s">
        <v>639</v>
      </c>
      <c r="N3955" s="332"/>
      <c r="O3955" s="332"/>
      <c r="P3955" s="330"/>
      <c r="Q3955" s="330"/>
      <c r="R3955" s="338">
        <v>0.105</v>
      </c>
      <c r="S3955" s="338"/>
      <c r="T3955" s="338"/>
      <c r="U3955" s="338"/>
      <c r="V3955" s="338">
        <v>3.15</v>
      </c>
      <c r="W3955" s="338"/>
      <c r="X3955" s="338"/>
    </row>
    <row r="3956" spans="1:24" ht="16.5" customHeight="1">
      <c r="A3956" s="330"/>
      <c r="B3956" s="330"/>
      <c r="C3956" s="330"/>
      <c r="D3956" s="330"/>
      <c r="E3956" s="330"/>
      <c r="F3956" s="330"/>
      <c r="G3956" s="330"/>
      <c r="H3956" s="219"/>
      <c r="I3956" s="338"/>
      <c r="J3956" s="338"/>
      <c r="K3956" s="338"/>
      <c r="L3956" s="338"/>
      <c r="M3956" s="332"/>
      <c r="N3956" s="332"/>
      <c r="O3956" s="332"/>
      <c r="P3956" s="330"/>
      <c r="Q3956" s="330"/>
      <c r="R3956" s="338"/>
      <c r="S3956" s="338"/>
      <c r="T3956" s="338"/>
      <c r="U3956" s="338"/>
      <c r="V3956" s="338"/>
      <c r="W3956" s="338"/>
      <c r="X3956" s="338"/>
    </row>
    <row r="3957" spans="1:24" ht="1.5" customHeight="1">
      <c r="A3957" s="330" t="s">
        <v>7</v>
      </c>
      <c r="B3957" s="330"/>
      <c r="C3957" s="330"/>
      <c r="D3957" s="330"/>
      <c r="E3957" s="330"/>
      <c r="F3957" s="330"/>
      <c r="G3957" s="330"/>
      <c r="H3957" s="219"/>
      <c r="I3957" s="338">
        <v>1</v>
      </c>
      <c r="J3957" s="338"/>
      <c r="K3957" s="338"/>
      <c r="L3957" s="338"/>
      <c r="M3957" s="332" t="s">
        <v>45</v>
      </c>
      <c r="N3957" s="332"/>
      <c r="O3957" s="332"/>
      <c r="P3957" s="330"/>
      <c r="Q3957" s="330"/>
      <c r="R3957" s="338">
        <v>1.21</v>
      </c>
      <c r="S3957" s="338"/>
      <c r="T3957" s="338"/>
      <c r="U3957" s="338"/>
      <c r="V3957" s="338">
        <v>1.21</v>
      </c>
      <c r="W3957" s="338"/>
      <c r="X3957" s="338"/>
    </row>
    <row r="3958" spans="1:24" ht="16.5" customHeight="1">
      <c r="A3958" s="330"/>
      <c r="B3958" s="330"/>
      <c r="C3958" s="330"/>
      <c r="D3958" s="330"/>
      <c r="E3958" s="330"/>
      <c r="F3958" s="330"/>
      <c r="G3958" s="330"/>
      <c r="H3958" s="219"/>
      <c r="I3958" s="338"/>
      <c r="J3958" s="338"/>
      <c r="K3958" s="338"/>
      <c r="L3958" s="338"/>
      <c r="M3958" s="332"/>
      <c r="N3958" s="332"/>
      <c r="O3958" s="332"/>
      <c r="P3958" s="330"/>
      <c r="Q3958" s="330"/>
      <c r="R3958" s="338"/>
      <c r="S3958" s="338"/>
      <c r="T3958" s="338"/>
      <c r="U3958" s="338"/>
      <c r="V3958" s="338"/>
      <c r="W3958" s="338"/>
      <c r="X3958" s="338"/>
    </row>
    <row r="3959" spans="1:24" ht="1.5" customHeight="1">
      <c r="A3959" s="330" t="s">
        <v>8</v>
      </c>
      <c r="B3959" s="330"/>
      <c r="C3959" s="330"/>
      <c r="D3959" s="330"/>
      <c r="E3959" s="330"/>
      <c r="F3959" s="330"/>
      <c r="G3959" s="330"/>
      <c r="H3959" s="219"/>
      <c r="I3959" s="338">
        <v>1</v>
      </c>
      <c r="J3959" s="338"/>
      <c r="K3959" s="338"/>
      <c r="L3959" s="338"/>
      <c r="M3959" s="332" t="s">
        <v>45</v>
      </c>
      <c r="N3959" s="332"/>
      <c r="O3959" s="332"/>
      <c r="P3959" s="330"/>
      <c r="Q3959" s="330"/>
      <c r="R3959" s="338">
        <v>0.23260339999999999</v>
      </c>
      <c r="S3959" s="338"/>
      <c r="T3959" s="338"/>
      <c r="U3959" s="338"/>
      <c r="V3959" s="338">
        <v>0.23260339999999999</v>
      </c>
      <c r="W3959" s="338"/>
      <c r="X3959" s="338"/>
    </row>
    <row r="3960" spans="1:24" ht="16.5" customHeight="1">
      <c r="A3960" s="330"/>
      <c r="B3960" s="330"/>
      <c r="C3960" s="330"/>
      <c r="D3960" s="330"/>
      <c r="E3960" s="330"/>
      <c r="F3960" s="330"/>
      <c r="G3960" s="330"/>
      <c r="H3960" s="219"/>
      <c r="I3960" s="338"/>
      <c r="J3960" s="338"/>
      <c r="K3960" s="338"/>
      <c r="L3960" s="338"/>
      <c r="M3960" s="332"/>
      <c r="N3960" s="332"/>
      <c r="O3960" s="332"/>
      <c r="P3960" s="330"/>
      <c r="Q3960" s="330"/>
      <c r="R3960" s="338"/>
      <c r="S3960" s="338"/>
      <c r="T3960" s="338"/>
      <c r="U3960" s="338"/>
      <c r="V3960" s="338"/>
      <c r="W3960" s="338"/>
      <c r="X3960" s="338"/>
    </row>
    <row r="3961" spans="1:24" ht="7.5" customHeight="1"/>
    <row r="3962" spans="1:24" ht="16.5" customHeight="1">
      <c r="S3962" s="335" t="s">
        <v>641</v>
      </c>
      <c r="T3962" s="335"/>
      <c r="U3962" s="336">
        <v>23.553260000000002</v>
      </c>
      <c r="V3962" s="336"/>
      <c r="W3962" s="336"/>
    </row>
    <row r="3963" spans="1:24" ht="15.75" customHeight="1"/>
    <row r="3964" spans="1:24" ht="16.5" customHeight="1">
      <c r="B3964" s="339" t="s">
        <v>814</v>
      </c>
      <c r="C3964" s="339"/>
      <c r="D3964" s="339"/>
      <c r="E3964" s="339"/>
      <c r="F3964" s="339"/>
      <c r="G3964" s="339"/>
      <c r="H3964" s="339"/>
      <c r="I3964" s="339"/>
      <c r="J3964" s="339"/>
      <c r="K3964" s="339"/>
      <c r="L3964" s="339"/>
      <c r="M3964" s="339"/>
      <c r="N3964" s="339"/>
      <c r="O3964" s="339"/>
      <c r="P3964" s="339"/>
      <c r="Q3964" s="339"/>
      <c r="R3964" s="339"/>
      <c r="S3964" s="339"/>
      <c r="T3964" s="339"/>
      <c r="U3964" s="339"/>
      <c r="V3964" s="339"/>
      <c r="W3964" s="339"/>
      <c r="X3964" s="339"/>
    </row>
    <row r="3965" spans="1:24" ht="0.75" customHeight="1"/>
    <row r="3966" spans="1:24" ht="18" customHeight="1">
      <c r="A3966" s="340" t="s">
        <v>633</v>
      </c>
      <c r="B3966" s="340"/>
      <c r="C3966" s="340"/>
      <c r="D3966" s="340"/>
      <c r="E3966" s="340"/>
      <c r="F3966" s="340"/>
      <c r="G3966" s="340"/>
      <c r="H3966" s="218" t="s">
        <v>634</v>
      </c>
      <c r="I3966" s="341" t="s">
        <v>635</v>
      </c>
      <c r="J3966" s="341"/>
      <c r="K3966" s="341"/>
      <c r="L3966" s="341"/>
      <c r="M3966" s="341" t="s">
        <v>43</v>
      </c>
      <c r="N3966" s="341"/>
      <c r="O3966" s="341"/>
      <c r="P3966" s="340" t="s">
        <v>636</v>
      </c>
      <c r="Q3966" s="340"/>
      <c r="R3966" s="341" t="s">
        <v>637</v>
      </c>
      <c r="S3966" s="341"/>
      <c r="T3966" s="341"/>
      <c r="U3966" s="341"/>
      <c r="V3966" s="341" t="s">
        <v>638</v>
      </c>
      <c r="W3966" s="341"/>
      <c r="X3966" s="341"/>
    </row>
    <row r="3967" spans="1:24" ht="1.5" customHeight="1">
      <c r="A3967" s="330" t="s">
        <v>79</v>
      </c>
      <c r="B3967" s="330"/>
      <c r="C3967" s="330"/>
      <c r="D3967" s="330"/>
      <c r="E3967" s="330"/>
      <c r="F3967" s="330"/>
      <c r="G3967" s="330"/>
      <c r="H3967" s="219"/>
      <c r="I3967" s="338">
        <v>14</v>
      </c>
      <c r="J3967" s="338"/>
      <c r="K3967" s="338"/>
      <c r="L3967" s="338"/>
      <c r="M3967" s="332" t="s">
        <v>639</v>
      </c>
      <c r="N3967" s="332"/>
      <c r="O3967" s="332"/>
      <c r="P3967" s="330"/>
      <c r="Q3967" s="330"/>
      <c r="R3967" s="338">
        <v>0.41621930000000001</v>
      </c>
      <c r="S3967" s="338"/>
      <c r="T3967" s="338"/>
      <c r="U3967" s="338"/>
      <c r="V3967" s="338">
        <v>5.82707</v>
      </c>
      <c r="W3967" s="338"/>
      <c r="X3967" s="338"/>
    </row>
    <row r="3968" spans="1:24" ht="16.5" customHeight="1">
      <c r="A3968" s="330"/>
      <c r="B3968" s="330"/>
      <c r="C3968" s="330"/>
      <c r="D3968" s="330"/>
      <c r="E3968" s="330"/>
      <c r="F3968" s="330"/>
      <c r="G3968" s="330"/>
      <c r="H3968" s="219"/>
      <c r="I3968" s="338"/>
      <c r="J3968" s="338"/>
      <c r="K3968" s="338"/>
      <c r="L3968" s="338"/>
      <c r="M3968" s="332"/>
      <c r="N3968" s="332"/>
      <c r="O3968" s="332"/>
      <c r="P3968" s="330"/>
      <c r="Q3968" s="330"/>
      <c r="R3968" s="338"/>
      <c r="S3968" s="338"/>
      <c r="T3968" s="338"/>
      <c r="U3968" s="338"/>
      <c r="V3968" s="338"/>
      <c r="W3968" s="338"/>
      <c r="X3968" s="338"/>
    </row>
    <row r="3969" spans="1:24" ht="1.5" customHeight="1">
      <c r="A3969" s="330" t="s">
        <v>47</v>
      </c>
      <c r="B3969" s="330"/>
      <c r="C3969" s="330"/>
      <c r="D3969" s="330"/>
      <c r="E3969" s="330"/>
      <c r="F3969" s="330"/>
      <c r="G3969" s="330"/>
      <c r="H3969" s="219"/>
      <c r="I3969" s="338">
        <v>150</v>
      </c>
      <c r="J3969" s="338"/>
      <c r="K3969" s="338"/>
      <c r="L3969" s="338"/>
      <c r="M3969" s="332" t="s">
        <v>640</v>
      </c>
      <c r="N3969" s="332"/>
      <c r="O3969" s="332"/>
      <c r="P3969" s="330"/>
      <c r="Q3969" s="330"/>
      <c r="R3969" s="338">
        <v>3.5242370000000002E-2</v>
      </c>
      <c r="S3969" s="338"/>
      <c r="T3969" s="338"/>
      <c r="U3969" s="338"/>
      <c r="V3969" s="338">
        <v>5.2863559999999996</v>
      </c>
      <c r="W3969" s="338"/>
      <c r="X3969" s="338"/>
    </row>
    <row r="3970" spans="1:24" ht="16.5" customHeight="1">
      <c r="A3970" s="330"/>
      <c r="B3970" s="330"/>
      <c r="C3970" s="330"/>
      <c r="D3970" s="330"/>
      <c r="E3970" s="330"/>
      <c r="F3970" s="330"/>
      <c r="G3970" s="330"/>
      <c r="H3970" s="219"/>
      <c r="I3970" s="338"/>
      <c r="J3970" s="338"/>
      <c r="K3970" s="338"/>
      <c r="L3970" s="338"/>
      <c r="M3970" s="332"/>
      <c r="N3970" s="332"/>
      <c r="O3970" s="332"/>
      <c r="P3970" s="330"/>
      <c r="Q3970" s="330"/>
      <c r="R3970" s="338"/>
      <c r="S3970" s="338"/>
      <c r="T3970" s="338"/>
      <c r="U3970" s="338"/>
      <c r="V3970" s="338"/>
      <c r="W3970" s="338"/>
      <c r="X3970" s="338"/>
    </row>
    <row r="3971" spans="1:24" ht="1.5" customHeight="1">
      <c r="A3971" s="330" t="s">
        <v>51</v>
      </c>
      <c r="B3971" s="330"/>
      <c r="C3971" s="330"/>
      <c r="D3971" s="330"/>
      <c r="E3971" s="330"/>
      <c r="F3971" s="330"/>
      <c r="G3971" s="330"/>
      <c r="H3971" s="219"/>
      <c r="I3971" s="338">
        <v>10</v>
      </c>
      <c r="J3971" s="338"/>
      <c r="K3971" s="338"/>
      <c r="L3971" s="338"/>
      <c r="M3971" s="332" t="s">
        <v>639</v>
      </c>
      <c r="N3971" s="332"/>
      <c r="O3971" s="332"/>
      <c r="P3971" s="330"/>
      <c r="Q3971" s="330"/>
      <c r="R3971" s="338">
        <v>0.15169840000000001</v>
      </c>
      <c r="S3971" s="338"/>
      <c r="T3971" s="338"/>
      <c r="U3971" s="338"/>
      <c r="V3971" s="338">
        <v>1.5169840000000001</v>
      </c>
      <c r="W3971" s="338"/>
      <c r="X3971" s="338"/>
    </row>
    <row r="3972" spans="1:24" ht="16.5" customHeight="1">
      <c r="A3972" s="330"/>
      <c r="B3972" s="330"/>
      <c r="C3972" s="330"/>
      <c r="D3972" s="330"/>
      <c r="E3972" s="330"/>
      <c r="F3972" s="330"/>
      <c r="G3972" s="330"/>
      <c r="H3972" s="219"/>
      <c r="I3972" s="338"/>
      <c r="J3972" s="338"/>
      <c r="K3972" s="338"/>
      <c r="L3972" s="338"/>
      <c r="M3972" s="332"/>
      <c r="N3972" s="332"/>
      <c r="O3972" s="332"/>
      <c r="P3972" s="330"/>
      <c r="Q3972" s="330"/>
      <c r="R3972" s="338"/>
      <c r="S3972" s="338"/>
      <c r="T3972" s="338"/>
      <c r="U3972" s="338"/>
      <c r="V3972" s="338"/>
      <c r="W3972" s="338"/>
      <c r="X3972" s="338"/>
    </row>
    <row r="3973" spans="1:24" ht="1.5" customHeight="1">
      <c r="A3973" s="330" t="s">
        <v>112</v>
      </c>
      <c r="B3973" s="330"/>
      <c r="C3973" s="330"/>
      <c r="D3973" s="330"/>
      <c r="E3973" s="330"/>
      <c r="F3973" s="330"/>
      <c r="G3973" s="330"/>
      <c r="H3973" s="219"/>
      <c r="I3973" s="338">
        <v>20</v>
      </c>
      <c r="J3973" s="338"/>
      <c r="K3973" s="338"/>
      <c r="L3973" s="338"/>
      <c r="M3973" s="332" t="s">
        <v>640</v>
      </c>
      <c r="N3973" s="332"/>
      <c r="O3973" s="332"/>
      <c r="P3973" s="330"/>
      <c r="Q3973" s="330"/>
      <c r="R3973" s="338">
        <v>0.20240430000000001</v>
      </c>
      <c r="S3973" s="338"/>
      <c r="T3973" s="338"/>
      <c r="U3973" s="338"/>
      <c r="V3973" s="338">
        <v>4.0480859999999996</v>
      </c>
      <c r="W3973" s="338"/>
      <c r="X3973" s="338"/>
    </row>
    <row r="3974" spans="1:24" ht="16.5" customHeight="1">
      <c r="A3974" s="330"/>
      <c r="B3974" s="330"/>
      <c r="C3974" s="330"/>
      <c r="D3974" s="330"/>
      <c r="E3974" s="330"/>
      <c r="F3974" s="330"/>
      <c r="G3974" s="330"/>
      <c r="H3974" s="219"/>
      <c r="I3974" s="338"/>
      <c r="J3974" s="338"/>
      <c r="K3974" s="338"/>
      <c r="L3974" s="338"/>
      <c r="M3974" s="332"/>
      <c r="N3974" s="332"/>
      <c r="O3974" s="332"/>
      <c r="P3974" s="330"/>
      <c r="Q3974" s="330"/>
      <c r="R3974" s="338"/>
      <c r="S3974" s="338"/>
      <c r="T3974" s="338"/>
      <c r="U3974" s="338"/>
      <c r="V3974" s="338"/>
      <c r="W3974" s="338"/>
      <c r="X3974" s="338"/>
    </row>
    <row r="3975" spans="1:24" ht="1.5" customHeight="1">
      <c r="A3975" s="330" t="s">
        <v>97</v>
      </c>
      <c r="B3975" s="330"/>
      <c r="C3975" s="330"/>
      <c r="D3975" s="330"/>
      <c r="E3975" s="330"/>
      <c r="F3975" s="330"/>
      <c r="G3975" s="330"/>
      <c r="H3975" s="219"/>
      <c r="I3975" s="338">
        <v>20</v>
      </c>
      <c r="J3975" s="338"/>
      <c r="K3975" s="338"/>
      <c r="L3975" s="338"/>
      <c r="M3975" s="332" t="s">
        <v>639</v>
      </c>
      <c r="N3975" s="332"/>
      <c r="O3975" s="332"/>
      <c r="P3975" s="330"/>
      <c r="Q3975" s="330"/>
      <c r="R3975" s="338">
        <v>0</v>
      </c>
      <c r="S3975" s="338"/>
      <c r="T3975" s="338"/>
      <c r="U3975" s="338"/>
      <c r="V3975" s="338">
        <v>0</v>
      </c>
      <c r="W3975" s="338"/>
      <c r="X3975" s="338"/>
    </row>
    <row r="3976" spans="1:24" ht="16.5" customHeight="1">
      <c r="A3976" s="330"/>
      <c r="B3976" s="330"/>
      <c r="C3976" s="330"/>
      <c r="D3976" s="330"/>
      <c r="E3976" s="330"/>
      <c r="F3976" s="330"/>
      <c r="G3976" s="330"/>
      <c r="H3976" s="219"/>
      <c r="I3976" s="338"/>
      <c r="J3976" s="338"/>
      <c r="K3976" s="338"/>
      <c r="L3976" s="338"/>
      <c r="M3976" s="332"/>
      <c r="N3976" s="332"/>
      <c r="O3976" s="332"/>
      <c r="P3976" s="330"/>
      <c r="Q3976" s="330"/>
      <c r="R3976" s="338"/>
      <c r="S3976" s="338"/>
      <c r="T3976" s="338"/>
      <c r="U3976" s="338"/>
      <c r="V3976" s="338"/>
      <c r="W3976" s="338"/>
      <c r="X3976" s="338"/>
    </row>
    <row r="3977" spans="1:24" ht="1.5" customHeight="1">
      <c r="A3977" s="330" t="s">
        <v>7</v>
      </c>
      <c r="B3977" s="330"/>
      <c r="C3977" s="330"/>
      <c r="D3977" s="330"/>
      <c r="E3977" s="330"/>
      <c r="F3977" s="330"/>
      <c r="G3977" s="330"/>
      <c r="H3977" s="219"/>
      <c r="I3977" s="338">
        <v>1</v>
      </c>
      <c r="J3977" s="338"/>
      <c r="K3977" s="338"/>
      <c r="L3977" s="338"/>
      <c r="M3977" s="332" t="s">
        <v>45</v>
      </c>
      <c r="N3977" s="332"/>
      <c r="O3977" s="332"/>
      <c r="P3977" s="330"/>
      <c r="Q3977" s="330"/>
      <c r="R3977" s="338">
        <v>1.21</v>
      </c>
      <c r="S3977" s="338"/>
      <c r="T3977" s="338"/>
      <c r="U3977" s="338"/>
      <c r="V3977" s="338">
        <v>1.21</v>
      </c>
      <c r="W3977" s="338"/>
      <c r="X3977" s="338"/>
    </row>
    <row r="3978" spans="1:24" ht="16.5" customHeight="1">
      <c r="A3978" s="330"/>
      <c r="B3978" s="330"/>
      <c r="C3978" s="330"/>
      <c r="D3978" s="330"/>
      <c r="E3978" s="330"/>
      <c r="F3978" s="330"/>
      <c r="G3978" s="330"/>
      <c r="H3978" s="219"/>
      <c r="I3978" s="338"/>
      <c r="J3978" s="338"/>
      <c r="K3978" s="338"/>
      <c r="L3978" s="338"/>
      <c r="M3978" s="332"/>
      <c r="N3978" s="332"/>
      <c r="O3978" s="332"/>
      <c r="P3978" s="330"/>
      <c r="Q3978" s="330"/>
      <c r="R3978" s="338"/>
      <c r="S3978" s="338"/>
      <c r="T3978" s="338"/>
      <c r="U3978" s="338"/>
      <c r="V3978" s="338"/>
      <c r="W3978" s="338"/>
      <c r="X3978" s="338"/>
    </row>
    <row r="3979" spans="1:24" ht="1.5" customHeight="1">
      <c r="A3979" s="330" t="s">
        <v>8</v>
      </c>
      <c r="B3979" s="330"/>
      <c r="C3979" s="330"/>
      <c r="D3979" s="330"/>
      <c r="E3979" s="330"/>
      <c r="F3979" s="330"/>
      <c r="G3979" s="330"/>
      <c r="H3979" s="219"/>
      <c r="I3979" s="338">
        <v>1</v>
      </c>
      <c r="J3979" s="338"/>
      <c r="K3979" s="338"/>
      <c r="L3979" s="338"/>
      <c r="M3979" s="332" t="s">
        <v>45</v>
      </c>
      <c r="N3979" s="332"/>
      <c r="O3979" s="332"/>
      <c r="P3979" s="330"/>
      <c r="Q3979" s="330"/>
      <c r="R3979" s="338">
        <v>0.23260339999999999</v>
      </c>
      <c r="S3979" s="338"/>
      <c r="T3979" s="338"/>
      <c r="U3979" s="338"/>
      <c r="V3979" s="338">
        <v>0.23260339999999999</v>
      </c>
      <c r="W3979" s="338"/>
      <c r="X3979" s="338"/>
    </row>
    <row r="3980" spans="1:24" ht="16.5" customHeight="1">
      <c r="A3980" s="330"/>
      <c r="B3980" s="330"/>
      <c r="C3980" s="330"/>
      <c r="D3980" s="330"/>
      <c r="E3980" s="330"/>
      <c r="F3980" s="330"/>
      <c r="G3980" s="330"/>
      <c r="H3980" s="219"/>
      <c r="I3980" s="338"/>
      <c r="J3980" s="338"/>
      <c r="K3980" s="338"/>
      <c r="L3980" s="338"/>
      <c r="M3980" s="332"/>
      <c r="N3980" s="332"/>
      <c r="O3980" s="332"/>
      <c r="P3980" s="330"/>
      <c r="Q3980" s="330"/>
      <c r="R3980" s="338"/>
      <c r="S3980" s="338"/>
      <c r="T3980" s="338"/>
      <c r="U3980" s="338"/>
      <c r="V3980" s="338"/>
      <c r="W3980" s="338"/>
      <c r="X3980" s="338"/>
    </row>
    <row r="3981" spans="1:24" ht="7.5" customHeight="1"/>
    <row r="3982" spans="1:24" ht="16.5" customHeight="1">
      <c r="S3982" s="335" t="s">
        <v>641</v>
      </c>
      <c r="T3982" s="335"/>
      <c r="U3982" s="336">
        <v>18.121099999999998</v>
      </c>
      <c r="V3982" s="336"/>
      <c r="W3982" s="336"/>
    </row>
    <row r="3983" spans="1:24" ht="15.75" customHeight="1"/>
    <row r="3984" spans="1:24" ht="16.5" customHeight="1">
      <c r="B3984" s="339" t="s">
        <v>234</v>
      </c>
      <c r="C3984" s="339"/>
      <c r="D3984" s="339"/>
      <c r="E3984" s="339"/>
      <c r="F3984" s="339"/>
      <c r="G3984" s="339"/>
      <c r="H3984" s="339"/>
      <c r="I3984" s="339"/>
      <c r="J3984" s="339"/>
      <c r="K3984" s="339"/>
      <c r="L3984" s="339"/>
      <c r="M3984" s="339"/>
      <c r="N3984" s="339"/>
      <c r="O3984" s="339"/>
      <c r="P3984" s="339"/>
      <c r="Q3984" s="339"/>
      <c r="R3984" s="339"/>
      <c r="S3984" s="339"/>
      <c r="T3984" s="339"/>
      <c r="U3984" s="339"/>
      <c r="V3984" s="339"/>
      <c r="W3984" s="339"/>
      <c r="X3984" s="339"/>
    </row>
    <row r="3985" spans="1:24" ht="0.75" customHeight="1"/>
    <row r="3986" spans="1:24" ht="18" customHeight="1">
      <c r="A3986" s="340" t="s">
        <v>633</v>
      </c>
      <c r="B3986" s="340"/>
      <c r="C3986" s="340"/>
      <c r="D3986" s="340"/>
      <c r="E3986" s="340"/>
      <c r="F3986" s="340"/>
      <c r="G3986" s="340"/>
      <c r="H3986" s="218" t="s">
        <v>634</v>
      </c>
      <c r="I3986" s="341" t="s">
        <v>635</v>
      </c>
      <c r="J3986" s="341"/>
      <c r="K3986" s="341"/>
      <c r="L3986" s="341"/>
      <c r="M3986" s="341" t="s">
        <v>43</v>
      </c>
      <c r="N3986" s="341"/>
      <c r="O3986" s="341"/>
      <c r="P3986" s="340" t="s">
        <v>636</v>
      </c>
      <c r="Q3986" s="340"/>
      <c r="R3986" s="341" t="s">
        <v>637</v>
      </c>
      <c r="S3986" s="341"/>
      <c r="T3986" s="341"/>
      <c r="U3986" s="341"/>
      <c r="V3986" s="341" t="s">
        <v>638</v>
      </c>
      <c r="W3986" s="341"/>
      <c r="X3986" s="341"/>
    </row>
    <row r="3987" spans="1:24" ht="1.5" customHeight="1">
      <c r="A3987" s="330" t="s">
        <v>79</v>
      </c>
      <c r="B3987" s="330"/>
      <c r="C3987" s="330"/>
      <c r="D3987" s="330"/>
      <c r="E3987" s="330"/>
      <c r="F3987" s="330"/>
      <c r="G3987" s="330"/>
      <c r="H3987" s="219"/>
      <c r="I3987" s="338">
        <v>21</v>
      </c>
      <c r="J3987" s="338"/>
      <c r="K3987" s="338"/>
      <c r="L3987" s="338"/>
      <c r="M3987" s="332" t="s">
        <v>639</v>
      </c>
      <c r="N3987" s="332"/>
      <c r="O3987" s="332"/>
      <c r="P3987" s="330"/>
      <c r="Q3987" s="330"/>
      <c r="R3987" s="338">
        <v>0.41621930000000001</v>
      </c>
      <c r="S3987" s="338"/>
      <c r="T3987" s="338"/>
      <c r="U3987" s="338"/>
      <c r="V3987" s="338">
        <v>8.7406050000000004</v>
      </c>
      <c r="W3987" s="338"/>
      <c r="X3987" s="338"/>
    </row>
    <row r="3988" spans="1:24" ht="16.5" customHeight="1">
      <c r="A3988" s="330"/>
      <c r="B3988" s="330"/>
      <c r="C3988" s="330"/>
      <c r="D3988" s="330"/>
      <c r="E3988" s="330"/>
      <c r="F3988" s="330"/>
      <c r="G3988" s="330"/>
      <c r="H3988" s="219"/>
      <c r="I3988" s="338"/>
      <c r="J3988" s="338"/>
      <c r="K3988" s="338"/>
      <c r="L3988" s="338"/>
      <c r="M3988" s="332"/>
      <c r="N3988" s="332"/>
      <c r="O3988" s="332"/>
      <c r="P3988" s="330"/>
      <c r="Q3988" s="330"/>
      <c r="R3988" s="338"/>
      <c r="S3988" s="338"/>
      <c r="T3988" s="338"/>
      <c r="U3988" s="338"/>
      <c r="V3988" s="338"/>
      <c r="W3988" s="338"/>
      <c r="X3988" s="338"/>
    </row>
    <row r="3989" spans="1:24" ht="1.5" customHeight="1">
      <c r="A3989" s="330" t="s">
        <v>47</v>
      </c>
      <c r="B3989" s="330"/>
      <c r="C3989" s="330"/>
      <c r="D3989" s="330"/>
      <c r="E3989" s="330"/>
      <c r="F3989" s="330"/>
      <c r="G3989" s="330"/>
      <c r="H3989" s="219"/>
      <c r="I3989" s="338">
        <v>150</v>
      </c>
      <c r="J3989" s="338"/>
      <c r="K3989" s="338"/>
      <c r="L3989" s="338"/>
      <c r="M3989" s="332" t="s">
        <v>640</v>
      </c>
      <c r="N3989" s="332"/>
      <c r="O3989" s="332"/>
      <c r="P3989" s="330"/>
      <c r="Q3989" s="330"/>
      <c r="R3989" s="338">
        <v>3.5242370000000002E-2</v>
      </c>
      <c r="S3989" s="338"/>
      <c r="T3989" s="338"/>
      <c r="U3989" s="338"/>
      <c r="V3989" s="338">
        <v>5.2863559999999996</v>
      </c>
      <c r="W3989" s="338"/>
      <c r="X3989" s="338"/>
    </row>
    <row r="3990" spans="1:24" ht="16.5" customHeight="1">
      <c r="A3990" s="330"/>
      <c r="B3990" s="330"/>
      <c r="C3990" s="330"/>
      <c r="D3990" s="330"/>
      <c r="E3990" s="330"/>
      <c r="F3990" s="330"/>
      <c r="G3990" s="330"/>
      <c r="H3990" s="219"/>
      <c r="I3990" s="338"/>
      <c r="J3990" s="338"/>
      <c r="K3990" s="338"/>
      <c r="L3990" s="338"/>
      <c r="M3990" s="332"/>
      <c r="N3990" s="332"/>
      <c r="O3990" s="332"/>
      <c r="P3990" s="330"/>
      <c r="Q3990" s="330"/>
      <c r="R3990" s="338"/>
      <c r="S3990" s="338"/>
      <c r="T3990" s="338"/>
      <c r="U3990" s="338"/>
      <c r="V3990" s="338"/>
      <c r="W3990" s="338"/>
      <c r="X3990" s="338"/>
    </row>
    <row r="3991" spans="1:24" ht="1.5" customHeight="1">
      <c r="A3991" s="330" t="s">
        <v>7</v>
      </c>
      <c r="B3991" s="330"/>
      <c r="C3991" s="330"/>
      <c r="D3991" s="330"/>
      <c r="E3991" s="330"/>
      <c r="F3991" s="330"/>
      <c r="G3991" s="330"/>
      <c r="H3991" s="219"/>
      <c r="I3991" s="338">
        <v>1</v>
      </c>
      <c r="J3991" s="338"/>
      <c r="K3991" s="338"/>
      <c r="L3991" s="338"/>
      <c r="M3991" s="332" t="s">
        <v>45</v>
      </c>
      <c r="N3991" s="332"/>
      <c r="O3991" s="332"/>
      <c r="P3991" s="330"/>
      <c r="Q3991" s="330"/>
      <c r="R3991" s="338">
        <v>1.21</v>
      </c>
      <c r="S3991" s="338"/>
      <c r="T3991" s="338"/>
      <c r="U3991" s="338"/>
      <c r="V3991" s="338">
        <v>1.21</v>
      </c>
      <c r="W3991" s="338"/>
      <c r="X3991" s="338"/>
    </row>
    <row r="3992" spans="1:24" ht="16.5" customHeight="1">
      <c r="A3992" s="330"/>
      <c r="B3992" s="330"/>
      <c r="C3992" s="330"/>
      <c r="D3992" s="330"/>
      <c r="E3992" s="330"/>
      <c r="F3992" s="330"/>
      <c r="G3992" s="330"/>
      <c r="H3992" s="219"/>
      <c r="I3992" s="338"/>
      <c r="J3992" s="338"/>
      <c r="K3992" s="338"/>
      <c r="L3992" s="338"/>
      <c r="M3992" s="332"/>
      <c r="N3992" s="332"/>
      <c r="O3992" s="332"/>
      <c r="P3992" s="330"/>
      <c r="Q3992" s="330"/>
      <c r="R3992" s="338"/>
      <c r="S3992" s="338"/>
      <c r="T3992" s="338"/>
      <c r="U3992" s="338"/>
      <c r="V3992" s="338"/>
      <c r="W3992" s="338"/>
      <c r="X3992" s="338"/>
    </row>
    <row r="3993" spans="1:24" ht="1.5" customHeight="1">
      <c r="A3993" s="330" t="s">
        <v>8</v>
      </c>
      <c r="B3993" s="330"/>
      <c r="C3993" s="330"/>
      <c r="D3993" s="330"/>
      <c r="E3993" s="330"/>
      <c r="F3993" s="330"/>
      <c r="G3993" s="330"/>
      <c r="H3993" s="219"/>
      <c r="I3993" s="338">
        <v>1</v>
      </c>
      <c r="J3993" s="338"/>
      <c r="K3993" s="338"/>
      <c r="L3993" s="338"/>
      <c r="M3993" s="332" t="s">
        <v>45</v>
      </c>
      <c r="N3993" s="332"/>
      <c r="O3993" s="332"/>
      <c r="P3993" s="330"/>
      <c r="Q3993" s="330"/>
      <c r="R3993" s="338">
        <v>0.23260339999999999</v>
      </c>
      <c r="S3993" s="338"/>
      <c r="T3993" s="338"/>
      <c r="U3993" s="338"/>
      <c r="V3993" s="338">
        <v>0.23260339999999999</v>
      </c>
      <c r="W3993" s="338"/>
      <c r="X3993" s="338"/>
    </row>
    <row r="3994" spans="1:24" ht="16.5" customHeight="1">
      <c r="A3994" s="330"/>
      <c r="B3994" s="330"/>
      <c r="C3994" s="330"/>
      <c r="D3994" s="330"/>
      <c r="E3994" s="330"/>
      <c r="F3994" s="330"/>
      <c r="G3994" s="330"/>
      <c r="H3994" s="219"/>
      <c r="I3994" s="338"/>
      <c r="J3994" s="338"/>
      <c r="K3994" s="338"/>
      <c r="L3994" s="338"/>
      <c r="M3994" s="332"/>
      <c r="N3994" s="332"/>
      <c r="O3994" s="332"/>
      <c r="P3994" s="330"/>
      <c r="Q3994" s="330"/>
      <c r="R3994" s="338"/>
      <c r="S3994" s="338"/>
      <c r="T3994" s="338"/>
      <c r="U3994" s="338"/>
      <c r="V3994" s="338"/>
      <c r="W3994" s="338"/>
      <c r="X3994" s="338"/>
    </row>
    <row r="3995" spans="1:24" ht="7.5" customHeight="1"/>
    <row r="3996" spans="1:24" ht="16.5" customHeight="1">
      <c r="S3996" s="335" t="s">
        <v>641</v>
      </c>
      <c r="T3996" s="335"/>
      <c r="U3996" s="336">
        <v>15.46956</v>
      </c>
      <c r="V3996" s="336"/>
      <c r="W3996" s="336"/>
    </row>
    <row r="3997" spans="1:24" ht="15.75" customHeight="1"/>
    <row r="3998" spans="1:24" ht="16.5" customHeight="1">
      <c r="B3998" s="339" t="s">
        <v>815</v>
      </c>
      <c r="C3998" s="339"/>
      <c r="D3998" s="339"/>
      <c r="E3998" s="339"/>
      <c r="F3998" s="339"/>
      <c r="G3998" s="339"/>
      <c r="H3998" s="339"/>
      <c r="I3998" s="339"/>
      <c r="J3998" s="339"/>
      <c r="K3998" s="339"/>
      <c r="L3998" s="339"/>
      <c r="M3998" s="339"/>
      <c r="N3998" s="339"/>
      <c r="O3998" s="339"/>
      <c r="P3998" s="339"/>
      <c r="Q3998" s="339"/>
      <c r="R3998" s="339"/>
      <c r="S3998" s="339"/>
      <c r="T3998" s="339"/>
      <c r="U3998" s="339"/>
      <c r="V3998" s="339"/>
      <c r="W3998" s="339"/>
      <c r="X3998" s="339"/>
    </row>
    <row r="3999" spans="1:24" ht="0.75" customHeight="1"/>
    <row r="4000" spans="1:24" ht="18" customHeight="1">
      <c r="A4000" s="340" t="s">
        <v>633</v>
      </c>
      <c r="B4000" s="340"/>
      <c r="C4000" s="340"/>
      <c r="D4000" s="340"/>
      <c r="E4000" s="340"/>
      <c r="F4000" s="340"/>
      <c r="G4000" s="340"/>
      <c r="H4000" s="218" t="s">
        <v>634</v>
      </c>
      <c r="I4000" s="341" t="s">
        <v>635</v>
      </c>
      <c r="J4000" s="341"/>
      <c r="K4000" s="341"/>
      <c r="L4000" s="341"/>
      <c r="M4000" s="341" t="s">
        <v>43</v>
      </c>
      <c r="N4000" s="341"/>
      <c r="O4000" s="341"/>
      <c r="P4000" s="340" t="s">
        <v>636</v>
      </c>
      <c r="Q4000" s="340"/>
      <c r="R4000" s="341" t="s">
        <v>637</v>
      </c>
      <c r="S4000" s="341"/>
      <c r="T4000" s="341"/>
      <c r="U4000" s="341"/>
      <c r="V4000" s="341" t="s">
        <v>638</v>
      </c>
      <c r="W4000" s="341"/>
      <c r="X4000" s="341"/>
    </row>
    <row r="4001" spans="1:24" ht="1.5" customHeight="1">
      <c r="A4001" s="330" t="s">
        <v>47</v>
      </c>
      <c r="B4001" s="330"/>
      <c r="C4001" s="330"/>
      <c r="D4001" s="330"/>
      <c r="E4001" s="330"/>
      <c r="F4001" s="330"/>
      <c r="G4001" s="330"/>
      <c r="H4001" s="219"/>
      <c r="I4001" s="338">
        <v>120</v>
      </c>
      <c r="J4001" s="338"/>
      <c r="K4001" s="338"/>
      <c r="L4001" s="338"/>
      <c r="M4001" s="332" t="s">
        <v>640</v>
      </c>
      <c r="N4001" s="332"/>
      <c r="O4001" s="332"/>
      <c r="P4001" s="330"/>
      <c r="Q4001" s="330"/>
      <c r="R4001" s="338">
        <v>3.5242370000000002E-2</v>
      </c>
      <c r="S4001" s="338"/>
      <c r="T4001" s="338"/>
      <c r="U4001" s="338"/>
      <c r="V4001" s="338">
        <v>4.2290850000000004</v>
      </c>
      <c r="W4001" s="338"/>
      <c r="X4001" s="338"/>
    </row>
    <row r="4002" spans="1:24" ht="16.5" customHeight="1">
      <c r="A4002" s="330"/>
      <c r="B4002" s="330"/>
      <c r="C4002" s="330"/>
      <c r="D4002" s="330"/>
      <c r="E4002" s="330"/>
      <c r="F4002" s="330"/>
      <c r="G4002" s="330"/>
      <c r="H4002" s="219"/>
      <c r="I4002" s="338"/>
      <c r="J4002" s="338"/>
      <c r="K4002" s="338"/>
      <c r="L4002" s="338"/>
      <c r="M4002" s="332"/>
      <c r="N4002" s="332"/>
      <c r="O4002" s="332"/>
      <c r="P4002" s="330"/>
      <c r="Q4002" s="330"/>
      <c r="R4002" s="338"/>
      <c r="S4002" s="338"/>
      <c r="T4002" s="338"/>
      <c r="U4002" s="338"/>
      <c r="V4002" s="338"/>
      <c r="W4002" s="338"/>
      <c r="X4002" s="338"/>
    </row>
    <row r="4003" spans="1:24" ht="1.5" customHeight="1">
      <c r="A4003" s="330" t="s">
        <v>10</v>
      </c>
      <c r="B4003" s="330"/>
      <c r="C4003" s="330"/>
      <c r="D4003" s="330"/>
      <c r="E4003" s="330"/>
      <c r="F4003" s="330"/>
      <c r="G4003" s="330"/>
      <c r="H4003" s="219"/>
      <c r="I4003" s="338">
        <v>50</v>
      </c>
      <c r="J4003" s="338"/>
      <c r="K4003" s="338"/>
      <c r="L4003" s="338"/>
      <c r="M4003" s="332" t="s">
        <v>639</v>
      </c>
      <c r="N4003" s="332"/>
      <c r="O4003" s="332"/>
      <c r="P4003" s="330"/>
      <c r="Q4003" s="330"/>
      <c r="R4003" s="338">
        <v>9.0999999999999998E-2</v>
      </c>
      <c r="S4003" s="338"/>
      <c r="T4003" s="338"/>
      <c r="U4003" s="338"/>
      <c r="V4003" s="338">
        <v>4.55</v>
      </c>
      <c r="W4003" s="338"/>
      <c r="X4003" s="338"/>
    </row>
    <row r="4004" spans="1:24" ht="16.5" customHeight="1">
      <c r="A4004" s="330"/>
      <c r="B4004" s="330"/>
      <c r="C4004" s="330"/>
      <c r="D4004" s="330"/>
      <c r="E4004" s="330"/>
      <c r="F4004" s="330"/>
      <c r="G4004" s="330"/>
      <c r="H4004" s="219"/>
      <c r="I4004" s="338"/>
      <c r="J4004" s="338"/>
      <c r="K4004" s="338"/>
      <c r="L4004" s="338"/>
      <c r="M4004" s="332"/>
      <c r="N4004" s="332"/>
      <c r="O4004" s="332"/>
      <c r="P4004" s="330"/>
      <c r="Q4004" s="330"/>
      <c r="R4004" s="338"/>
      <c r="S4004" s="338"/>
      <c r="T4004" s="338"/>
      <c r="U4004" s="338"/>
      <c r="V4004" s="338"/>
      <c r="W4004" s="338"/>
      <c r="X4004" s="338"/>
    </row>
    <row r="4005" spans="1:24" ht="1.5" customHeight="1">
      <c r="A4005" s="330" t="s">
        <v>97</v>
      </c>
      <c r="B4005" s="330"/>
      <c r="C4005" s="330"/>
      <c r="D4005" s="330"/>
      <c r="E4005" s="330"/>
      <c r="F4005" s="330"/>
      <c r="G4005" s="330"/>
      <c r="H4005" s="219"/>
      <c r="I4005" s="338">
        <v>10</v>
      </c>
      <c r="J4005" s="338"/>
      <c r="K4005" s="338"/>
      <c r="L4005" s="338"/>
      <c r="M4005" s="332" t="s">
        <v>639</v>
      </c>
      <c r="N4005" s="332"/>
      <c r="O4005" s="332"/>
      <c r="P4005" s="330"/>
      <c r="Q4005" s="330"/>
      <c r="R4005" s="338">
        <v>0</v>
      </c>
      <c r="S4005" s="338"/>
      <c r="T4005" s="338"/>
      <c r="U4005" s="338"/>
      <c r="V4005" s="338">
        <v>0</v>
      </c>
      <c r="W4005" s="338"/>
      <c r="X4005" s="338"/>
    </row>
    <row r="4006" spans="1:24" ht="16.5" customHeight="1">
      <c r="A4006" s="330"/>
      <c r="B4006" s="330"/>
      <c r="C4006" s="330"/>
      <c r="D4006" s="330"/>
      <c r="E4006" s="330"/>
      <c r="F4006" s="330"/>
      <c r="G4006" s="330"/>
      <c r="H4006" s="219"/>
      <c r="I4006" s="338"/>
      <c r="J4006" s="338"/>
      <c r="K4006" s="338"/>
      <c r="L4006" s="338"/>
      <c r="M4006" s="332"/>
      <c r="N4006" s="332"/>
      <c r="O4006" s="332"/>
      <c r="P4006" s="330"/>
      <c r="Q4006" s="330"/>
      <c r="R4006" s="338"/>
      <c r="S4006" s="338"/>
      <c r="T4006" s="338"/>
      <c r="U4006" s="338"/>
      <c r="V4006" s="338"/>
      <c r="W4006" s="338"/>
      <c r="X4006" s="338"/>
    </row>
    <row r="4007" spans="1:24" ht="8.25" customHeight="1"/>
    <row r="4008" spans="1:24" ht="16.5" customHeight="1">
      <c r="S4008" s="335" t="s">
        <v>641</v>
      </c>
      <c r="T4008" s="335"/>
      <c r="U4008" s="336">
        <v>8.7790850000000002</v>
      </c>
      <c r="V4008" s="336"/>
      <c r="W4008" s="336"/>
    </row>
    <row r="4009" spans="1:24" ht="15" customHeight="1"/>
    <row r="4010" spans="1:24" ht="16.5" customHeight="1">
      <c r="B4010" s="339" t="s">
        <v>235</v>
      </c>
      <c r="C4010" s="339"/>
      <c r="D4010" s="339"/>
      <c r="E4010" s="339"/>
      <c r="F4010" s="339"/>
      <c r="G4010" s="339"/>
      <c r="H4010" s="339"/>
      <c r="I4010" s="339"/>
      <c r="J4010" s="339"/>
      <c r="K4010" s="339"/>
      <c r="L4010" s="339"/>
      <c r="M4010" s="339"/>
      <c r="N4010" s="339"/>
      <c r="O4010" s="339"/>
      <c r="P4010" s="339"/>
      <c r="Q4010" s="339"/>
      <c r="R4010" s="339"/>
      <c r="S4010" s="339"/>
      <c r="T4010" s="339"/>
      <c r="U4010" s="339"/>
      <c r="V4010" s="339"/>
      <c r="W4010" s="339"/>
      <c r="X4010" s="339"/>
    </row>
    <row r="4011" spans="1:24" ht="1.5" customHeight="1"/>
    <row r="4012" spans="1:24" ht="18" customHeight="1">
      <c r="A4012" s="340" t="s">
        <v>633</v>
      </c>
      <c r="B4012" s="340"/>
      <c r="C4012" s="340"/>
      <c r="D4012" s="340"/>
      <c r="E4012" s="340"/>
      <c r="F4012" s="340"/>
      <c r="G4012" s="340"/>
      <c r="H4012" s="218" t="s">
        <v>634</v>
      </c>
      <c r="I4012" s="341" t="s">
        <v>635</v>
      </c>
      <c r="J4012" s="341"/>
      <c r="K4012" s="341"/>
      <c r="L4012" s="341"/>
      <c r="M4012" s="341" t="s">
        <v>43</v>
      </c>
      <c r="N4012" s="341"/>
      <c r="O4012" s="341"/>
      <c r="P4012" s="340" t="s">
        <v>636</v>
      </c>
      <c r="Q4012" s="340"/>
      <c r="R4012" s="341" t="s">
        <v>637</v>
      </c>
      <c r="S4012" s="341"/>
      <c r="T4012" s="341"/>
      <c r="U4012" s="341"/>
      <c r="V4012" s="341" t="s">
        <v>638</v>
      </c>
      <c r="W4012" s="341"/>
      <c r="X4012" s="341"/>
    </row>
    <row r="4013" spans="1:24" ht="1.5" customHeight="1">
      <c r="A4013" s="330" t="s">
        <v>7</v>
      </c>
      <c r="B4013" s="330"/>
      <c r="C4013" s="330"/>
      <c r="D4013" s="330"/>
      <c r="E4013" s="330"/>
      <c r="F4013" s="330"/>
      <c r="G4013" s="330"/>
      <c r="H4013" s="219"/>
      <c r="I4013" s="338">
        <v>1</v>
      </c>
      <c r="J4013" s="338"/>
      <c r="K4013" s="338"/>
      <c r="L4013" s="338"/>
      <c r="M4013" s="332" t="s">
        <v>45</v>
      </c>
      <c r="N4013" s="332"/>
      <c r="O4013" s="332"/>
      <c r="P4013" s="330"/>
      <c r="Q4013" s="330"/>
      <c r="R4013" s="338">
        <v>1.21</v>
      </c>
      <c r="S4013" s="338"/>
      <c r="T4013" s="338"/>
      <c r="U4013" s="338"/>
      <c r="V4013" s="338">
        <v>1.21</v>
      </c>
      <c r="W4013" s="338"/>
      <c r="X4013" s="338"/>
    </row>
    <row r="4014" spans="1:24" ht="16.5" customHeight="1">
      <c r="A4014" s="330"/>
      <c r="B4014" s="330"/>
      <c r="C4014" s="330"/>
      <c r="D4014" s="330"/>
      <c r="E4014" s="330"/>
      <c r="F4014" s="330"/>
      <c r="G4014" s="330"/>
      <c r="H4014" s="219"/>
      <c r="I4014" s="338"/>
      <c r="J4014" s="338"/>
      <c r="K4014" s="338"/>
      <c r="L4014" s="338"/>
      <c r="M4014" s="332"/>
      <c r="N4014" s="332"/>
      <c r="O4014" s="332"/>
      <c r="P4014" s="330"/>
      <c r="Q4014" s="330"/>
      <c r="R4014" s="338"/>
      <c r="S4014" s="338"/>
      <c r="T4014" s="338"/>
      <c r="U4014" s="338"/>
      <c r="V4014" s="338"/>
      <c r="W4014" s="338"/>
      <c r="X4014" s="338"/>
    </row>
    <row r="4015" spans="1:24" ht="1.5" customHeight="1">
      <c r="A4015" s="330" t="s">
        <v>47</v>
      </c>
      <c r="B4015" s="330"/>
      <c r="C4015" s="330"/>
      <c r="D4015" s="330"/>
      <c r="E4015" s="330"/>
      <c r="F4015" s="330"/>
      <c r="G4015" s="330"/>
      <c r="H4015" s="219"/>
      <c r="I4015" s="338">
        <v>150</v>
      </c>
      <c r="J4015" s="338"/>
      <c r="K4015" s="338"/>
      <c r="L4015" s="338"/>
      <c r="M4015" s="332" t="s">
        <v>640</v>
      </c>
      <c r="N4015" s="332"/>
      <c r="O4015" s="332"/>
      <c r="P4015" s="330"/>
      <c r="Q4015" s="330"/>
      <c r="R4015" s="338">
        <v>3.5242370000000002E-2</v>
      </c>
      <c r="S4015" s="338"/>
      <c r="T4015" s="338"/>
      <c r="U4015" s="338"/>
      <c r="V4015" s="338">
        <v>5.2863559999999996</v>
      </c>
      <c r="W4015" s="338"/>
      <c r="X4015" s="338"/>
    </row>
    <row r="4016" spans="1:24" ht="16.5" customHeight="1">
      <c r="A4016" s="330"/>
      <c r="B4016" s="330"/>
      <c r="C4016" s="330"/>
      <c r="D4016" s="330"/>
      <c r="E4016" s="330"/>
      <c r="F4016" s="330"/>
      <c r="G4016" s="330"/>
      <c r="H4016" s="219"/>
      <c r="I4016" s="338"/>
      <c r="J4016" s="338"/>
      <c r="K4016" s="338"/>
      <c r="L4016" s="338"/>
      <c r="M4016" s="332"/>
      <c r="N4016" s="332"/>
      <c r="O4016" s="332"/>
      <c r="P4016" s="330"/>
      <c r="Q4016" s="330"/>
      <c r="R4016" s="338"/>
      <c r="S4016" s="338"/>
      <c r="T4016" s="338"/>
      <c r="U4016" s="338"/>
      <c r="V4016" s="338"/>
      <c r="W4016" s="338"/>
      <c r="X4016" s="338"/>
    </row>
    <row r="4017" spans="1:24" ht="1.5" customHeight="1">
      <c r="A4017" s="330" t="s">
        <v>10</v>
      </c>
      <c r="B4017" s="330"/>
      <c r="C4017" s="330"/>
      <c r="D4017" s="330"/>
      <c r="E4017" s="330"/>
      <c r="F4017" s="330"/>
      <c r="G4017" s="330"/>
      <c r="H4017" s="219"/>
      <c r="I4017" s="338">
        <v>50</v>
      </c>
      <c r="J4017" s="338"/>
      <c r="K4017" s="338"/>
      <c r="L4017" s="338"/>
      <c r="M4017" s="332" t="s">
        <v>639</v>
      </c>
      <c r="N4017" s="332"/>
      <c r="O4017" s="332"/>
      <c r="P4017" s="330"/>
      <c r="Q4017" s="330"/>
      <c r="R4017" s="338">
        <v>9.0999999999999998E-2</v>
      </c>
      <c r="S4017" s="338"/>
      <c r="T4017" s="338"/>
      <c r="U4017" s="338"/>
      <c r="V4017" s="338">
        <v>4.55</v>
      </c>
      <c r="W4017" s="338"/>
      <c r="X4017" s="338"/>
    </row>
    <row r="4018" spans="1:24" ht="16.5" customHeight="1">
      <c r="A4018" s="330"/>
      <c r="B4018" s="330"/>
      <c r="C4018" s="330"/>
      <c r="D4018" s="330"/>
      <c r="E4018" s="330"/>
      <c r="F4018" s="330"/>
      <c r="G4018" s="330"/>
      <c r="H4018" s="219"/>
      <c r="I4018" s="338"/>
      <c r="J4018" s="338"/>
      <c r="K4018" s="338"/>
      <c r="L4018" s="338"/>
      <c r="M4018" s="332"/>
      <c r="N4018" s="332"/>
      <c r="O4018" s="332"/>
      <c r="P4018" s="330"/>
      <c r="Q4018" s="330"/>
      <c r="R4018" s="338"/>
      <c r="S4018" s="338"/>
      <c r="T4018" s="338"/>
      <c r="U4018" s="338"/>
      <c r="V4018" s="338"/>
      <c r="W4018" s="338"/>
      <c r="X4018" s="338"/>
    </row>
    <row r="4019" spans="1:24" ht="1.5" customHeight="1">
      <c r="A4019" s="330" t="s">
        <v>97</v>
      </c>
      <c r="B4019" s="330"/>
      <c r="C4019" s="330"/>
      <c r="D4019" s="330"/>
      <c r="E4019" s="330"/>
      <c r="F4019" s="330"/>
      <c r="G4019" s="330"/>
      <c r="H4019" s="219"/>
      <c r="I4019" s="338">
        <v>10</v>
      </c>
      <c r="J4019" s="338"/>
      <c r="K4019" s="338"/>
      <c r="L4019" s="338"/>
      <c r="M4019" s="332" t="s">
        <v>639</v>
      </c>
      <c r="N4019" s="332"/>
      <c r="O4019" s="332"/>
      <c r="P4019" s="330"/>
      <c r="Q4019" s="330"/>
      <c r="R4019" s="338">
        <v>0</v>
      </c>
      <c r="S4019" s="338"/>
      <c r="T4019" s="338"/>
      <c r="U4019" s="338"/>
      <c r="V4019" s="338">
        <v>0</v>
      </c>
      <c r="W4019" s="338"/>
      <c r="X4019" s="338"/>
    </row>
    <row r="4020" spans="1:24" ht="16.5" customHeight="1">
      <c r="A4020" s="330"/>
      <c r="B4020" s="330"/>
      <c r="C4020" s="330"/>
      <c r="D4020" s="330"/>
      <c r="E4020" s="330"/>
      <c r="F4020" s="330"/>
      <c r="G4020" s="330"/>
      <c r="H4020" s="219"/>
      <c r="I4020" s="338"/>
      <c r="J4020" s="338"/>
      <c r="K4020" s="338"/>
      <c r="L4020" s="338"/>
      <c r="M4020" s="332"/>
      <c r="N4020" s="332"/>
      <c r="O4020" s="332"/>
      <c r="P4020" s="330"/>
      <c r="Q4020" s="330"/>
      <c r="R4020" s="338"/>
      <c r="S4020" s="338"/>
      <c r="T4020" s="338"/>
      <c r="U4020" s="338"/>
      <c r="V4020" s="338"/>
      <c r="W4020" s="338"/>
      <c r="X4020" s="338"/>
    </row>
    <row r="4021" spans="1:24" ht="1.5" customHeight="1">
      <c r="A4021" s="330" t="s">
        <v>8</v>
      </c>
      <c r="B4021" s="330"/>
      <c r="C4021" s="330"/>
      <c r="D4021" s="330"/>
      <c r="E4021" s="330"/>
      <c r="F4021" s="330"/>
      <c r="G4021" s="330"/>
      <c r="H4021" s="219"/>
      <c r="I4021" s="338">
        <v>1</v>
      </c>
      <c r="J4021" s="338"/>
      <c r="K4021" s="338"/>
      <c r="L4021" s="338"/>
      <c r="M4021" s="332" t="s">
        <v>45</v>
      </c>
      <c r="N4021" s="332"/>
      <c r="O4021" s="332"/>
      <c r="P4021" s="330"/>
      <c r="Q4021" s="330"/>
      <c r="R4021" s="338">
        <v>0.23260339999999999</v>
      </c>
      <c r="S4021" s="338"/>
      <c r="T4021" s="338"/>
      <c r="U4021" s="338"/>
      <c r="V4021" s="338">
        <v>0.23260339999999999</v>
      </c>
      <c r="W4021" s="338"/>
      <c r="X4021" s="338"/>
    </row>
    <row r="4022" spans="1:24" ht="16.5" customHeight="1">
      <c r="A4022" s="330"/>
      <c r="B4022" s="330"/>
      <c r="C4022" s="330"/>
      <c r="D4022" s="330"/>
      <c r="E4022" s="330"/>
      <c r="F4022" s="330"/>
      <c r="G4022" s="330"/>
      <c r="H4022" s="219"/>
      <c r="I4022" s="338"/>
      <c r="J4022" s="338"/>
      <c r="K4022" s="338"/>
      <c r="L4022" s="338"/>
      <c r="M4022" s="332"/>
      <c r="N4022" s="332"/>
      <c r="O4022" s="332"/>
      <c r="P4022" s="330"/>
      <c r="Q4022" s="330"/>
      <c r="R4022" s="338"/>
      <c r="S4022" s="338"/>
      <c r="T4022" s="338"/>
      <c r="U4022" s="338"/>
      <c r="V4022" s="338"/>
      <c r="W4022" s="338"/>
      <c r="X4022" s="338"/>
    </row>
    <row r="4023" spans="1:24" ht="7.5" customHeight="1"/>
    <row r="4024" spans="1:24" ht="16.5" customHeight="1">
      <c r="S4024" s="335" t="s">
        <v>641</v>
      </c>
      <c r="T4024" s="335"/>
      <c r="U4024" s="336">
        <v>11.27896</v>
      </c>
      <c r="V4024" s="336"/>
      <c r="W4024" s="336"/>
    </row>
    <row r="4025" spans="1:24" ht="15" customHeight="1"/>
    <row r="4026" spans="1:24" ht="17.25" customHeight="1">
      <c r="B4026" s="339" t="s">
        <v>816</v>
      </c>
      <c r="C4026" s="339"/>
      <c r="D4026" s="339"/>
      <c r="E4026" s="339"/>
      <c r="F4026" s="339"/>
      <c r="G4026" s="339"/>
      <c r="H4026" s="339"/>
      <c r="I4026" s="339"/>
      <c r="J4026" s="339"/>
      <c r="K4026" s="339"/>
      <c r="L4026" s="339"/>
      <c r="M4026" s="339"/>
      <c r="N4026" s="339"/>
      <c r="O4026" s="339"/>
      <c r="P4026" s="339"/>
      <c r="Q4026" s="339"/>
      <c r="R4026" s="339"/>
      <c r="S4026" s="339"/>
      <c r="T4026" s="339"/>
      <c r="U4026" s="339"/>
      <c r="V4026" s="339"/>
      <c r="W4026" s="339"/>
      <c r="X4026" s="339"/>
    </row>
    <row r="4027" spans="1:24" ht="0.75" customHeight="1"/>
    <row r="4028" spans="1:24" ht="18" customHeight="1">
      <c r="A4028" s="340" t="s">
        <v>633</v>
      </c>
      <c r="B4028" s="340"/>
      <c r="C4028" s="340"/>
      <c r="D4028" s="340"/>
      <c r="E4028" s="340"/>
      <c r="F4028" s="340"/>
      <c r="G4028" s="340"/>
      <c r="H4028" s="218" t="s">
        <v>634</v>
      </c>
      <c r="I4028" s="341" t="s">
        <v>635</v>
      </c>
      <c r="J4028" s="341"/>
      <c r="K4028" s="341"/>
      <c r="L4028" s="341"/>
      <c r="M4028" s="341" t="s">
        <v>43</v>
      </c>
      <c r="N4028" s="341"/>
      <c r="O4028" s="341"/>
      <c r="P4028" s="340" t="s">
        <v>636</v>
      </c>
      <c r="Q4028" s="340"/>
      <c r="R4028" s="341" t="s">
        <v>637</v>
      </c>
      <c r="S4028" s="341"/>
      <c r="T4028" s="341"/>
      <c r="U4028" s="341"/>
      <c r="V4028" s="341" t="s">
        <v>638</v>
      </c>
      <c r="W4028" s="341"/>
      <c r="X4028" s="341"/>
    </row>
    <row r="4029" spans="1:24" ht="1.5" customHeight="1">
      <c r="A4029" s="330" t="s">
        <v>79</v>
      </c>
      <c r="B4029" s="330"/>
      <c r="C4029" s="330"/>
      <c r="D4029" s="330"/>
      <c r="E4029" s="330"/>
      <c r="F4029" s="330"/>
      <c r="G4029" s="330"/>
      <c r="H4029" s="219"/>
      <c r="I4029" s="338">
        <v>21</v>
      </c>
      <c r="J4029" s="338"/>
      <c r="K4029" s="338"/>
      <c r="L4029" s="338"/>
      <c r="M4029" s="332" t="s">
        <v>639</v>
      </c>
      <c r="N4029" s="332"/>
      <c r="O4029" s="332"/>
      <c r="P4029" s="330"/>
      <c r="Q4029" s="330"/>
      <c r="R4029" s="338">
        <v>0.41621930000000001</v>
      </c>
      <c r="S4029" s="338"/>
      <c r="T4029" s="338"/>
      <c r="U4029" s="338"/>
      <c r="V4029" s="338">
        <v>8.7406050000000004</v>
      </c>
      <c r="W4029" s="338"/>
      <c r="X4029" s="338"/>
    </row>
    <row r="4030" spans="1:24" ht="16.5" customHeight="1">
      <c r="A4030" s="330"/>
      <c r="B4030" s="330"/>
      <c r="C4030" s="330"/>
      <c r="D4030" s="330"/>
      <c r="E4030" s="330"/>
      <c r="F4030" s="330"/>
      <c r="G4030" s="330"/>
      <c r="H4030" s="219"/>
      <c r="I4030" s="338"/>
      <c r="J4030" s="338"/>
      <c r="K4030" s="338"/>
      <c r="L4030" s="338"/>
      <c r="M4030" s="332"/>
      <c r="N4030" s="332"/>
      <c r="O4030" s="332"/>
      <c r="P4030" s="330"/>
      <c r="Q4030" s="330"/>
      <c r="R4030" s="338"/>
      <c r="S4030" s="338"/>
      <c r="T4030" s="338"/>
      <c r="U4030" s="338"/>
      <c r="V4030" s="338"/>
      <c r="W4030" s="338"/>
      <c r="X4030" s="338"/>
    </row>
    <row r="4031" spans="1:24" ht="1.5" customHeight="1">
      <c r="A4031" s="330" t="s">
        <v>7</v>
      </c>
      <c r="B4031" s="330"/>
      <c r="C4031" s="330"/>
      <c r="D4031" s="330"/>
      <c r="E4031" s="330"/>
      <c r="F4031" s="330"/>
      <c r="G4031" s="330"/>
      <c r="H4031" s="219"/>
      <c r="I4031" s="338">
        <v>1</v>
      </c>
      <c r="J4031" s="338"/>
      <c r="K4031" s="338"/>
      <c r="L4031" s="338"/>
      <c r="M4031" s="332" t="s">
        <v>45</v>
      </c>
      <c r="N4031" s="332"/>
      <c r="O4031" s="332"/>
      <c r="P4031" s="330"/>
      <c r="Q4031" s="330"/>
      <c r="R4031" s="338">
        <v>1.21</v>
      </c>
      <c r="S4031" s="338"/>
      <c r="T4031" s="338"/>
      <c r="U4031" s="338"/>
      <c r="V4031" s="338">
        <v>1.21</v>
      </c>
      <c r="W4031" s="338"/>
      <c r="X4031" s="338"/>
    </row>
    <row r="4032" spans="1:24" ht="16.5" customHeight="1">
      <c r="A4032" s="330"/>
      <c r="B4032" s="330"/>
      <c r="C4032" s="330"/>
      <c r="D4032" s="330"/>
      <c r="E4032" s="330"/>
      <c r="F4032" s="330"/>
      <c r="G4032" s="330"/>
      <c r="H4032" s="219"/>
      <c r="I4032" s="338"/>
      <c r="J4032" s="338"/>
      <c r="K4032" s="338"/>
      <c r="L4032" s="338"/>
      <c r="M4032" s="332"/>
      <c r="N4032" s="332"/>
      <c r="O4032" s="332"/>
      <c r="P4032" s="330"/>
      <c r="Q4032" s="330"/>
      <c r="R4032" s="338"/>
      <c r="S4032" s="338"/>
      <c r="T4032" s="338"/>
      <c r="U4032" s="338"/>
      <c r="V4032" s="338"/>
      <c r="W4032" s="338"/>
      <c r="X4032" s="338"/>
    </row>
    <row r="4033" spans="1:24" ht="1.5" customHeight="1">
      <c r="A4033" s="330" t="s">
        <v>8</v>
      </c>
      <c r="B4033" s="330"/>
      <c r="C4033" s="330"/>
      <c r="D4033" s="330"/>
      <c r="E4033" s="330"/>
      <c r="F4033" s="330"/>
      <c r="G4033" s="330"/>
      <c r="H4033" s="219"/>
      <c r="I4033" s="338">
        <v>1</v>
      </c>
      <c r="J4033" s="338"/>
      <c r="K4033" s="338"/>
      <c r="L4033" s="338"/>
      <c r="M4033" s="332" t="s">
        <v>45</v>
      </c>
      <c r="N4033" s="332"/>
      <c r="O4033" s="332"/>
      <c r="P4033" s="330"/>
      <c r="Q4033" s="330"/>
      <c r="R4033" s="338">
        <v>0.23260339999999999</v>
      </c>
      <c r="S4033" s="338"/>
      <c r="T4033" s="338"/>
      <c r="U4033" s="338"/>
      <c r="V4033" s="338">
        <v>0.23260339999999999</v>
      </c>
      <c r="W4033" s="338"/>
      <c r="X4033" s="338"/>
    </row>
    <row r="4034" spans="1:24" ht="16.5" customHeight="1">
      <c r="A4034" s="330"/>
      <c r="B4034" s="330"/>
      <c r="C4034" s="330"/>
      <c r="D4034" s="330"/>
      <c r="E4034" s="330"/>
      <c r="F4034" s="330"/>
      <c r="G4034" s="330"/>
      <c r="H4034" s="219"/>
      <c r="I4034" s="338"/>
      <c r="J4034" s="338"/>
      <c r="K4034" s="338"/>
      <c r="L4034" s="338"/>
      <c r="M4034" s="332"/>
      <c r="N4034" s="332"/>
      <c r="O4034" s="332"/>
      <c r="P4034" s="330"/>
      <c r="Q4034" s="330"/>
      <c r="R4034" s="338"/>
      <c r="S4034" s="338"/>
      <c r="T4034" s="338"/>
      <c r="U4034" s="338"/>
      <c r="V4034" s="338"/>
      <c r="W4034" s="338"/>
      <c r="X4034" s="338"/>
    </row>
    <row r="4035" spans="1:24" ht="7.5" customHeight="1"/>
    <row r="4036" spans="1:24" ht="16.5" customHeight="1">
      <c r="S4036" s="335" t="s">
        <v>641</v>
      </c>
      <c r="T4036" s="335"/>
      <c r="U4036" s="336">
        <v>10.183210000000001</v>
      </c>
      <c r="V4036" s="336"/>
      <c r="W4036" s="336"/>
    </row>
    <row r="4037" spans="1:24" ht="15.75" customHeight="1"/>
    <row r="4038" spans="1:24" ht="16.5" customHeight="1">
      <c r="B4038" s="339" t="s">
        <v>817</v>
      </c>
      <c r="C4038" s="339"/>
      <c r="D4038" s="339"/>
      <c r="E4038" s="339"/>
      <c r="F4038" s="339"/>
      <c r="G4038" s="339"/>
      <c r="H4038" s="339"/>
      <c r="I4038" s="339"/>
      <c r="J4038" s="339"/>
      <c r="K4038" s="339"/>
      <c r="L4038" s="339"/>
      <c r="M4038" s="339"/>
      <c r="N4038" s="339"/>
      <c r="O4038" s="339"/>
      <c r="P4038" s="339"/>
      <c r="Q4038" s="339"/>
      <c r="R4038" s="339"/>
      <c r="S4038" s="339"/>
      <c r="T4038" s="339"/>
      <c r="U4038" s="339"/>
      <c r="V4038" s="339"/>
      <c r="W4038" s="339"/>
      <c r="X4038" s="339"/>
    </row>
    <row r="4039" spans="1:24" ht="0.75" customHeight="1"/>
    <row r="4040" spans="1:24" ht="18" customHeight="1">
      <c r="A4040" s="340" t="s">
        <v>633</v>
      </c>
      <c r="B4040" s="340"/>
      <c r="C4040" s="340"/>
      <c r="D4040" s="340"/>
      <c r="E4040" s="340"/>
      <c r="F4040" s="340"/>
      <c r="G4040" s="340"/>
      <c r="H4040" s="218" t="s">
        <v>634</v>
      </c>
      <c r="I4040" s="341" t="s">
        <v>635</v>
      </c>
      <c r="J4040" s="341"/>
      <c r="K4040" s="341"/>
      <c r="L4040" s="341"/>
      <c r="M4040" s="341" t="s">
        <v>43</v>
      </c>
      <c r="N4040" s="341"/>
      <c r="O4040" s="341"/>
      <c r="P4040" s="340" t="s">
        <v>636</v>
      </c>
      <c r="Q4040" s="340"/>
      <c r="R4040" s="341" t="s">
        <v>637</v>
      </c>
      <c r="S4040" s="341"/>
      <c r="T4040" s="341"/>
      <c r="U4040" s="341"/>
      <c r="V4040" s="341" t="s">
        <v>638</v>
      </c>
      <c r="W4040" s="341"/>
      <c r="X4040" s="341"/>
    </row>
    <row r="4041" spans="1:24" ht="1.5" customHeight="1">
      <c r="A4041" s="330" t="s">
        <v>141</v>
      </c>
      <c r="B4041" s="330"/>
      <c r="C4041" s="330"/>
      <c r="D4041" s="330"/>
      <c r="E4041" s="330"/>
      <c r="F4041" s="330"/>
      <c r="G4041" s="330"/>
      <c r="H4041" s="219"/>
      <c r="I4041" s="338">
        <v>50</v>
      </c>
      <c r="J4041" s="338"/>
      <c r="K4041" s="338"/>
      <c r="L4041" s="338"/>
      <c r="M4041" s="332" t="s">
        <v>639</v>
      </c>
      <c r="N4041" s="332"/>
      <c r="O4041" s="332"/>
      <c r="P4041" s="330"/>
      <c r="Q4041" s="330"/>
      <c r="R4041" s="338">
        <v>0.1661783</v>
      </c>
      <c r="S4041" s="338"/>
      <c r="T4041" s="338"/>
      <c r="U4041" s="338"/>
      <c r="V4041" s="338">
        <v>8.3089169999999992</v>
      </c>
      <c r="W4041" s="338"/>
      <c r="X4041" s="338"/>
    </row>
    <row r="4042" spans="1:24" ht="16.5" customHeight="1">
      <c r="A4042" s="330"/>
      <c r="B4042" s="330"/>
      <c r="C4042" s="330"/>
      <c r="D4042" s="330"/>
      <c r="E4042" s="330"/>
      <c r="F4042" s="330"/>
      <c r="G4042" s="330"/>
      <c r="H4042" s="219"/>
      <c r="I4042" s="338"/>
      <c r="J4042" s="338"/>
      <c r="K4042" s="338"/>
      <c r="L4042" s="338"/>
      <c r="M4042" s="332"/>
      <c r="N4042" s="332"/>
      <c r="O4042" s="332"/>
      <c r="P4042" s="330"/>
      <c r="Q4042" s="330"/>
      <c r="R4042" s="338"/>
      <c r="S4042" s="338"/>
      <c r="T4042" s="338"/>
      <c r="U4042" s="338"/>
      <c r="V4042" s="338"/>
      <c r="W4042" s="338"/>
      <c r="X4042" s="338"/>
    </row>
    <row r="4043" spans="1:24" ht="1.5" customHeight="1">
      <c r="A4043" s="330" t="s">
        <v>47</v>
      </c>
      <c r="B4043" s="330"/>
      <c r="C4043" s="330"/>
      <c r="D4043" s="330"/>
      <c r="E4043" s="330"/>
      <c r="F4043" s="330"/>
      <c r="G4043" s="330"/>
      <c r="H4043" s="219"/>
      <c r="I4043" s="338">
        <v>120</v>
      </c>
      <c r="J4043" s="338"/>
      <c r="K4043" s="338"/>
      <c r="L4043" s="338"/>
      <c r="M4043" s="332" t="s">
        <v>640</v>
      </c>
      <c r="N4043" s="332"/>
      <c r="O4043" s="332"/>
      <c r="P4043" s="330"/>
      <c r="Q4043" s="330"/>
      <c r="R4043" s="338">
        <v>3.5242370000000002E-2</v>
      </c>
      <c r="S4043" s="338"/>
      <c r="T4043" s="338"/>
      <c r="U4043" s="338"/>
      <c r="V4043" s="338">
        <v>4.2290850000000004</v>
      </c>
      <c r="W4043" s="338"/>
      <c r="X4043" s="338"/>
    </row>
    <row r="4044" spans="1:24" ht="16.5" customHeight="1">
      <c r="A4044" s="330"/>
      <c r="B4044" s="330"/>
      <c r="C4044" s="330"/>
      <c r="D4044" s="330"/>
      <c r="E4044" s="330"/>
      <c r="F4044" s="330"/>
      <c r="G4044" s="330"/>
      <c r="H4044" s="219"/>
      <c r="I4044" s="338"/>
      <c r="J4044" s="338"/>
      <c r="K4044" s="338"/>
      <c r="L4044" s="338"/>
      <c r="M4044" s="332"/>
      <c r="N4044" s="332"/>
      <c r="O4044" s="332"/>
      <c r="P4044" s="330"/>
      <c r="Q4044" s="330"/>
      <c r="R4044" s="338"/>
      <c r="S4044" s="338"/>
      <c r="T4044" s="338"/>
      <c r="U4044" s="338"/>
      <c r="V4044" s="338"/>
      <c r="W4044" s="338"/>
      <c r="X4044" s="338"/>
    </row>
    <row r="4045" spans="1:24" ht="1.5" customHeight="1">
      <c r="A4045" s="330" t="s">
        <v>6</v>
      </c>
      <c r="B4045" s="330"/>
      <c r="C4045" s="330"/>
      <c r="D4045" s="330"/>
      <c r="E4045" s="330"/>
      <c r="F4045" s="330"/>
      <c r="G4045" s="330"/>
      <c r="H4045" s="219"/>
      <c r="I4045" s="338">
        <v>1</v>
      </c>
      <c r="J4045" s="338"/>
      <c r="K4045" s="338"/>
      <c r="L4045" s="338"/>
      <c r="M4045" s="332" t="s">
        <v>45</v>
      </c>
      <c r="N4045" s="332"/>
      <c r="O4045" s="332"/>
      <c r="P4045" s="330"/>
      <c r="Q4045" s="330"/>
      <c r="R4045" s="338">
        <v>1.3061130000000001</v>
      </c>
      <c r="S4045" s="338"/>
      <c r="T4045" s="338"/>
      <c r="U4045" s="338"/>
      <c r="V4045" s="338">
        <v>1.3061130000000001</v>
      </c>
      <c r="W4045" s="338"/>
      <c r="X4045" s="338"/>
    </row>
    <row r="4046" spans="1:24" ht="16.5" customHeight="1">
      <c r="A4046" s="330"/>
      <c r="B4046" s="330"/>
      <c r="C4046" s="330"/>
      <c r="D4046" s="330"/>
      <c r="E4046" s="330"/>
      <c r="F4046" s="330"/>
      <c r="G4046" s="330"/>
      <c r="H4046" s="219"/>
      <c r="I4046" s="338"/>
      <c r="J4046" s="338"/>
      <c r="K4046" s="338"/>
      <c r="L4046" s="338"/>
      <c r="M4046" s="332"/>
      <c r="N4046" s="332"/>
      <c r="O4046" s="332"/>
      <c r="P4046" s="330"/>
      <c r="Q4046" s="330"/>
      <c r="R4046" s="338"/>
      <c r="S4046" s="338"/>
      <c r="T4046" s="338"/>
      <c r="U4046" s="338"/>
      <c r="V4046" s="338"/>
      <c r="W4046" s="338"/>
      <c r="X4046" s="338"/>
    </row>
    <row r="4047" spans="1:24" ht="7.5" customHeight="1"/>
    <row r="4048" spans="1:24" ht="16.5" customHeight="1">
      <c r="S4048" s="335" t="s">
        <v>641</v>
      </c>
      <c r="T4048" s="335"/>
      <c r="U4048" s="336">
        <v>13.84412</v>
      </c>
      <c r="V4048" s="336"/>
      <c r="W4048" s="336"/>
    </row>
    <row r="4049" spans="1:24" ht="15.75" customHeight="1"/>
    <row r="4050" spans="1:24" ht="16.5" customHeight="1">
      <c r="B4050" s="339" t="s">
        <v>236</v>
      </c>
      <c r="C4050" s="339"/>
      <c r="D4050" s="339"/>
      <c r="E4050" s="339"/>
      <c r="F4050" s="339"/>
      <c r="G4050" s="339"/>
      <c r="H4050" s="339"/>
      <c r="I4050" s="339"/>
      <c r="J4050" s="339"/>
      <c r="K4050" s="339"/>
      <c r="L4050" s="339"/>
      <c r="M4050" s="339"/>
      <c r="N4050" s="339"/>
      <c r="O4050" s="339"/>
      <c r="P4050" s="339"/>
      <c r="Q4050" s="339"/>
      <c r="R4050" s="339"/>
      <c r="S4050" s="339"/>
      <c r="T4050" s="339"/>
      <c r="U4050" s="339"/>
      <c r="V4050" s="339"/>
      <c r="W4050" s="339"/>
      <c r="X4050" s="339"/>
    </row>
    <row r="4051" spans="1:24" ht="0.75" customHeight="1"/>
    <row r="4052" spans="1:24" ht="18" customHeight="1">
      <c r="A4052" s="340" t="s">
        <v>633</v>
      </c>
      <c r="B4052" s="340"/>
      <c r="C4052" s="340"/>
      <c r="D4052" s="340"/>
      <c r="E4052" s="340"/>
      <c r="F4052" s="340"/>
      <c r="G4052" s="340"/>
      <c r="H4052" s="218" t="s">
        <v>634</v>
      </c>
      <c r="I4052" s="341" t="s">
        <v>635</v>
      </c>
      <c r="J4052" s="341"/>
      <c r="K4052" s="341"/>
      <c r="L4052" s="341"/>
      <c r="M4052" s="341" t="s">
        <v>43</v>
      </c>
      <c r="N4052" s="341"/>
      <c r="O4052" s="341"/>
      <c r="P4052" s="340" t="s">
        <v>636</v>
      </c>
      <c r="Q4052" s="340"/>
      <c r="R4052" s="341" t="s">
        <v>637</v>
      </c>
      <c r="S4052" s="341"/>
      <c r="T4052" s="341"/>
      <c r="U4052" s="341"/>
      <c r="V4052" s="341" t="s">
        <v>638</v>
      </c>
      <c r="W4052" s="341"/>
      <c r="X4052" s="341"/>
    </row>
    <row r="4053" spans="1:24" ht="1.5" customHeight="1">
      <c r="A4053" s="330" t="s">
        <v>79</v>
      </c>
      <c r="B4053" s="330"/>
      <c r="C4053" s="330"/>
      <c r="D4053" s="330"/>
      <c r="E4053" s="330"/>
      <c r="F4053" s="330"/>
      <c r="G4053" s="330"/>
      <c r="H4053" s="219"/>
      <c r="I4053" s="338">
        <v>14</v>
      </c>
      <c r="J4053" s="338"/>
      <c r="K4053" s="338"/>
      <c r="L4053" s="338"/>
      <c r="M4053" s="332" t="s">
        <v>639</v>
      </c>
      <c r="N4053" s="332"/>
      <c r="O4053" s="332"/>
      <c r="P4053" s="330"/>
      <c r="Q4053" s="330"/>
      <c r="R4053" s="338">
        <v>0.41621930000000001</v>
      </c>
      <c r="S4053" s="338"/>
      <c r="T4053" s="338"/>
      <c r="U4053" s="338"/>
      <c r="V4053" s="338">
        <v>5.82707</v>
      </c>
      <c r="W4053" s="338"/>
      <c r="X4053" s="338"/>
    </row>
    <row r="4054" spans="1:24" ht="16.5" customHeight="1">
      <c r="A4054" s="330"/>
      <c r="B4054" s="330"/>
      <c r="C4054" s="330"/>
      <c r="D4054" s="330"/>
      <c r="E4054" s="330"/>
      <c r="F4054" s="330"/>
      <c r="G4054" s="330"/>
      <c r="H4054" s="219"/>
      <c r="I4054" s="338"/>
      <c r="J4054" s="338"/>
      <c r="K4054" s="338"/>
      <c r="L4054" s="338"/>
      <c r="M4054" s="332"/>
      <c r="N4054" s="332"/>
      <c r="O4054" s="332"/>
      <c r="P4054" s="330"/>
      <c r="Q4054" s="330"/>
      <c r="R4054" s="338"/>
      <c r="S4054" s="338"/>
      <c r="T4054" s="338"/>
      <c r="U4054" s="338"/>
      <c r="V4054" s="338"/>
      <c r="W4054" s="338"/>
      <c r="X4054" s="338"/>
    </row>
    <row r="4055" spans="1:24" ht="1.5" customHeight="1">
      <c r="A4055" s="330" t="s">
        <v>47</v>
      </c>
      <c r="B4055" s="330"/>
      <c r="C4055" s="330"/>
      <c r="D4055" s="330"/>
      <c r="E4055" s="330"/>
      <c r="F4055" s="330"/>
      <c r="G4055" s="330"/>
      <c r="H4055" s="219"/>
      <c r="I4055" s="338">
        <v>150</v>
      </c>
      <c r="J4055" s="338"/>
      <c r="K4055" s="338"/>
      <c r="L4055" s="338"/>
      <c r="M4055" s="332" t="s">
        <v>640</v>
      </c>
      <c r="N4055" s="332"/>
      <c r="O4055" s="332"/>
      <c r="P4055" s="330"/>
      <c r="Q4055" s="330"/>
      <c r="R4055" s="338">
        <v>3.5242370000000002E-2</v>
      </c>
      <c r="S4055" s="338"/>
      <c r="T4055" s="338"/>
      <c r="U4055" s="338"/>
      <c r="V4055" s="338">
        <v>5.2863559999999996</v>
      </c>
      <c r="W4055" s="338"/>
      <c r="X4055" s="338"/>
    </row>
    <row r="4056" spans="1:24" ht="16.5" customHeight="1">
      <c r="A4056" s="330"/>
      <c r="B4056" s="330"/>
      <c r="C4056" s="330"/>
      <c r="D4056" s="330"/>
      <c r="E4056" s="330"/>
      <c r="F4056" s="330"/>
      <c r="G4056" s="330"/>
      <c r="H4056" s="219"/>
      <c r="I4056" s="338"/>
      <c r="J4056" s="338"/>
      <c r="K4056" s="338"/>
      <c r="L4056" s="338"/>
      <c r="M4056" s="332"/>
      <c r="N4056" s="332"/>
      <c r="O4056" s="332"/>
      <c r="P4056" s="330"/>
      <c r="Q4056" s="330"/>
      <c r="R4056" s="338"/>
      <c r="S4056" s="338"/>
      <c r="T4056" s="338"/>
      <c r="U4056" s="338"/>
      <c r="V4056" s="338"/>
      <c r="W4056" s="338"/>
      <c r="X4056" s="338"/>
    </row>
    <row r="4057" spans="1:24" ht="1.5" customHeight="1">
      <c r="A4057" s="330" t="s">
        <v>7</v>
      </c>
      <c r="B4057" s="330"/>
      <c r="C4057" s="330"/>
      <c r="D4057" s="330"/>
      <c r="E4057" s="330"/>
      <c r="F4057" s="330"/>
      <c r="G4057" s="330"/>
      <c r="H4057" s="219"/>
      <c r="I4057" s="338">
        <v>1</v>
      </c>
      <c r="J4057" s="338"/>
      <c r="K4057" s="338"/>
      <c r="L4057" s="338"/>
      <c r="M4057" s="332" t="s">
        <v>45</v>
      </c>
      <c r="N4057" s="332"/>
      <c r="O4057" s="332"/>
      <c r="P4057" s="330"/>
      <c r="Q4057" s="330"/>
      <c r="R4057" s="338">
        <v>1.21</v>
      </c>
      <c r="S4057" s="338"/>
      <c r="T4057" s="338"/>
      <c r="U4057" s="338"/>
      <c r="V4057" s="338">
        <v>1.21</v>
      </c>
      <c r="W4057" s="338"/>
      <c r="X4057" s="338"/>
    </row>
    <row r="4058" spans="1:24" ht="16.5" customHeight="1">
      <c r="A4058" s="330"/>
      <c r="B4058" s="330"/>
      <c r="C4058" s="330"/>
      <c r="D4058" s="330"/>
      <c r="E4058" s="330"/>
      <c r="F4058" s="330"/>
      <c r="G4058" s="330"/>
      <c r="H4058" s="219"/>
      <c r="I4058" s="338"/>
      <c r="J4058" s="338"/>
      <c r="K4058" s="338"/>
      <c r="L4058" s="338"/>
      <c r="M4058" s="332"/>
      <c r="N4058" s="332"/>
      <c r="O4058" s="332"/>
      <c r="P4058" s="330"/>
      <c r="Q4058" s="330"/>
      <c r="R4058" s="338"/>
      <c r="S4058" s="338"/>
      <c r="T4058" s="338"/>
      <c r="U4058" s="338"/>
      <c r="V4058" s="338"/>
      <c r="W4058" s="338"/>
      <c r="X4058" s="338"/>
    </row>
    <row r="4059" spans="1:24" ht="1.5" customHeight="1">
      <c r="A4059" s="330" t="s">
        <v>8</v>
      </c>
      <c r="B4059" s="330"/>
      <c r="C4059" s="330"/>
      <c r="D4059" s="330"/>
      <c r="E4059" s="330"/>
      <c r="F4059" s="330"/>
      <c r="G4059" s="330"/>
      <c r="H4059" s="219"/>
      <c r="I4059" s="338">
        <v>1</v>
      </c>
      <c r="J4059" s="338"/>
      <c r="K4059" s="338"/>
      <c r="L4059" s="338"/>
      <c r="M4059" s="332" t="s">
        <v>45</v>
      </c>
      <c r="N4059" s="332"/>
      <c r="O4059" s="332"/>
      <c r="P4059" s="330"/>
      <c r="Q4059" s="330"/>
      <c r="R4059" s="338">
        <v>0.23260339999999999</v>
      </c>
      <c r="S4059" s="338"/>
      <c r="T4059" s="338"/>
      <c r="U4059" s="338"/>
      <c r="V4059" s="338">
        <v>0.23260339999999999</v>
      </c>
      <c r="W4059" s="338"/>
      <c r="X4059" s="338"/>
    </row>
    <row r="4060" spans="1:24" ht="16.5" customHeight="1">
      <c r="A4060" s="330"/>
      <c r="B4060" s="330"/>
      <c r="C4060" s="330"/>
      <c r="D4060" s="330"/>
      <c r="E4060" s="330"/>
      <c r="F4060" s="330"/>
      <c r="G4060" s="330"/>
      <c r="H4060" s="219"/>
      <c r="I4060" s="338"/>
      <c r="J4060" s="338"/>
      <c r="K4060" s="338"/>
      <c r="L4060" s="338"/>
      <c r="M4060" s="332"/>
      <c r="N4060" s="332"/>
      <c r="O4060" s="332"/>
      <c r="P4060" s="330"/>
      <c r="Q4060" s="330"/>
      <c r="R4060" s="338"/>
      <c r="S4060" s="338"/>
      <c r="T4060" s="338"/>
      <c r="U4060" s="338"/>
      <c r="V4060" s="338"/>
      <c r="W4060" s="338"/>
      <c r="X4060" s="338"/>
    </row>
    <row r="4061" spans="1:24" ht="7.5" customHeight="1"/>
    <row r="4062" spans="1:24" ht="16.5" customHeight="1">
      <c r="S4062" s="335" t="s">
        <v>641</v>
      </c>
      <c r="T4062" s="335"/>
      <c r="U4062" s="336">
        <v>12.55603</v>
      </c>
      <c r="V4062" s="336"/>
      <c r="W4062" s="336"/>
    </row>
    <row r="4063" spans="1:24" ht="15.75" customHeight="1"/>
    <row r="4064" spans="1:24" ht="16.5" customHeight="1">
      <c r="B4064" s="339" t="s">
        <v>818</v>
      </c>
      <c r="C4064" s="339"/>
      <c r="D4064" s="339"/>
      <c r="E4064" s="339"/>
      <c r="F4064" s="339"/>
      <c r="G4064" s="339"/>
      <c r="H4064" s="339"/>
      <c r="I4064" s="339"/>
      <c r="J4064" s="339"/>
      <c r="K4064" s="339"/>
      <c r="L4064" s="339"/>
      <c r="M4064" s="339"/>
      <c r="N4064" s="339"/>
      <c r="O4064" s="339"/>
      <c r="P4064" s="339"/>
      <c r="Q4064" s="339"/>
      <c r="R4064" s="339"/>
      <c r="S4064" s="339"/>
      <c r="T4064" s="339"/>
      <c r="U4064" s="339"/>
      <c r="V4064" s="339"/>
      <c r="W4064" s="339"/>
      <c r="X4064" s="339"/>
    </row>
    <row r="4065" spans="1:24" ht="0.75" customHeight="1"/>
    <row r="4066" spans="1:24" ht="18" customHeight="1">
      <c r="A4066" s="340" t="s">
        <v>633</v>
      </c>
      <c r="B4066" s="340"/>
      <c r="C4066" s="340"/>
      <c r="D4066" s="340"/>
      <c r="E4066" s="340"/>
      <c r="F4066" s="340"/>
      <c r="G4066" s="340"/>
      <c r="H4066" s="218" t="s">
        <v>634</v>
      </c>
      <c r="I4066" s="341" t="s">
        <v>635</v>
      </c>
      <c r="J4066" s="341"/>
      <c r="K4066" s="341"/>
      <c r="L4066" s="341"/>
      <c r="M4066" s="341" t="s">
        <v>43</v>
      </c>
      <c r="N4066" s="341"/>
      <c r="O4066" s="341"/>
      <c r="P4066" s="340" t="s">
        <v>636</v>
      </c>
      <c r="Q4066" s="340"/>
      <c r="R4066" s="341" t="s">
        <v>637</v>
      </c>
      <c r="S4066" s="341"/>
      <c r="T4066" s="341"/>
      <c r="U4066" s="341"/>
      <c r="V4066" s="341" t="s">
        <v>638</v>
      </c>
      <c r="W4066" s="341"/>
      <c r="X4066" s="341"/>
    </row>
    <row r="4067" spans="1:24" ht="1.5" customHeight="1">
      <c r="A4067" s="330" t="s">
        <v>79</v>
      </c>
      <c r="B4067" s="330"/>
      <c r="C4067" s="330"/>
      <c r="D4067" s="330"/>
      <c r="E4067" s="330"/>
      <c r="F4067" s="330"/>
      <c r="G4067" s="330"/>
      <c r="H4067" s="219"/>
      <c r="I4067" s="338">
        <v>7</v>
      </c>
      <c r="J4067" s="338"/>
      <c r="K4067" s="338"/>
      <c r="L4067" s="338"/>
      <c r="M4067" s="332" t="s">
        <v>639</v>
      </c>
      <c r="N4067" s="332"/>
      <c r="O4067" s="332"/>
      <c r="P4067" s="330"/>
      <c r="Q4067" s="330"/>
      <c r="R4067" s="338">
        <v>0.41621930000000001</v>
      </c>
      <c r="S4067" s="338"/>
      <c r="T4067" s="338"/>
      <c r="U4067" s="338"/>
      <c r="V4067" s="338">
        <v>2.913535</v>
      </c>
      <c r="W4067" s="338"/>
      <c r="X4067" s="338"/>
    </row>
    <row r="4068" spans="1:24" ht="16.5" customHeight="1">
      <c r="A4068" s="330"/>
      <c r="B4068" s="330"/>
      <c r="C4068" s="330"/>
      <c r="D4068" s="330"/>
      <c r="E4068" s="330"/>
      <c r="F4068" s="330"/>
      <c r="G4068" s="330"/>
      <c r="H4068" s="219"/>
      <c r="I4068" s="338"/>
      <c r="J4068" s="338"/>
      <c r="K4068" s="338"/>
      <c r="L4068" s="338"/>
      <c r="M4068" s="332"/>
      <c r="N4068" s="332"/>
      <c r="O4068" s="332"/>
      <c r="P4068" s="330"/>
      <c r="Q4068" s="330"/>
      <c r="R4068" s="338"/>
      <c r="S4068" s="338"/>
      <c r="T4068" s="338"/>
      <c r="U4068" s="338"/>
      <c r="V4068" s="338"/>
      <c r="W4068" s="338"/>
      <c r="X4068" s="338"/>
    </row>
    <row r="4069" spans="1:24" ht="1.5" customHeight="1">
      <c r="A4069" s="330" t="s">
        <v>47</v>
      </c>
      <c r="B4069" s="330"/>
      <c r="C4069" s="330"/>
      <c r="D4069" s="330"/>
      <c r="E4069" s="330"/>
      <c r="F4069" s="330"/>
      <c r="G4069" s="330"/>
      <c r="H4069" s="219"/>
      <c r="I4069" s="338">
        <v>120</v>
      </c>
      <c r="J4069" s="338"/>
      <c r="K4069" s="338"/>
      <c r="L4069" s="338"/>
      <c r="M4069" s="332" t="s">
        <v>640</v>
      </c>
      <c r="N4069" s="332"/>
      <c r="O4069" s="332"/>
      <c r="P4069" s="330"/>
      <c r="Q4069" s="330"/>
      <c r="R4069" s="338">
        <v>3.5242370000000002E-2</v>
      </c>
      <c r="S4069" s="338"/>
      <c r="T4069" s="338"/>
      <c r="U4069" s="338"/>
      <c r="V4069" s="338">
        <v>4.2290850000000004</v>
      </c>
      <c r="W4069" s="338"/>
      <c r="X4069" s="338"/>
    </row>
    <row r="4070" spans="1:24" ht="16.5" customHeight="1">
      <c r="A4070" s="330"/>
      <c r="B4070" s="330"/>
      <c r="C4070" s="330"/>
      <c r="D4070" s="330"/>
      <c r="E4070" s="330"/>
      <c r="F4070" s="330"/>
      <c r="G4070" s="330"/>
      <c r="H4070" s="219"/>
      <c r="I4070" s="338"/>
      <c r="J4070" s="338"/>
      <c r="K4070" s="338"/>
      <c r="L4070" s="338"/>
      <c r="M4070" s="332"/>
      <c r="N4070" s="332"/>
      <c r="O4070" s="332"/>
      <c r="P4070" s="330"/>
      <c r="Q4070" s="330"/>
      <c r="R4070" s="338"/>
      <c r="S4070" s="338"/>
      <c r="T4070" s="338"/>
      <c r="U4070" s="338"/>
      <c r="V4070" s="338"/>
      <c r="W4070" s="338"/>
      <c r="X4070" s="338"/>
    </row>
    <row r="4071" spans="1:24" ht="1.5" customHeight="1">
      <c r="A4071" s="330" t="s">
        <v>50</v>
      </c>
      <c r="B4071" s="330"/>
      <c r="C4071" s="330"/>
      <c r="D4071" s="330"/>
      <c r="E4071" s="330"/>
      <c r="F4071" s="330"/>
      <c r="G4071" s="330"/>
      <c r="H4071" s="219"/>
      <c r="I4071" s="338">
        <v>15</v>
      </c>
      <c r="J4071" s="338"/>
      <c r="K4071" s="338"/>
      <c r="L4071" s="338"/>
      <c r="M4071" s="332" t="s">
        <v>639</v>
      </c>
      <c r="N4071" s="332"/>
      <c r="O4071" s="332"/>
      <c r="P4071" s="330"/>
      <c r="Q4071" s="330"/>
      <c r="R4071" s="338">
        <v>0.4</v>
      </c>
      <c r="S4071" s="338"/>
      <c r="T4071" s="338"/>
      <c r="U4071" s="338"/>
      <c r="V4071" s="338">
        <v>6</v>
      </c>
      <c r="W4071" s="338"/>
      <c r="X4071" s="338"/>
    </row>
    <row r="4072" spans="1:24" ht="16.5" customHeight="1">
      <c r="A4072" s="330"/>
      <c r="B4072" s="330"/>
      <c r="C4072" s="330"/>
      <c r="D4072" s="330"/>
      <c r="E4072" s="330"/>
      <c r="F4072" s="330"/>
      <c r="G4072" s="330"/>
      <c r="H4072" s="219"/>
      <c r="I4072" s="338"/>
      <c r="J4072" s="338"/>
      <c r="K4072" s="338"/>
      <c r="L4072" s="338"/>
      <c r="M4072" s="332"/>
      <c r="N4072" s="332"/>
      <c r="O4072" s="332"/>
      <c r="P4072" s="330"/>
      <c r="Q4072" s="330"/>
      <c r="R4072" s="338"/>
      <c r="S4072" s="338"/>
      <c r="T4072" s="338"/>
      <c r="U4072" s="338"/>
      <c r="V4072" s="338"/>
      <c r="W4072" s="338"/>
      <c r="X4072" s="338"/>
    </row>
    <row r="4073" spans="1:24" ht="1.5" customHeight="1">
      <c r="A4073" s="330" t="s">
        <v>6</v>
      </c>
      <c r="B4073" s="330"/>
      <c r="C4073" s="330"/>
      <c r="D4073" s="330"/>
      <c r="E4073" s="330"/>
      <c r="F4073" s="330"/>
      <c r="G4073" s="330"/>
      <c r="H4073" s="219"/>
      <c r="I4073" s="338">
        <v>1</v>
      </c>
      <c r="J4073" s="338"/>
      <c r="K4073" s="338"/>
      <c r="L4073" s="338"/>
      <c r="M4073" s="332" t="s">
        <v>45</v>
      </c>
      <c r="N4073" s="332"/>
      <c r="O4073" s="332"/>
      <c r="P4073" s="330"/>
      <c r="Q4073" s="330"/>
      <c r="R4073" s="338">
        <v>1.3061130000000001</v>
      </c>
      <c r="S4073" s="338"/>
      <c r="T4073" s="338"/>
      <c r="U4073" s="338"/>
      <c r="V4073" s="338">
        <v>1.3061130000000001</v>
      </c>
      <c r="W4073" s="338"/>
      <c r="X4073" s="338"/>
    </row>
    <row r="4074" spans="1:24" ht="16.5" customHeight="1">
      <c r="A4074" s="330"/>
      <c r="B4074" s="330"/>
      <c r="C4074" s="330"/>
      <c r="D4074" s="330"/>
      <c r="E4074" s="330"/>
      <c r="F4074" s="330"/>
      <c r="G4074" s="330"/>
      <c r="H4074" s="219"/>
      <c r="I4074" s="338"/>
      <c r="J4074" s="338"/>
      <c r="K4074" s="338"/>
      <c r="L4074" s="338"/>
      <c r="M4074" s="332"/>
      <c r="N4074" s="332"/>
      <c r="O4074" s="332"/>
      <c r="P4074" s="330"/>
      <c r="Q4074" s="330"/>
      <c r="R4074" s="338"/>
      <c r="S4074" s="338"/>
      <c r="T4074" s="338"/>
      <c r="U4074" s="338"/>
      <c r="V4074" s="338"/>
      <c r="W4074" s="338"/>
      <c r="X4074" s="338"/>
    </row>
    <row r="4075" spans="1:24" ht="8.25" customHeight="1"/>
    <row r="4076" spans="1:24" ht="16.5" customHeight="1">
      <c r="S4076" s="335" t="s">
        <v>641</v>
      </c>
      <c r="T4076" s="335"/>
      <c r="U4076" s="336">
        <v>14.448729999999999</v>
      </c>
      <c r="V4076" s="336"/>
      <c r="W4076" s="336"/>
    </row>
    <row r="4077" spans="1:24" ht="15" customHeight="1"/>
    <row r="4078" spans="1:24" ht="16.5" customHeight="1">
      <c r="B4078" s="339" t="s">
        <v>819</v>
      </c>
      <c r="C4078" s="339"/>
      <c r="D4078" s="339"/>
      <c r="E4078" s="339"/>
      <c r="F4078" s="339"/>
      <c r="G4078" s="339"/>
      <c r="H4078" s="339"/>
      <c r="I4078" s="339"/>
      <c r="J4078" s="339"/>
      <c r="K4078" s="339"/>
      <c r="L4078" s="339"/>
      <c r="M4078" s="339"/>
      <c r="N4078" s="339"/>
      <c r="O4078" s="339"/>
      <c r="P4078" s="339"/>
      <c r="Q4078" s="339"/>
      <c r="R4078" s="339"/>
      <c r="S4078" s="339"/>
      <c r="T4078" s="339"/>
      <c r="U4078" s="339"/>
      <c r="V4078" s="339"/>
      <c r="W4078" s="339"/>
      <c r="X4078" s="339"/>
    </row>
    <row r="4079" spans="1:24" ht="1.5" customHeight="1"/>
    <row r="4080" spans="1:24" ht="18" customHeight="1">
      <c r="A4080" s="340" t="s">
        <v>633</v>
      </c>
      <c r="B4080" s="340"/>
      <c r="C4080" s="340"/>
      <c r="D4080" s="340"/>
      <c r="E4080" s="340"/>
      <c r="F4080" s="340"/>
      <c r="G4080" s="340"/>
      <c r="H4080" s="218" t="s">
        <v>634</v>
      </c>
      <c r="I4080" s="341" t="s">
        <v>635</v>
      </c>
      <c r="J4080" s="341"/>
      <c r="K4080" s="341"/>
      <c r="L4080" s="341"/>
      <c r="M4080" s="341" t="s">
        <v>43</v>
      </c>
      <c r="N4080" s="341"/>
      <c r="O4080" s="341"/>
      <c r="P4080" s="340" t="s">
        <v>636</v>
      </c>
      <c r="Q4080" s="340"/>
      <c r="R4080" s="341" t="s">
        <v>637</v>
      </c>
      <c r="S4080" s="341"/>
      <c r="T4080" s="341"/>
      <c r="U4080" s="341"/>
      <c r="V4080" s="341" t="s">
        <v>638</v>
      </c>
      <c r="W4080" s="341"/>
      <c r="X4080" s="341"/>
    </row>
    <row r="4081" spans="1:24" ht="1.5" customHeight="1">
      <c r="A4081" s="330" t="s">
        <v>79</v>
      </c>
      <c r="B4081" s="330"/>
      <c r="C4081" s="330"/>
      <c r="D4081" s="330"/>
      <c r="E4081" s="330"/>
      <c r="F4081" s="330"/>
      <c r="G4081" s="330"/>
      <c r="H4081" s="219"/>
      <c r="I4081" s="338">
        <v>7</v>
      </c>
      <c r="J4081" s="338"/>
      <c r="K4081" s="338"/>
      <c r="L4081" s="338"/>
      <c r="M4081" s="332" t="s">
        <v>639</v>
      </c>
      <c r="N4081" s="332"/>
      <c r="O4081" s="332"/>
      <c r="P4081" s="330"/>
      <c r="Q4081" s="330"/>
      <c r="R4081" s="338">
        <v>0.41621930000000001</v>
      </c>
      <c r="S4081" s="338"/>
      <c r="T4081" s="338"/>
      <c r="U4081" s="338"/>
      <c r="V4081" s="338">
        <v>2.913535</v>
      </c>
      <c r="W4081" s="338"/>
      <c r="X4081" s="338"/>
    </row>
    <row r="4082" spans="1:24" ht="16.5" customHeight="1">
      <c r="A4082" s="330"/>
      <c r="B4082" s="330"/>
      <c r="C4082" s="330"/>
      <c r="D4082" s="330"/>
      <c r="E4082" s="330"/>
      <c r="F4082" s="330"/>
      <c r="G4082" s="330"/>
      <c r="H4082" s="219"/>
      <c r="I4082" s="338"/>
      <c r="J4082" s="338"/>
      <c r="K4082" s="338"/>
      <c r="L4082" s="338"/>
      <c r="M4082" s="332"/>
      <c r="N4082" s="332"/>
      <c r="O4082" s="332"/>
      <c r="P4082" s="330"/>
      <c r="Q4082" s="330"/>
      <c r="R4082" s="338"/>
      <c r="S4082" s="338"/>
      <c r="T4082" s="338"/>
      <c r="U4082" s="338"/>
      <c r="V4082" s="338"/>
      <c r="W4082" s="338"/>
      <c r="X4082" s="338"/>
    </row>
    <row r="4083" spans="1:24" ht="1.5" customHeight="1">
      <c r="A4083" s="330" t="s">
        <v>47</v>
      </c>
      <c r="B4083" s="330"/>
      <c r="C4083" s="330"/>
      <c r="D4083" s="330"/>
      <c r="E4083" s="330"/>
      <c r="F4083" s="330"/>
      <c r="G4083" s="330"/>
      <c r="H4083" s="219"/>
      <c r="I4083" s="338">
        <v>120</v>
      </c>
      <c r="J4083" s="338"/>
      <c r="K4083" s="338"/>
      <c r="L4083" s="338"/>
      <c r="M4083" s="332" t="s">
        <v>640</v>
      </c>
      <c r="N4083" s="332"/>
      <c r="O4083" s="332"/>
      <c r="P4083" s="330"/>
      <c r="Q4083" s="330"/>
      <c r="R4083" s="338">
        <v>3.5242370000000002E-2</v>
      </c>
      <c r="S4083" s="338"/>
      <c r="T4083" s="338"/>
      <c r="U4083" s="338"/>
      <c r="V4083" s="338">
        <v>4.2290850000000004</v>
      </c>
      <c r="W4083" s="338"/>
      <c r="X4083" s="338"/>
    </row>
    <row r="4084" spans="1:24" ht="16.5" customHeight="1">
      <c r="A4084" s="330"/>
      <c r="B4084" s="330"/>
      <c r="C4084" s="330"/>
      <c r="D4084" s="330"/>
      <c r="E4084" s="330"/>
      <c r="F4084" s="330"/>
      <c r="G4084" s="330"/>
      <c r="H4084" s="219"/>
      <c r="I4084" s="338"/>
      <c r="J4084" s="338"/>
      <c r="K4084" s="338"/>
      <c r="L4084" s="338"/>
      <c r="M4084" s="332"/>
      <c r="N4084" s="332"/>
      <c r="O4084" s="332"/>
      <c r="P4084" s="330"/>
      <c r="Q4084" s="330"/>
      <c r="R4084" s="338"/>
      <c r="S4084" s="338"/>
      <c r="T4084" s="338"/>
      <c r="U4084" s="338"/>
      <c r="V4084" s="338"/>
      <c r="W4084" s="338"/>
      <c r="X4084" s="338"/>
    </row>
    <row r="4085" spans="1:24" ht="1.5" customHeight="1">
      <c r="A4085" s="330" t="s">
        <v>6</v>
      </c>
      <c r="B4085" s="330"/>
      <c r="C4085" s="330"/>
      <c r="D4085" s="330"/>
      <c r="E4085" s="330"/>
      <c r="F4085" s="330"/>
      <c r="G4085" s="330"/>
      <c r="H4085" s="219"/>
      <c r="I4085" s="338">
        <v>1</v>
      </c>
      <c r="J4085" s="338"/>
      <c r="K4085" s="338"/>
      <c r="L4085" s="338"/>
      <c r="M4085" s="332" t="s">
        <v>45</v>
      </c>
      <c r="N4085" s="332"/>
      <c r="O4085" s="332"/>
      <c r="P4085" s="330"/>
      <c r="Q4085" s="330"/>
      <c r="R4085" s="338">
        <v>1.3061130000000001</v>
      </c>
      <c r="S4085" s="338"/>
      <c r="T4085" s="338"/>
      <c r="U4085" s="338"/>
      <c r="V4085" s="338">
        <v>1.3061130000000001</v>
      </c>
      <c r="W4085" s="338"/>
      <c r="X4085" s="338"/>
    </row>
    <row r="4086" spans="1:24" ht="16.5" customHeight="1">
      <c r="A4086" s="330"/>
      <c r="B4086" s="330"/>
      <c r="C4086" s="330"/>
      <c r="D4086" s="330"/>
      <c r="E4086" s="330"/>
      <c r="F4086" s="330"/>
      <c r="G4086" s="330"/>
      <c r="H4086" s="219"/>
      <c r="I4086" s="338"/>
      <c r="J4086" s="338"/>
      <c r="K4086" s="338"/>
      <c r="L4086" s="338"/>
      <c r="M4086" s="332"/>
      <c r="N4086" s="332"/>
      <c r="O4086" s="332"/>
      <c r="P4086" s="330"/>
      <c r="Q4086" s="330"/>
      <c r="R4086" s="338"/>
      <c r="S4086" s="338"/>
      <c r="T4086" s="338"/>
      <c r="U4086" s="338"/>
      <c r="V4086" s="338"/>
      <c r="W4086" s="338"/>
      <c r="X4086" s="338"/>
    </row>
    <row r="4087" spans="1:24" ht="7.5" customHeight="1"/>
    <row r="4088" spans="1:24" ht="16.5" customHeight="1">
      <c r="S4088" s="335" t="s">
        <v>641</v>
      </c>
      <c r="T4088" s="335"/>
      <c r="U4088" s="336">
        <v>8.4487319999999997</v>
      </c>
      <c r="V4088" s="336"/>
      <c r="W4088" s="336"/>
    </row>
    <row r="4089" spans="1:24" ht="15" customHeight="1"/>
    <row r="4090" spans="1:24" ht="17.25" customHeight="1">
      <c r="B4090" s="339" t="s">
        <v>237</v>
      </c>
      <c r="C4090" s="339"/>
      <c r="D4090" s="339"/>
      <c r="E4090" s="339"/>
      <c r="F4090" s="339"/>
      <c r="G4090" s="339"/>
      <c r="H4090" s="339"/>
      <c r="I4090" s="339"/>
      <c r="J4090" s="339"/>
      <c r="K4090" s="339"/>
      <c r="L4090" s="339"/>
      <c r="M4090" s="339"/>
      <c r="N4090" s="339"/>
      <c r="O4090" s="339"/>
      <c r="P4090" s="339"/>
      <c r="Q4090" s="339"/>
      <c r="R4090" s="339"/>
      <c r="S4090" s="339"/>
      <c r="T4090" s="339"/>
      <c r="U4090" s="339"/>
      <c r="V4090" s="339"/>
      <c r="W4090" s="339"/>
      <c r="X4090" s="339"/>
    </row>
    <row r="4091" spans="1:24" ht="0.75" customHeight="1"/>
    <row r="4092" spans="1:24" ht="18" customHeight="1">
      <c r="A4092" s="340" t="s">
        <v>633</v>
      </c>
      <c r="B4092" s="340"/>
      <c r="C4092" s="340"/>
      <c r="D4092" s="340"/>
      <c r="E4092" s="340"/>
      <c r="F4092" s="340"/>
      <c r="G4092" s="340"/>
      <c r="H4092" s="218" t="s">
        <v>634</v>
      </c>
      <c r="I4092" s="341" t="s">
        <v>635</v>
      </c>
      <c r="J4092" s="341"/>
      <c r="K4092" s="341"/>
      <c r="L4092" s="341"/>
      <c r="M4092" s="341" t="s">
        <v>43</v>
      </c>
      <c r="N4092" s="341"/>
      <c r="O4092" s="341"/>
      <c r="P4092" s="340" t="s">
        <v>636</v>
      </c>
      <c r="Q4092" s="340"/>
      <c r="R4092" s="341" t="s">
        <v>637</v>
      </c>
      <c r="S4092" s="341"/>
      <c r="T4092" s="341"/>
      <c r="U4092" s="341"/>
      <c r="V4092" s="341" t="s">
        <v>638</v>
      </c>
      <c r="W4092" s="341"/>
      <c r="X4092" s="341"/>
    </row>
    <row r="4093" spans="1:24" ht="1.5" customHeight="1">
      <c r="A4093" s="330" t="s">
        <v>79</v>
      </c>
      <c r="B4093" s="330"/>
      <c r="C4093" s="330"/>
      <c r="D4093" s="330"/>
      <c r="E4093" s="330"/>
      <c r="F4093" s="330"/>
      <c r="G4093" s="330"/>
      <c r="H4093" s="219"/>
      <c r="I4093" s="338">
        <v>21</v>
      </c>
      <c r="J4093" s="338"/>
      <c r="K4093" s="338"/>
      <c r="L4093" s="338"/>
      <c r="M4093" s="332" t="s">
        <v>639</v>
      </c>
      <c r="N4093" s="332"/>
      <c r="O4093" s="332"/>
      <c r="P4093" s="330"/>
      <c r="Q4093" s="330"/>
      <c r="R4093" s="338">
        <v>0.41621930000000001</v>
      </c>
      <c r="S4093" s="338"/>
      <c r="T4093" s="338"/>
      <c r="U4093" s="338"/>
      <c r="V4093" s="338">
        <v>8.7406050000000004</v>
      </c>
      <c r="W4093" s="338"/>
      <c r="X4093" s="338"/>
    </row>
    <row r="4094" spans="1:24" ht="16.5" customHeight="1">
      <c r="A4094" s="330"/>
      <c r="B4094" s="330"/>
      <c r="C4094" s="330"/>
      <c r="D4094" s="330"/>
      <c r="E4094" s="330"/>
      <c r="F4094" s="330"/>
      <c r="G4094" s="330"/>
      <c r="H4094" s="219"/>
      <c r="I4094" s="338"/>
      <c r="J4094" s="338"/>
      <c r="K4094" s="338"/>
      <c r="L4094" s="338"/>
      <c r="M4094" s="332"/>
      <c r="N4094" s="332"/>
      <c r="O4094" s="332"/>
      <c r="P4094" s="330"/>
      <c r="Q4094" s="330"/>
      <c r="R4094" s="338"/>
      <c r="S4094" s="338"/>
      <c r="T4094" s="338"/>
      <c r="U4094" s="338"/>
      <c r="V4094" s="338"/>
      <c r="W4094" s="338"/>
      <c r="X4094" s="338"/>
    </row>
    <row r="4095" spans="1:24" ht="1.5" customHeight="1">
      <c r="A4095" s="330" t="s">
        <v>47</v>
      </c>
      <c r="B4095" s="330"/>
      <c r="C4095" s="330"/>
      <c r="D4095" s="330"/>
      <c r="E4095" s="330"/>
      <c r="F4095" s="330"/>
      <c r="G4095" s="330"/>
      <c r="H4095" s="219"/>
      <c r="I4095" s="338">
        <v>120</v>
      </c>
      <c r="J4095" s="338"/>
      <c r="K4095" s="338"/>
      <c r="L4095" s="338"/>
      <c r="M4095" s="332" t="s">
        <v>640</v>
      </c>
      <c r="N4095" s="332"/>
      <c r="O4095" s="332"/>
      <c r="P4095" s="330"/>
      <c r="Q4095" s="330"/>
      <c r="R4095" s="338">
        <v>3.5242370000000002E-2</v>
      </c>
      <c r="S4095" s="338"/>
      <c r="T4095" s="338"/>
      <c r="U4095" s="338"/>
      <c r="V4095" s="338">
        <v>4.2290850000000004</v>
      </c>
      <c r="W4095" s="338"/>
      <c r="X4095" s="338"/>
    </row>
    <row r="4096" spans="1:24" ht="16.5" customHeight="1">
      <c r="A4096" s="330"/>
      <c r="B4096" s="330"/>
      <c r="C4096" s="330"/>
      <c r="D4096" s="330"/>
      <c r="E4096" s="330"/>
      <c r="F4096" s="330"/>
      <c r="G4096" s="330"/>
      <c r="H4096" s="219"/>
      <c r="I4096" s="338"/>
      <c r="J4096" s="338"/>
      <c r="K4096" s="338"/>
      <c r="L4096" s="338"/>
      <c r="M4096" s="332"/>
      <c r="N4096" s="332"/>
      <c r="O4096" s="332"/>
      <c r="P4096" s="330"/>
      <c r="Q4096" s="330"/>
      <c r="R4096" s="338"/>
      <c r="S4096" s="338"/>
      <c r="T4096" s="338"/>
      <c r="U4096" s="338"/>
      <c r="V4096" s="338"/>
      <c r="W4096" s="338"/>
      <c r="X4096" s="338"/>
    </row>
    <row r="4097" spans="1:24" ht="1.5" customHeight="1">
      <c r="A4097" s="330" t="s">
        <v>10</v>
      </c>
      <c r="B4097" s="330"/>
      <c r="C4097" s="330"/>
      <c r="D4097" s="330"/>
      <c r="E4097" s="330"/>
      <c r="F4097" s="330"/>
      <c r="G4097" s="330"/>
      <c r="H4097" s="219"/>
      <c r="I4097" s="338">
        <v>30</v>
      </c>
      <c r="J4097" s="338"/>
      <c r="K4097" s="338"/>
      <c r="L4097" s="338"/>
      <c r="M4097" s="332" t="s">
        <v>639</v>
      </c>
      <c r="N4097" s="332"/>
      <c r="O4097" s="332"/>
      <c r="P4097" s="330"/>
      <c r="Q4097" s="330"/>
      <c r="R4097" s="338">
        <v>9.0999999999999998E-2</v>
      </c>
      <c r="S4097" s="338"/>
      <c r="T4097" s="338"/>
      <c r="U4097" s="338"/>
      <c r="V4097" s="338">
        <v>2.73</v>
      </c>
      <c r="W4097" s="338"/>
      <c r="X4097" s="338"/>
    </row>
    <row r="4098" spans="1:24" ht="16.5" customHeight="1">
      <c r="A4098" s="330"/>
      <c r="B4098" s="330"/>
      <c r="C4098" s="330"/>
      <c r="D4098" s="330"/>
      <c r="E4098" s="330"/>
      <c r="F4098" s="330"/>
      <c r="G4098" s="330"/>
      <c r="H4098" s="219"/>
      <c r="I4098" s="338"/>
      <c r="J4098" s="338"/>
      <c r="K4098" s="338"/>
      <c r="L4098" s="338"/>
      <c r="M4098" s="332"/>
      <c r="N4098" s="332"/>
      <c r="O4098" s="332"/>
      <c r="P4098" s="330"/>
      <c r="Q4098" s="330"/>
      <c r="R4098" s="338"/>
      <c r="S4098" s="338"/>
      <c r="T4098" s="338"/>
      <c r="U4098" s="338"/>
      <c r="V4098" s="338"/>
      <c r="W4098" s="338"/>
      <c r="X4098" s="338"/>
    </row>
    <row r="4099" spans="1:24" ht="1.5" customHeight="1">
      <c r="A4099" s="330" t="s">
        <v>115</v>
      </c>
      <c r="B4099" s="330"/>
      <c r="C4099" s="330"/>
      <c r="D4099" s="330"/>
      <c r="E4099" s="330"/>
      <c r="F4099" s="330"/>
      <c r="G4099" s="330"/>
      <c r="H4099" s="219"/>
      <c r="I4099" s="338">
        <v>30</v>
      </c>
      <c r="J4099" s="338"/>
      <c r="K4099" s="338"/>
      <c r="L4099" s="338"/>
      <c r="M4099" s="332" t="s">
        <v>640</v>
      </c>
      <c r="N4099" s="332"/>
      <c r="O4099" s="332"/>
      <c r="P4099" s="330"/>
      <c r="Q4099" s="330"/>
      <c r="R4099" s="338">
        <v>0.3</v>
      </c>
      <c r="S4099" s="338"/>
      <c r="T4099" s="338"/>
      <c r="U4099" s="338"/>
      <c r="V4099" s="338">
        <v>9</v>
      </c>
      <c r="W4099" s="338"/>
      <c r="X4099" s="338"/>
    </row>
    <row r="4100" spans="1:24" ht="16.5" customHeight="1">
      <c r="A4100" s="330"/>
      <c r="B4100" s="330"/>
      <c r="C4100" s="330"/>
      <c r="D4100" s="330"/>
      <c r="E4100" s="330"/>
      <c r="F4100" s="330"/>
      <c r="G4100" s="330"/>
      <c r="H4100" s="219"/>
      <c r="I4100" s="338"/>
      <c r="J4100" s="338"/>
      <c r="K4100" s="338"/>
      <c r="L4100" s="338"/>
      <c r="M4100" s="332"/>
      <c r="N4100" s="332"/>
      <c r="O4100" s="332"/>
      <c r="P4100" s="330"/>
      <c r="Q4100" s="330"/>
      <c r="R4100" s="338"/>
      <c r="S4100" s="338"/>
      <c r="T4100" s="338"/>
      <c r="U4100" s="338"/>
      <c r="V4100" s="338"/>
      <c r="W4100" s="338"/>
      <c r="X4100" s="338"/>
    </row>
    <row r="4101" spans="1:24" ht="1.5" customHeight="1">
      <c r="A4101" s="330" t="s">
        <v>7</v>
      </c>
      <c r="B4101" s="330"/>
      <c r="C4101" s="330"/>
      <c r="D4101" s="330"/>
      <c r="E4101" s="330"/>
      <c r="F4101" s="330"/>
      <c r="G4101" s="330"/>
      <c r="H4101" s="219"/>
      <c r="I4101" s="338">
        <v>1</v>
      </c>
      <c r="J4101" s="338"/>
      <c r="K4101" s="338"/>
      <c r="L4101" s="338"/>
      <c r="M4101" s="332" t="s">
        <v>45</v>
      </c>
      <c r="N4101" s="332"/>
      <c r="O4101" s="332"/>
      <c r="P4101" s="330"/>
      <c r="Q4101" s="330"/>
      <c r="R4101" s="338">
        <v>1.21</v>
      </c>
      <c r="S4101" s="338"/>
      <c r="T4101" s="338"/>
      <c r="U4101" s="338"/>
      <c r="V4101" s="338">
        <v>1.21</v>
      </c>
      <c r="W4101" s="338"/>
      <c r="X4101" s="338"/>
    </row>
    <row r="4102" spans="1:24" ht="16.5" customHeight="1">
      <c r="A4102" s="330"/>
      <c r="B4102" s="330"/>
      <c r="C4102" s="330"/>
      <c r="D4102" s="330"/>
      <c r="E4102" s="330"/>
      <c r="F4102" s="330"/>
      <c r="G4102" s="330"/>
      <c r="H4102" s="219"/>
      <c r="I4102" s="338"/>
      <c r="J4102" s="338"/>
      <c r="K4102" s="338"/>
      <c r="L4102" s="338"/>
      <c r="M4102" s="332"/>
      <c r="N4102" s="332"/>
      <c r="O4102" s="332"/>
      <c r="P4102" s="330"/>
      <c r="Q4102" s="330"/>
      <c r="R4102" s="338"/>
      <c r="S4102" s="338"/>
      <c r="T4102" s="338"/>
      <c r="U4102" s="338"/>
      <c r="V4102" s="338"/>
      <c r="W4102" s="338"/>
      <c r="X4102" s="338"/>
    </row>
    <row r="4103" spans="1:24" ht="1.5" customHeight="1">
      <c r="A4103" s="330" t="s">
        <v>8</v>
      </c>
      <c r="B4103" s="330"/>
      <c r="C4103" s="330"/>
      <c r="D4103" s="330"/>
      <c r="E4103" s="330"/>
      <c r="F4103" s="330"/>
      <c r="G4103" s="330"/>
      <c r="H4103" s="219"/>
      <c r="I4103" s="338">
        <v>1</v>
      </c>
      <c r="J4103" s="338"/>
      <c r="K4103" s="338"/>
      <c r="L4103" s="338"/>
      <c r="M4103" s="332" t="s">
        <v>45</v>
      </c>
      <c r="N4103" s="332"/>
      <c r="O4103" s="332"/>
      <c r="P4103" s="330"/>
      <c r="Q4103" s="330"/>
      <c r="R4103" s="338">
        <v>0.23260339999999999</v>
      </c>
      <c r="S4103" s="338"/>
      <c r="T4103" s="338"/>
      <c r="U4103" s="338"/>
      <c r="V4103" s="338">
        <v>0.23260339999999999</v>
      </c>
      <c r="W4103" s="338"/>
      <c r="X4103" s="338"/>
    </row>
    <row r="4104" spans="1:24" ht="16.5" customHeight="1">
      <c r="A4104" s="330"/>
      <c r="B4104" s="330"/>
      <c r="C4104" s="330"/>
      <c r="D4104" s="330"/>
      <c r="E4104" s="330"/>
      <c r="F4104" s="330"/>
      <c r="G4104" s="330"/>
      <c r="H4104" s="219"/>
      <c r="I4104" s="338"/>
      <c r="J4104" s="338"/>
      <c r="K4104" s="338"/>
      <c r="L4104" s="338"/>
      <c r="M4104" s="332"/>
      <c r="N4104" s="332"/>
      <c r="O4104" s="332"/>
      <c r="P4104" s="330"/>
      <c r="Q4104" s="330"/>
      <c r="R4104" s="338"/>
      <c r="S4104" s="338"/>
      <c r="T4104" s="338"/>
      <c r="U4104" s="338"/>
      <c r="V4104" s="338"/>
      <c r="W4104" s="338"/>
      <c r="X4104" s="338"/>
    </row>
    <row r="4105" spans="1:24" ht="7.5" customHeight="1"/>
    <row r="4106" spans="1:24" ht="16.5" customHeight="1">
      <c r="S4106" s="335" t="s">
        <v>641</v>
      </c>
      <c r="T4106" s="335"/>
      <c r="U4106" s="336">
        <v>26.142289999999999</v>
      </c>
      <c r="V4106" s="336"/>
      <c r="W4106" s="336"/>
    </row>
    <row r="4107" spans="1:24" ht="15.75" customHeight="1"/>
    <row r="4108" spans="1:24" ht="16.5" customHeight="1">
      <c r="B4108" s="339" t="s">
        <v>238</v>
      </c>
      <c r="C4108" s="339"/>
      <c r="D4108" s="339"/>
      <c r="E4108" s="339"/>
      <c r="F4108" s="339"/>
      <c r="G4108" s="339"/>
      <c r="H4108" s="339"/>
      <c r="I4108" s="339"/>
      <c r="J4108" s="339"/>
      <c r="K4108" s="339"/>
      <c r="L4108" s="339"/>
      <c r="M4108" s="339"/>
      <c r="N4108" s="339"/>
      <c r="O4108" s="339"/>
      <c r="P4108" s="339"/>
      <c r="Q4108" s="339"/>
      <c r="R4108" s="339"/>
      <c r="S4108" s="339"/>
      <c r="T4108" s="339"/>
      <c r="U4108" s="339"/>
      <c r="V4108" s="339"/>
      <c r="W4108" s="339"/>
      <c r="X4108" s="339"/>
    </row>
    <row r="4109" spans="1:24" ht="0.75" customHeight="1"/>
    <row r="4110" spans="1:24" ht="18" customHeight="1">
      <c r="A4110" s="340" t="s">
        <v>633</v>
      </c>
      <c r="B4110" s="340"/>
      <c r="C4110" s="340"/>
      <c r="D4110" s="340"/>
      <c r="E4110" s="340"/>
      <c r="F4110" s="340"/>
      <c r="G4110" s="340"/>
      <c r="H4110" s="218" t="s">
        <v>634</v>
      </c>
      <c r="I4110" s="341" t="s">
        <v>635</v>
      </c>
      <c r="J4110" s="341"/>
      <c r="K4110" s="341"/>
      <c r="L4110" s="341"/>
      <c r="M4110" s="341" t="s">
        <v>43</v>
      </c>
      <c r="N4110" s="341"/>
      <c r="O4110" s="341"/>
      <c r="P4110" s="340" t="s">
        <v>636</v>
      </c>
      <c r="Q4110" s="340"/>
      <c r="R4110" s="341" t="s">
        <v>637</v>
      </c>
      <c r="S4110" s="341"/>
      <c r="T4110" s="341"/>
      <c r="U4110" s="341"/>
      <c r="V4110" s="341" t="s">
        <v>638</v>
      </c>
      <c r="W4110" s="341"/>
      <c r="X4110" s="341"/>
    </row>
    <row r="4111" spans="1:24" ht="1.5" customHeight="1">
      <c r="A4111" s="330" t="s">
        <v>79</v>
      </c>
      <c r="B4111" s="330"/>
      <c r="C4111" s="330"/>
      <c r="D4111" s="330"/>
      <c r="E4111" s="330"/>
      <c r="F4111" s="330"/>
      <c r="G4111" s="330"/>
      <c r="H4111" s="219"/>
      <c r="I4111" s="338">
        <v>14</v>
      </c>
      <c r="J4111" s="338"/>
      <c r="K4111" s="338"/>
      <c r="L4111" s="338"/>
      <c r="M4111" s="332" t="s">
        <v>639</v>
      </c>
      <c r="N4111" s="332"/>
      <c r="O4111" s="332"/>
      <c r="P4111" s="330"/>
      <c r="Q4111" s="330"/>
      <c r="R4111" s="338">
        <v>0.41621930000000001</v>
      </c>
      <c r="S4111" s="338"/>
      <c r="T4111" s="338"/>
      <c r="U4111" s="338"/>
      <c r="V4111" s="338">
        <v>5.82707</v>
      </c>
      <c r="W4111" s="338"/>
      <c r="X4111" s="338"/>
    </row>
    <row r="4112" spans="1:24" ht="16.5" customHeight="1">
      <c r="A4112" s="330"/>
      <c r="B4112" s="330"/>
      <c r="C4112" s="330"/>
      <c r="D4112" s="330"/>
      <c r="E4112" s="330"/>
      <c r="F4112" s="330"/>
      <c r="G4112" s="330"/>
      <c r="H4112" s="219"/>
      <c r="I4112" s="338"/>
      <c r="J4112" s="338"/>
      <c r="K4112" s="338"/>
      <c r="L4112" s="338"/>
      <c r="M4112" s="332"/>
      <c r="N4112" s="332"/>
      <c r="O4112" s="332"/>
      <c r="P4112" s="330"/>
      <c r="Q4112" s="330"/>
      <c r="R4112" s="338"/>
      <c r="S4112" s="338"/>
      <c r="T4112" s="338"/>
      <c r="U4112" s="338"/>
      <c r="V4112" s="338"/>
      <c r="W4112" s="338"/>
      <c r="X4112" s="338"/>
    </row>
    <row r="4113" spans="1:24" ht="1.5" customHeight="1">
      <c r="A4113" s="330" t="s">
        <v>49</v>
      </c>
      <c r="B4113" s="330"/>
      <c r="C4113" s="330"/>
      <c r="D4113" s="330"/>
      <c r="E4113" s="330"/>
      <c r="F4113" s="330"/>
      <c r="G4113" s="330"/>
      <c r="H4113" s="219"/>
      <c r="I4113" s="338">
        <v>40</v>
      </c>
      <c r="J4113" s="338"/>
      <c r="K4113" s="338"/>
      <c r="L4113" s="338"/>
      <c r="M4113" s="332" t="s">
        <v>639</v>
      </c>
      <c r="N4113" s="332"/>
      <c r="O4113" s="332"/>
      <c r="P4113" s="330"/>
      <c r="Q4113" s="330"/>
      <c r="R4113" s="338">
        <v>9.5541630000000002E-2</v>
      </c>
      <c r="S4113" s="338"/>
      <c r="T4113" s="338"/>
      <c r="U4113" s="338"/>
      <c r="V4113" s="338">
        <v>3.8216649999999999</v>
      </c>
      <c r="W4113" s="338"/>
      <c r="X4113" s="338"/>
    </row>
    <row r="4114" spans="1:24" ht="16.5" customHeight="1">
      <c r="A4114" s="330"/>
      <c r="B4114" s="330"/>
      <c r="C4114" s="330"/>
      <c r="D4114" s="330"/>
      <c r="E4114" s="330"/>
      <c r="F4114" s="330"/>
      <c r="G4114" s="330"/>
      <c r="H4114" s="219"/>
      <c r="I4114" s="338"/>
      <c r="J4114" s="338"/>
      <c r="K4114" s="338"/>
      <c r="L4114" s="338"/>
      <c r="M4114" s="332"/>
      <c r="N4114" s="332"/>
      <c r="O4114" s="332"/>
      <c r="P4114" s="330"/>
      <c r="Q4114" s="330"/>
      <c r="R4114" s="338"/>
      <c r="S4114" s="338"/>
      <c r="T4114" s="338"/>
      <c r="U4114" s="338"/>
      <c r="V4114" s="338"/>
      <c r="W4114" s="338"/>
      <c r="X4114" s="338"/>
    </row>
    <row r="4115" spans="1:24" ht="1.5" customHeight="1">
      <c r="A4115" s="330" t="s">
        <v>47</v>
      </c>
      <c r="B4115" s="330"/>
      <c r="C4115" s="330"/>
      <c r="D4115" s="330"/>
      <c r="E4115" s="330"/>
      <c r="F4115" s="330"/>
      <c r="G4115" s="330"/>
      <c r="H4115" s="219"/>
      <c r="I4115" s="338">
        <v>150</v>
      </c>
      <c r="J4115" s="338"/>
      <c r="K4115" s="338"/>
      <c r="L4115" s="338"/>
      <c r="M4115" s="332" t="s">
        <v>640</v>
      </c>
      <c r="N4115" s="332"/>
      <c r="O4115" s="332"/>
      <c r="P4115" s="330"/>
      <c r="Q4115" s="330"/>
      <c r="R4115" s="338">
        <v>3.5242370000000002E-2</v>
      </c>
      <c r="S4115" s="338"/>
      <c r="T4115" s="338"/>
      <c r="U4115" s="338"/>
      <c r="V4115" s="338">
        <v>5.2863559999999996</v>
      </c>
      <c r="W4115" s="338"/>
      <c r="X4115" s="338"/>
    </row>
    <row r="4116" spans="1:24" ht="16.5" customHeight="1">
      <c r="A4116" s="330"/>
      <c r="B4116" s="330"/>
      <c r="C4116" s="330"/>
      <c r="D4116" s="330"/>
      <c r="E4116" s="330"/>
      <c r="F4116" s="330"/>
      <c r="G4116" s="330"/>
      <c r="H4116" s="219"/>
      <c r="I4116" s="338"/>
      <c r="J4116" s="338"/>
      <c r="K4116" s="338"/>
      <c r="L4116" s="338"/>
      <c r="M4116" s="332"/>
      <c r="N4116" s="332"/>
      <c r="O4116" s="332"/>
      <c r="P4116" s="330"/>
      <c r="Q4116" s="330"/>
      <c r="R4116" s="338"/>
      <c r="S4116" s="338"/>
      <c r="T4116" s="338"/>
      <c r="U4116" s="338"/>
      <c r="V4116" s="338"/>
      <c r="W4116" s="338"/>
      <c r="X4116" s="338"/>
    </row>
    <row r="4117" spans="1:24" ht="1.5" customHeight="1">
      <c r="A4117" s="330" t="s">
        <v>7</v>
      </c>
      <c r="B4117" s="330"/>
      <c r="C4117" s="330"/>
      <c r="D4117" s="330"/>
      <c r="E4117" s="330"/>
      <c r="F4117" s="330"/>
      <c r="G4117" s="330"/>
      <c r="H4117" s="219"/>
      <c r="I4117" s="338">
        <v>1</v>
      </c>
      <c r="J4117" s="338"/>
      <c r="K4117" s="338"/>
      <c r="L4117" s="338"/>
      <c r="M4117" s="332" t="s">
        <v>45</v>
      </c>
      <c r="N4117" s="332"/>
      <c r="O4117" s="332"/>
      <c r="P4117" s="330"/>
      <c r="Q4117" s="330"/>
      <c r="R4117" s="338">
        <v>1.21</v>
      </c>
      <c r="S4117" s="338"/>
      <c r="T4117" s="338"/>
      <c r="U4117" s="338"/>
      <c r="V4117" s="338">
        <v>1.21</v>
      </c>
      <c r="W4117" s="338"/>
      <c r="X4117" s="338"/>
    </row>
    <row r="4118" spans="1:24" ht="16.5" customHeight="1">
      <c r="A4118" s="330"/>
      <c r="B4118" s="330"/>
      <c r="C4118" s="330"/>
      <c r="D4118" s="330"/>
      <c r="E4118" s="330"/>
      <c r="F4118" s="330"/>
      <c r="G4118" s="330"/>
      <c r="H4118" s="219"/>
      <c r="I4118" s="338"/>
      <c r="J4118" s="338"/>
      <c r="K4118" s="338"/>
      <c r="L4118" s="338"/>
      <c r="M4118" s="332"/>
      <c r="N4118" s="332"/>
      <c r="O4118" s="332"/>
      <c r="P4118" s="330"/>
      <c r="Q4118" s="330"/>
      <c r="R4118" s="338"/>
      <c r="S4118" s="338"/>
      <c r="T4118" s="338"/>
      <c r="U4118" s="338"/>
      <c r="V4118" s="338"/>
      <c r="W4118" s="338"/>
      <c r="X4118" s="338"/>
    </row>
    <row r="4119" spans="1:24" ht="1.5" customHeight="1">
      <c r="A4119" s="330" t="s">
        <v>8</v>
      </c>
      <c r="B4119" s="330"/>
      <c r="C4119" s="330"/>
      <c r="D4119" s="330"/>
      <c r="E4119" s="330"/>
      <c r="F4119" s="330"/>
      <c r="G4119" s="330"/>
      <c r="H4119" s="219"/>
      <c r="I4119" s="338">
        <v>1</v>
      </c>
      <c r="J4119" s="338"/>
      <c r="K4119" s="338"/>
      <c r="L4119" s="338"/>
      <c r="M4119" s="332" t="s">
        <v>45</v>
      </c>
      <c r="N4119" s="332"/>
      <c r="O4119" s="332"/>
      <c r="P4119" s="330"/>
      <c r="Q4119" s="330"/>
      <c r="R4119" s="338">
        <v>0.23260339999999999</v>
      </c>
      <c r="S4119" s="338"/>
      <c r="T4119" s="338"/>
      <c r="U4119" s="338"/>
      <c r="V4119" s="338">
        <v>0.23260339999999999</v>
      </c>
      <c r="W4119" s="338"/>
      <c r="X4119" s="338"/>
    </row>
    <row r="4120" spans="1:24" ht="16.5" customHeight="1">
      <c r="A4120" s="330"/>
      <c r="B4120" s="330"/>
      <c r="C4120" s="330"/>
      <c r="D4120" s="330"/>
      <c r="E4120" s="330"/>
      <c r="F4120" s="330"/>
      <c r="G4120" s="330"/>
      <c r="H4120" s="219"/>
      <c r="I4120" s="338"/>
      <c r="J4120" s="338"/>
      <c r="K4120" s="338"/>
      <c r="L4120" s="338"/>
      <c r="M4120" s="332"/>
      <c r="N4120" s="332"/>
      <c r="O4120" s="332"/>
      <c r="P4120" s="330"/>
      <c r="Q4120" s="330"/>
      <c r="R4120" s="338"/>
      <c r="S4120" s="338"/>
      <c r="T4120" s="338"/>
      <c r="U4120" s="338"/>
      <c r="V4120" s="338"/>
      <c r="W4120" s="338"/>
      <c r="X4120" s="338"/>
    </row>
    <row r="4121" spans="1:24" ht="7.5" customHeight="1"/>
    <row r="4122" spans="1:24" ht="16.5" customHeight="1">
      <c r="S4122" s="335" t="s">
        <v>641</v>
      </c>
      <c r="T4122" s="335"/>
      <c r="U4122" s="336">
        <v>16.377700000000001</v>
      </c>
      <c r="V4122" s="336"/>
      <c r="W4122" s="336"/>
    </row>
    <row r="4123" spans="1:24" ht="15.75" customHeight="1"/>
    <row r="4124" spans="1:24" ht="16.5" customHeight="1">
      <c r="B4124" s="339" t="s">
        <v>820</v>
      </c>
      <c r="C4124" s="339"/>
      <c r="D4124" s="339"/>
      <c r="E4124" s="339"/>
      <c r="F4124" s="339"/>
      <c r="G4124" s="339"/>
      <c r="H4124" s="339"/>
      <c r="I4124" s="339"/>
      <c r="J4124" s="339"/>
      <c r="K4124" s="339"/>
      <c r="L4124" s="339"/>
      <c r="M4124" s="339"/>
      <c r="N4124" s="339"/>
      <c r="O4124" s="339"/>
      <c r="P4124" s="339"/>
      <c r="Q4124" s="339"/>
      <c r="R4124" s="339"/>
      <c r="S4124" s="339"/>
      <c r="T4124" s="339"/>
      <c r="U4124" s="339"/>
      <c r="V4124" s="339"/>
      <c r="W4124" s="339"/>
      <c r="X4124" s="339"/>
    </row>
    <row r="4125" spans="1:24" ht="0.75" customHeight="1"/>
    <row r="4126" spans="1:24" ht="18" customHeight="1">
      <c r="A4126" s="340" t="s">
        <v>633</v>
      </c>
      <c r="B4126" s="340"/>
      <c r="C4126" s="340"/>
      <c r="D4126" s="340"/>
      <c r="E4126" s="340"/>
      <c r="F4126" s="340"/>
      <c r="G4126" s="340"/>
      <c r="H4126" s="218" t="s">
        <v>634</v>
      </c>
      <c r="I4126" s="341" t="s">
        <v>635</v>
      </c>
      <c r="J4126" s="341"/>
      <c r="K4126" s="341"/>
      <c r="L4126" s="341"/>
      <c r="M4126" s="341" t="s">
        <v>43</v>
      </c>
      <c r="N4126" s="341"/>
      <c r="O4126" s="341"/>
      <c r="P4126" s="340" t="s">
        <v>636</v>
      </c>
      <c r="Q4126" s="340"/>
      <c r="R4126" s="341" t="s">
        <v>637</v>
      </c>
      <c r="S4126" s="341"/>
      <c r="T4126" s="341"/>
      <c r="U4126" s="341"/>
      <c r="V4126" s="341" t="s">
        <v>638</v>
      </c>
      <c r="W4126" s="341"/>
      <c r="X4126" s="341"/>
    </row>
    <row r="4127" spans="1:24" ht="1.5" customHeight="1">
      <c r="A4127" s="330" t="s">
        <v>79</v>
      </c>
      <c r="B4127" s="330"/>
      <c r="C4127" s="330"/>
      <c r="D4127" s="330"/>
      <c r="E4127" s="330"/>
      <c r="F4127" s="330"/>
      <c r="G4127" s="330"/>
      <c r="H4127" s="219"/>
      <c r="I4127" s="338">
        <v>7</v>
      </c>
      <c r="J4127" s="338"/>
      <c r="K4127" s="338"/>
      <c r="L4127" s="338"/>
      <c r="M4127" s="332" t="s">
        <v>639</v>
      </c>
      <c r="N4127" s="332"/>
      <c r="O4127" s="332"/>
      <c r="P4127" s="330"/>
      <c r="Q4127" s="330"/>
      <c r="R4127" s="338">
        <v>0.41621930000000001</v>
      </c>
      <c r="S4127" s="338"/>
      <c r="T4127" s="338"/>
      <c r="U4127" s="338"/>
      <c r="V4127" s="338">
        <v>2.913535</v>
      </c>
      <c r="W4127" s="338"/>
      <c r="X4127" s="338"/>
    </row>
    <row r="4128" spans="1:24" ht="16.5" customHeight="1">
      <c r="A4128" s="330"/>
      <c r="B4128" s="330"/>
      <c r="C4128" s="330"/>
      <c r="D4128" s="330"/>
      <c r="E4128" s="330"/>
      <c r="F4128" s="330"/>
      <c r="G4128" s="330"/>
      <c r="H4128" s="219"/>
      <c r="I4128" s="338"/>
      <c r="J4128" s="338"/>
      <c r="K4128" s="338"/>
      <c r="L4128" s="338"/>
      <c r="M4128" s="332"/>
      <c r="N4128" s="332"/>
      <c r="O4128" s="332"/>
      <c r="P4128" s="330"/>
      <c r="Q4128" s="330"/>
      <c r="R4128" s="338"/>
      <c r="S4128" s="338"/>
      <c r="T4128" s="338"/>
      <c r="U4128" s="338"/>
      <c r="V4128" s="338"/>
      <c r="W4128" s="338"/>
      <c r="X4128" s="338"/>
    </row>
    <row r="4129" spans="1:24" ht="1.5" customHeight="1">
      <c r="A4129" s="330" t="s">
        <v>47</v>
      </c>
      <c r="B4129" s="330"/>
      <c r="C4129" s="330"/>
      <c r="D4129" s="330"/>
      <c r="E4129" s="330"/>
      <c r="F4129" s="330"/>
      <c r="G4129" s="330"/>
      <c r="H4129" s="219"/>
      <c r="I4129" s="338">
        <v>120</v>
      </c>
      <c r="J4129" s="338"/>
      <c r="K4129" s="338"/>
      <c r="L4129" s="338"/>
      <c r="M4129" s="332" t="s">
        <v>640</v>
      </c>
      <c r="N4129" s="332"/>
      <c r="O4129" s="332"/>
      <c r="P4129" s="330"/>
      <c r="Q4129" s="330"/>
      <c r="R4129" s="338">
        <v>3.5242370000000002E-2</v>
      </c>
      <c r="S4129" s="338"/>
      <c r="T4129" s="338"/>
      <c r="U4129" s="338"/>
      <c r="V4129" s="338">
        <v>4.2290850000000004</v>
      </c>
      <c r="W4129" s="338"/>
      <c r="X4129" s="338"/>
    </row>
    <row r="4130" spans="1:24" ht="16.5" customHeight="1">
      <c r="A4130" s="330"/>
      <c r="B4130" s="330"/>
      <c r="C4130" s="330"/>
      <c r="D4130" s="330"/>
      <c r="E4130" s="330"/>
      <c r="F4130" s="330"/>
      <c r="G4130" s="330"/>
      <c r="H4130" s="219"/>
      <c r="I4130" s="338"/>
      <c r="J4130" s="338"/>
      <c r="K4130" s="338"/>
      <c r="L4130" s="338"/>
      <c r="M4130" s="332"/>
      <c r="N4130" s="332"/>
      <c r="O4130" s="332"/>
      <c r="P4130" s="330"/>
      <c r="Q4130" s="330"/>
      <c r="R4130" s="338"/>
      <c r="S4130" s="338"/>
      <c r="T4130" s="338"/>
      <c r="U4130" s="338"/>
      <c r="V4130" s="338"/>
      <c r="W4130" s="338"/>
      <c r="X4130" s="338"/>
    </row>
    <row r="4131" spans="1:24" ht="1.5" customHeight="1">
      <c r="A4131" s="330" t="s">
        <v>49</v>
      </c>
      <c r="B4131" s="330"/>
      <c r="C4131" s="330"/>
      <c r="D4131" s="330"/>
      <c r="E4131" s="330"/>
      <c r="F4131" s="330"/>
      <c r="G4131" s="330"/>
      <c r="H4131" s="219"/>
      <c r="I4131" s="338">
        <v>20</v>
      </c>
      <c r="J4131" s="338"/>
      <c r="K4131" s="338"/>
      <c r="L4131" s="338"/>
      <c r="M4131" s="332" t="s">
        <v>639</v>
      </c>
      <c r="N4131" s="332"/>
      <c r="O4131" s="332"/>
      <c r="P4131" s="330"/>
      <c r="Q4131" s="330"/>
      <c r="R4131" s="338">
        <v>9.5541630000000002E-2</v>
      </c>
      <c r="S4131" s="338"/>
      <c r="T4131" s="338"/>
      <c r="U4131" s="338"/>
      <c r="V4131" s="338">
        <v>1.910833</v>
      </c>
      <c r="W4131" s="338"/>
      <c r="X4131" s="338"/>
    </row>
    <row r="4132" spans="1:24" ht="16.5" customHeight="1">
      <c r="A4132" s="330"/>
      <c r="B4132" s="330"/>
      <c r="C4132" s="330"/>
      <c r="D4132" s="330"/>
      <c r="E4132" s="330"/>
      <c r="F4132" s="330"/>
      <c r="G4132" s="330"/>
      <c r="H4132" s="219"/>
      <c r="I4132" s="338"/>
      <c r="J4132" s="338"/>
      <c r="K4132" s="338"/>
      <c r="L4132" s="338"/>
      <c r="M4132" s="332"/>
      <c r="N4132" s="332"/>
      <c r="O4132" s="332"/>
      <c r="P4132" s="330"/>
      <c r="Q4132" s="330"/>
      <c r="R4132" s="338"/>
      <c r="S4132" s="338"/>
      <c r="T4132" s="338"/>
      <c r="U4132" s="338"/>
      <c r="V4132" s="338"/>
      <c r="W4132" s="338"/>
      <c r="X4132" s="338"/>
    </row>
    <row r="4133" spans="1:24" ht="1.5" customHeight="1">
      <c r="A4133" s="330" t="s">
        <v>6</v>
      </c>
      <c r="B4133" s="330"/>
      <c r="C4133" s="330"/>
      <c r="D4133" s="330"/>
      <c r="E4133" s="330"/>
      <c r="F4133" s="330"/>
      <c r="G4133" s="330"/>
      <c r="H4133" s="219"/>
      <c r="I4133" s="338">
        <v>1</v>
      </c>
      <c r="J4133" s="338"/>
      <c r="K4133" s="338"/>
      <c r="L4133" s="338"/>
      <c r="M4133" s="332" t="s">
        <v>45</v>
      </c>
      <c r="N4133" s="332"/>
      <c r="O4133" s="332"/>
      <c r="P4133" s="330"/>
      <c r="Q4133" s="330"/>
      <c r="R4133" s="338">
        <v>1.3061130000000001</v>
      </c>
      <c r="S4133" s="338"/>
      <c r="T4133" s="338"/>
      <c r="U4133" s="338"/>
      <c r="V4133" s="338">
        <v>1.3061130000000001</v>
      </c>
      <c r="W4133" s="338"/>
      <c r="X4133" s="338"/>
    </row>
    <row r="4134" spans="1:24" ht="16.5" customHeight="1">
      <c r="A4134" s="330"/>
      <c r="B4134" s="330"/>
      <c r="C4134" s="330"/>
      <c r="D4134" s="330"/>
      <c r="E4134" s="330"/>
      <c r="F4134" s="330"/>
      <c r="G4134" s="330"/>
      <c r="H4134" s="219"/>
      <c r="I4134" s="338"/>
      <c r="J4134" s="338"/>
      <c r="K4134" s="338"/>
      <c r="L4134" s="338"/>
      <c r="M4134" s="332"/>
      <c r="N4134" s="332"/>
      <c r="O4134" s="332"/>
      <c r="P4134" s="330"/>
      <c r="Q4134" s="330"/>
      <c r="R4134" s="338"/>
      <c r="S4134" s="338"/>
      <c r="T4134" s="338"/>
      <c r="U4134" s="338"/>
      <c r="V4134" s="338"/>
      <c r="W4134" s="338"/>
      <c r="X4134" s="338"/>
    </row>
    <row r="4135" spans="1:24" ht="7.5" customHeight="1"/>
    <row r="4136" spans="1:24" ht="16.5" customHeight="1">
      <c r="S4136" s="335" t="s">
        <v>641</v>
      </c>
      <c r="T4136" s="335"/>
      <c r="U4136" s="336">
        <v>10.35956</v>
      </c>
      <c r="V4136" s="336"/>
      <c r="W4136" s="336"/>
    </row>
    <row r="4137" spans="1:24" ht="15.75" customHeight="1"/>
    <row r="4138" spans="1:24" ht="16.5" customHeight="1">
      <c r="B4138" s="339" t="s">
        <v>239</v>
      </c>
      <c r="C4138" s="339"/>
      <c r="D4138" s="339"/>
      <c r="E4138" s="339"/>
      <c r="F4138" s="339"/>
      <c r="G4138" s="339"/>
      <c r="H4138" s="339"/>
      <c r="I4138" s="339"/>
      <c r="J4138" s="339"/>
      <c r="K4138" s="339"/>
      <c r="L4138" s="339"/>
      <c r="M4138" s="339"/>
      <c r="N4138" s="339"/>
      <c r="O4138" s="339"/>
      <c r="P4138" s="339"/>
      <c r="Q4138" s="339"/>
      <c r="R4138" s="339"/>
      <c r="S4138" s="339"/>
      <c r="T4138" s="339"/>
      <c r="U4138" s="339"/>
      <c r="V4138" s="339"/>
      <c r="W4138" s="339"/>
      <c r="X4138" s="339"/>
    </row>
    <row r="4139" spans="1:24" ht="0.75" customHeight="1"/>
    <row r="4140" spans="1:24" ht="18" customHeight="1">
      <c r="A4140" s="340" t="s">
        <v>633</v>
      </c>
      <c r="B4140" s="340"/>
      <c r="C4140" s="340"/>
      <c r="D4140" s="340"/>
      <c r="E4140" s="340"/>
      <c r="F4140" s="340"/>
      <c r="G4140" s="340"/>
      <c r="H4140" s="218" t="s">
        <v>634</v>
      </c>
      <c r="I4140" s="341" t="s">
        <v>635</v>
      </c>
      <c r="J4140" s="341"/>
      <c r="K4140" s="341"/>
      <c r="L4140" s="341"/>
      <c r="M4140" s="341" t="s">
        <v>43</v>
      </c>
      <c r="N4140" s="341"/>
      <c r="O4140" s="341"/>
      <c r="P4140" s="340" t="s">
        <v>636</v>
      </c>
      <c r="Q4140" s="340"/>
      <c r="R4140" s="341" t="s">
        <v>637</v>
      </c>
      <c r="S4140" s="341"/>
      <c r="T4140" s="341"/>
      <c r="U4140" s="341"/>
      <c r="V4140" s="341" t="s">
        <v>638</v>
      </c>
      <c r="W4140" s="341"/>
      <c r="X4140" s="341"/>
    </row>
    <row r="4141" spans="1:24" ht="1.5" customHeight="1">
      <c r="A4141" s="330" t="s">
        <v>91</v>
      </c>
      <c r="B4141" s="330"/>
      <c r="C4141" s="330"/>
      <c r="D4141" s="330"/>
      <c r="E4141" s="330"/>
      <c r="F4141" s="330"/>
      <c r="G4141" s="330"/>
      <c r="H4141" s="219"/>
      <c r="I4141" s="338">
        <v>5</v>
      </c>
      <c r="J4141" s="338"/>
      <c r="K4141" s="338"/>
      <c r="L4141" s="338"/>
      <c r="M4141" s="332" t="s">
        <v>639</v>
      </c>
      <c r="N4141" s="332"/>
      <c r="O4141" s="332"/>
      <c r="P4141" s="330"/>
      <c r="Q4141" s="330"/>
      <c r="R4141" s="338">
        <v>1.0309999999999999</v>
      </c>
      <c r="S4141" s="338"/>
      <c r="T4141" s="338"/>
      <c r="U4141" s="338"/>
      <c r="V4141" s="338">
        <v>5.1550000000000002</v>
      </c>
      <c r="W4141" s="338"/>
      <c r="X4141" s="338"/>
    </row>
    <row r="4142" spans="1:24" ht="16.5" customHeight="1">
      <c r="A4142" s="330"/>
      <c r="B4142" s="330"/>
      <c r="C4142" s="330"/>
      <c r="D4142" s="330"/>
      <c r="E4142" s="330"/>
      <c r="F4142" s="330"/>
      <c r="G4142" s="330"/>
      <c r="H4142" s="219"/>
      <c r="I4142" s="338"/>
      <c r="J4142" s="338"/>
      <c r="K4142" s="338"/>
      <c r="L4142" s="338"/>
      <c r="M4142" s="332"/>
      <c r="N4142" s="332"/>
      <c r="O4142" s="332"/>
      <c r="P4142" s="330"/>
      <c r="Q4142" s="330"/>
      <c r="R4142" s="338"/>
      <c r="S4142" s="338"/>
      <c r="T4142" s="338"/>
      <c r="U4142" s="338"/>
      <c r="V4142" s="338"/>
      <c r="W4142" s="338"/>
      <c r="X4142" s="338"/>
    </row>
    <row r="4143" spans="1:24" ht="1.5" customHeight="1">
      <c r="A4143" s="330" t="s">
        <v>47</v>
      </c>
      <c r="B4143" s="330"/>
      <c r="C4143" s="330"/>
      <c r="D4143" s="330"/>
      <c r="E4143" s="330"/>
      <c r="F4143" s="330"/>
      <c r="G4143" s="330"/>
      <c r="H4143" s="219"/>
      <c r="I4143" s="338">
        <v>200</v>
      </c>
      <c r="J4143" s="338"/>
      <c r="K4143" s="338"/>
      <c r="L4143" s="338"/>
      <c r="M4143" s="332" t="s">
        <v>640</v>
      </c>
      <c r="N4143" s="332"/>
      <c r="O4143" s="332"/>
      <c r="P4143" s="330"/>
      <c r="Q4143" s="330"/>
      <c r="R4143" s="338">
        <v>3.5242370000000002E-2</v>
      </c>
      <c r="S4143" s="338"/>
      <c r="T4143" s="338"/>
      <c r="U4143" s="338"/>
      <c r="V4143" s="338">
        <v>7.0484749999999998</v>
      </c>
      <c r="W4143" s="338"/>
      <c r="X4143" s="338"/>
    </row>
    <row r="4144" spans="1:24" ht="16.5" customHeight="1">
      <c r="A4144" s="330"/>
      <c r="B4144" s="330"/>
      <c r="C4144" s="330"/>
      <c r="D4144" s="330"/>
      <c r="E4144" s="330"/>
      <c r="F4144" s="330"/>
      <c r="G4144" s="330"/>
      <c r="H4144" s="219"/>
      <c r="I4144" s="338"/>
      <c r="J4144" s="338"/>
      <c r="K4144" s="338"/>
      <c r="L4144" s="338"/>
      <c r="M4144" s="332"/>
      <c r="N4144" s="332"/>
      <c r="O4144" s="332"/>
      <c r="P4144" s="330"/>
      <c r="Q4144" s="330"/>
      <c r="R4144" s="338"/>
      <c r="S4144" s="338"/>
      <c r="T4144" s="338"/>
      <c r="U4144" s="338"/>
      <c r="V4144" s="338"/>
      <c r="W4144" s="338"/>
      <c r="X4144" s="338"/>
    </row>
    <row r="4145" spans="1:24" ht="1.5" customHeight="1">
      <c r="A4145" s="330" t="s">
        <v>7</v>
      </c>
      <c r="B4145" s="330"/>
      <c r="C4145" s="330"/>
      <c r="D4145" s="330"/>
      <c r="E4145" s="330"/>
      <c r="F4145" s="330"/>
      <c r="G4145" s="330"/>
      <c r="H4145" s="219"/>
      <c r="I4145" s="338">
        <v>1</v>
      </c>
      <c r="J4145" s="338"/>
      <c r="K4145" s="338"/>
      <c r="L4145" s="338"/>
      <c r="M4145" s="332" t="s">
        <v>45</v>
      </c>
      <c r="N4145" s="332"/>
      <c r="O4145" s="332"/>
      <c r="P4145" s="330"/>
      <c r="Q4145" s="330"/>
      <c r="R4145" s="338">
        <v>1.21</v>
      </c>
      <c r="S4145" s="338"/>
      <c r="T4145" s="338"/>
      <c r="U4145" s="338"/>
      <c r="V4145" s="338">
        <v>1.21</v>
      </c>
      <c r="W4145" s="338"/>
      <c r="X4145" s="338"/>
    </row>
    <row r="4146" spans="1:24" ht="16.5" customHeight="1">
      <c r="A4146" s="330"/>
      <c r="B4146" s="330"/>
      <c r="C4146" s="330"/>
      <c r="D4146" s="330"/>
      <c r="E4146" s="330"/>
      <c r="F4146" s="330"/>
      <c r="G4146" s="330"/>
      <c r="H4146" s="219"/>
      <c r="I4146" s="338"/>
      <c r="J4146" s="338"/>
      <c r="K4146" s="338"/>
      <c r="L4146" s="338"/>
      <c r="M4146" s="332"/>
      <c r="N4146" s="332"/>
      <c r="O4146" s="332"/>
      <c r="P4146" s="330"/>
      <c r="Q4146" s="330"/>
      <c r="R4146" s="338"/>
      <c r="S4146" s="338"/>
      <c r="T4146" s="338"/>
      <c r="U4146" s="338"/>
      <c r="V4146" s="338"/>
      <c r="W4146" s="338"/>
      <c r="X4146" s="338"/>
    </row>
    <row r="4147" spans="1:24" ht="1.5" customHeight="1">
      <c r="A4147" s="330" t="s">
        <v>8</v>
      </c>
      <c r="B4147" s="330"/>
      <c r="C4147" s="330"/>
      <c r="D4147" s="330"/>
      <c r="E4147" s="330"/>
      <c r="F4147" s="330"/>
      <c r="G4147" s="330"/>
      <c r="H4147" s="219"/>
      <c r="I4147" s="338">
        <v>1</v>
      </c>
      <c r="J4147" s="338"/>
      <c r="K4147" s="338"/>
      <c r="L4147" s="338"/>
      <c r="M4147" s="332" t="s">
        <v>45</v>
      </c>
      <c r="N4147" s="332"/>
      <c r="O4147" s="332"/>
      <c r="P4147" s="330"/>
      <c r="Q4147" s="330"/>
      <c r="R4147" s="338">
        <v>0.23260339999999999</v>
      </c>
      <c r="S4147" s="338"/>
      <c r="T4147" s="338"/>
      <c r="U4147" s="338"/>
      <c r="V4147" s="338">
        <v>0.23260339999999999</v>
      </c>
      <c r="W4147" s="338"/>
      <c r="X4147" s="338"/>
    </row>
    <row r="4148" spans="1:24" ht="16.5" customHeight="1">
      <c r="A4148" s="330"/>
      <c r="B4148" s="330"/>
      <c r="C4148" s="330"/>
      <c r="D4148" s="330"/>
      <c r="E4148" s="330"/>
      <c r="F4148" s="330"/>
      <c r="G4148" s="330"/>
      <c r="H4148" s="219"/>
      <c r="I4148" s="338"/>
      <c r="J4148" s="338"/>
      <c r="K4148" s="338"/>
      <c r="L4148" s="338"/>
      <c r="M4148" s="332"/>
      <c r="N4148" s="332"/>
      <c r="O4148" s="332"/>
      <c r="P4148" s="330"/>
      <c r="Q4148" s="330"/>
      <c r="R4148" s="338"/>
      <c r="S4148" s="338"/>
      <c r="T4148" s="338"/>
      <c r="U4148" s="338"/>
      <c r="V4148" s="338"/>
      <c r="W4148" s="338"/>
      <c r="X4148" s="338"/>
    </row>
    <row r="4149" spans="1:24" ht="8.25" customHeight="1"/>
    <row r="4150" spans="1:24" ht="16.5" customHeight="1">
      <c r="S4150" s="335" t="s">
        <v>641</v>
      </c>
      <c r="T4150" s="335"/>
      <c r="U4150" s="336">
        <v>13.64608</v>
      </c>
      <c r="V4150" s="336"/>
      <c r="W4150" s="336"/>
    </row>
    <row r="4151" spans="1:24" ht="15" customHeight="1"/>
    <row r="4152" spans="1:24" ht="16.5" customHeight="1">
      <c r="B4152" s="339" t="s">
        <v>821</v>
      </c>
      <c r="C4152" s="339"/>
      <c r="D4152" s="339"/>
      <c r="E4152" s="339"/>
      <c r="F4152" s="339"/>
      <c r="G4152" s="339"/>
      <c r="H4152" s="339"/>
      <c r="I4152" s="339"/>
      <c r="J4152" s="339"/>
      <c r="K4152" s="339"/>
      <c r="L4152" s="339"/>
      <c r="M4152" s="339"/>
      <c r="N4152" s="339"/>
      <c r="O4152" s="339"/>
      <c r="P4152" s="339"/>
      <c r="Q4152" s="339"/>
      <c r="R4152" s="339"/>
      <c r="S4152" s="339"/>
      <c r="T4152" s="339"/>
      <c r="U4152" s="339"/>
      <c r="V4152" s="339"/>
      <c r="W4152" s="339"/>
      <c r="X4152" s="339"/>
    </row>
    <row r="4153" spans="1:24" ht="1.5" customHeight="1"/>
    <row r="4154" spans="1:24" ht="18" customHeight="1">
      <c r="A4154" s="340" t="s">
        <v>633</v>
      </c>
      <c r="B4154" s="340"/>
      <c r="C4154" s="340"/>
      <c r="D4154" s="340"/>
      <c r="E4154" s="340"/>
      <c r="F4154" s="340"/>
      <c r="G4154" s="340"/>
      <c r="H4154" s="218" t="s">
        <v>634</v>
      </c>
      <c r="I4154" s="341" t="s">
        <v>635</v>
      </c>
      <c r="J4154" s="341"/>
      <c r="K4154" s="341"/>
      <c r="L4154" s="341"/>
      <c r="M4154" s="341" t="s">
        <v>43</v>
      </c>
      <c r="N4154" s="341"/>
      <c r="O4154" s="341"/>
      <c r="P4154" s="340" t="s">
        <v>636</v>
      </c>
      <c r="Q4154" s="340"/>
      <c r="R4154" s="341" t="s">
        <v>637</v>
      </c>
      <c r="S4154" s="341"/>
      <c r="T4154" s="341"/>
      <c r="U4154" s="341"/>
      <c r="V4154" s="341" t="s">
        <v>638</v>
      </c>
      <c r="W4154" s="341"/>
      <c r="X4154" s="341"/>
    </row>
    <row r="4155" spans="1:24" ht="1.5" customHeight="1">
      <c r="A4155" s="330" t="s">
        <v>91</v>
      </c>
      <c r="B4155" s="330"/>
      <c r="C4155" s="330"/>
      <c r="D4155" s="330"/>
      <c r="E4155" s="330"/>
      <c r="F4155" s="330"/>
      <c r="G4155" s="330"/>
      <c r="H4155" s="219"/>
      <c r="I4155" s="338">
        <v>5</v>
      </c>
      <c r="J4155" s="338"/>
      <c r="K4155" s="338"/>
      <c r="L4155" s="338"/>
      <c r="M4155" s="332" t="s">
        <v>639</v>
      </c>
      <c r="N4155" s="332"/>
      <c r="O4155" s="332"/>
      <c r="P4155" s="330"/>
      <c r="Q4155" s="330"/>
      <c r="R4155" s="338">
        <v>1.0309999999999999</v>
      </c>
      <c r="S4155" s="338"/>
      <c r="T4155" s="338"/>
      <c r="U4155" s="338"/>
      <c r="V4155" s="338">
        <v>5.1550000000000002</v>
      </c>
      <c r="W4155" s="338"/>
      <c r="X4155" s="338"/>
    </row>
    <row r="4156" spans="1:24" ht="16.5" customHeight="1">
      <c r="A4156" s="330"/>
      <c r="B4156" s="330"/>
      <c r="C4156" s="330"/>
      <c r="D4156" s="330"/>
      <c r="E4156" s="330"/>
      <c r="F4156" s="330"/>
      <c r="G4156" s="330"/>
      <c r="H4156" s="219"/>
      <c r="I4156" s="338"/>
      <c r="J4156" s="338"/>
      <c r="K4156" s="338"/>
      <c r="L4156" s="338"/>
      <c r="M4156" s="332"/>
      <c r="N4156" s="332"/>
      <c r="O4156" s="332"/>
      <c r="P4156" s="330"/>
      <c r="Q4156" s="330"/>
      <c r="R4156" s="338"/>
      <c r="S4156" s="338"/>
      <c r="T4156" s="338"/>
      <c r="U4156" s="338"/>
      <c r="V4156" s="338"/>
      <c r="W4156" s="338"/>
      <c r="X4156" s="338"/>
    </row>
    <row r="4157" spans="1:24" ht="1.5" customHeight="1">
      <c r="A4157" s="330" t="s">
        <v>47</v>
      </c>
      <c r="B4157" s="330"/>
      <c r="C4157" s="330"/>
      <c r="D4157" s="330"/>
      <c r="E4157" s="330"/>
      <c r="F4157" s="330"/>
      <c r="G4157" s="330"/>
      <c r="H4157" s="219"/>
      <c r="I4157" s="338">
        <v>120</v>
      </c>
      <c r="J4157" s="338"/>
      <c r="K4157" s="338"/>
      <c r="L4157" s="338"/>
      <c r="M4157" s="332" t="s">
        <v>640</v>
      </c>
      <c r="N4157" s="332"/>
      <c r="O4157" s="332"/>
      <c r="P4157" s="330"/>
      <c r="Q4157" s="330"/>
      <c r="R4157" s="338">
        <v>3.5242370000000002E-2</v>
      </c>
      <c r="S4157" s="338"/>
      <c r="T4157" s="338"/>
      <c r="U4157" s="338"/>
      <c r="V4157" s="338">
        <v>4.2290850000000004</v>
      </c>
      <c r="W4157" s="338"/>
      <c r="X4157" s="338"/>
    </row>
    <row r="4158" spans="1:24" ht="16.5" customHeight="1">
      <c r="A4158" s="330"/>
      <c r="B4158" s="330"/>
      <c r="C4158" s="330"/>
      <c r="D4158" s="330"/>
      <c r="E4158" s="330"/>
      <c r="F4158" s="330"/>
      <c r="G4158" s="330"/>
      <c r="H4158" s="219"/>
      <c r="I4158" s="338"/>
      <c r="J4158" s="338"/>
      <c r="K4158" s="338"/>
      <c r="L4158" s="338"/>
      <c r="M4158" s="332"/>
      <c r="N4158" s="332"/>
      <c r="O4158" s="332"/>
      <c r="P4158" s="330"/>
      <c r="Q4158" s="330"/>
      <c r="R4158" s="338"/>
      <c r="S4158" s="338"/>
      <c r="T4158" s="338"/>
      <c r="U4158" s="338"/>
      <c r="V4158" s="338"/>
      <c r="W4158" s="338"/>
      <c r="X4158" s="338"/>
    </row>
    <row r="4159" spans="1:24" ht="1.5" customHeight="1">
      <c r="A4159" s="330" t="s">
        <v>6</v>
      </c>
      <c r="B4159" s="330"/>
      <c r="C4159" s="330"/>
      <c r="D4159" s="330"/>
      <c r="E4159" s="330"/>
      <c r="F4159" s="330"/>
      <c r="G4159" s="330"/>
      <c r="H4159" s="219"/>
      <c r="I4159" s="338">
        <v>1</v>
      </c>
      <c r="J4159" s="338"/>
      <c r="K4159" s="338"/>
      <c r="L4159" s="338"/>
      <c r="M4159" s="332" t="s">
        <v>45</v>
      </c>
      <c r="N4159" s="332"/>
      <c r="O4159" s="332"/>
      <c r="P4159" s="330"/>
      <c r="Q4159" s="330"/>
      <c r="R4159" s="338">
        <v>1.3061130000000001</v>
      </c>
      <c r="S4159" s="338"/>
      <c r="T4159" s="338"/>
      <c r="U4159" s="338"/>
      <c r="V4159" s="338">
        <v>1.3061130000000001</v>
      </c>
      <c r="W4159" s="338"/>
      <c r="X4159" s="338"/>
    </row>
    <row r="4160" spans="1:24" ht="16.5" customHeight="1">
      <c r="A4160" s="330"/>
      <c r="B4160" s="330"/>
      <c r="C4160" s="330"/>
      <c r="D4160" s="330"/>
      <c r="E4160" s="330"/>
      <c r="F4160" s="330"/>
      <c r="G4160" s="330"/>
      <c r="H4160" s="219"/>
      <c r="I4160" s="338"/>
      <c r="J4160" s="338"/>
      <c r="K4160" s="338"/>
      <c r="L4160" s="338"/>
      <c r="M4160" s="332"/>
      <c r="N4160" s="332"/>
      <c r="O4160" s="332"/>
      <c r="P4160" s="330"/>
      <c r="Q4160" s="330"/>
      <c r="R4160" s="338"/>
      <c r="S4160" s="338"/>
      <c r="T4160" s="338"/>
      <c r="U4160" s="338"/>
      <c r="V4160" s="338"/>
      <c r="W4160" s="338"/>
      <c r="X4160" s="338"/>
    </row>
    <row r="4161" spans="1:24" ht="7.5" customHeight="1"/>
    <row r="4162" spans="1:24" ht="16.5" customHeight="1">
      <c r="S4162" s="335" t="s">
        <v>641</v>
      </c>
      <c r="T4162" s="335"/>
      <c r="U4162" s="336">
        <v>10.690200000000001</v>
      </c>
      <c r="V4162" s="336"/>
      <c r="W4162" s="336"/>
    </row>
    <row r="4163" spans="1:24" ht="15" customHeight="1"/>
    <row r="4164" spans="1:24" ht="17.25" customHeight="1">
      <c r="B4164" s="339" t="s">
        <v>822</v>
      </c>
      <c r="C4164" s="339"/>
      <c r="D4164" s="339"/>
      <c r="E4164" s="339"/>
      <c r="F4164" s="339"/>
      <c r="G4164" s="339"/>
      <c r="H4164" s="339"/>
      <c r="I4164" s="339"/>
      <c r="J4164" s="339"/>
      <c r="K4164" s="339"/>
      <c r="L4164" s="339"/>
      <c r="M4164" s="339"/>
      <c r="N4164" s="339"/>
      <c r="O4164" s="339"/>
      <c r="P4164" s="339"/>
      <c r="Q4164" s="339"/>
      <c r="R4164" s="339"/>
      <c r="S4164" s="339"/>
      <c r="T4164" s="339"/>
      <c r="U4164" s="339"/>
      <c r="V4164" s="339"/>
      <c r="W4164" s="339"/>
      <c r="X4164" s="339"/>
    </row>
    <row r="4165" spans="1:24" ht="0.75" customHeight="1"/>
    <row r="4166" spans="1:24" ht="18" customHeight="1">
      <c r="A4166" s="340" t="s">
        <v>633</v>
      </c>
      <c r="B4166" s="340"/>
      <c r="C4166" s="340"/>
      <c r="D4166" s="340"/>
      <c r="E4166" s="340"/>
      <c r="F4166" s="340"/>
      <c r="G4166" s="340"/>
      <c r="H4166" s="218" t="s">
        <v>634</v>
      </c>
      <c r="I4166" s="341" t="s">
        <v>635</v>
      </c>
      <c r="J4166" s="341"/>
      <c r="K4166" s="341"/>
      <c r="L4166" s="341"/>
      <c r="M4166" s="341" t="s">
        <v>43</v>
      </c>
      <c r="N4166" s="341"/>
      <c r="O4166" s="341"/>
      <c r="P4166" s="340" t="s">
        <v>636</v>
      </c>
      <c r="Q4166" s="340"/>
      <c r="R4166" s="341" t="s">
        <v>637</v>
      </c>
      <c r="S4166" s="341"/>
      <c r="T4166" s="341"/>
      <c r="U4166" s="341"/>
      <c r="V4166" s="341" t="s">
        <v>638</v>
      </c>
      <c r="W4166" s="341"/>
      <c r="X4166" s="341"/>
    </row>
    <row r="4167" spans="1:24" ht="1.5" customHeight="1">
      <c r="A4167" s="330" t="s">
        <v>59</v>
      </c>
      <c r="B4167" s="330"/>
      <c r="C4167" s="330"/>
      <c r="D4167" s="330"/>
      <c r="E4167" s="330"/>
      <c r="F4167" s="330"/>
      <c r="G4167" s="330"/>
      <c r="H4167" s="219"/>
      <c r="I4167" s="338">
        <v>300</v>
      </c>
      <c r="J4167" s="338"/>
      <c r="K4167" s="338"/>
      <c r="L4167" s="338"/>
      <c r="M4167" s="332" t="s">
        <v>639</v>
      </c>
      <c r="N4167" s="332"/>
      <c r="O4167" s="332"/>
      <c r="P4167" s="330"/>
      <c r="Q4167" s="330"/>
      <c r="R4167" s="338">
        <v>9.1999999999999998E-2</v>
      </c>
      <c r="S4167" s="338"/>
      <c r="T4167" s="338"/>
      <c r="U4167" s="338"/>
      <c r="V4167" s="338">
        <v>27.6</v>
      </c>
      <c r="W4167" s="338"/>
      <c r="X4167" s="338"/>
    </row>
    <row r="4168" spans="1:24" ht="16.5" customHeight="1">
      <c r="A4168" s="330"/>
      <c r="B4168" s="330"/>
      <c r="C4168" s="330"/>
      <c r="D4168" s="330"/>
      <c r="E4168" s="330"/>
      <c r="F4168" s="330"/>
      <c r="G4168" s="330"/>
      <c r="H4168" s="219"/>
      <c r="I4168" s="338"/>
      <c r="J4168" s="338"/>
      <c r="K4168" s="338"/>
      <c r="L4168" s="338"/>
      <c r="M4168" s="332"/>
      <c r="N4168" s="332"/>
      <c r="O4168" s="332"/>
      <c r="P4168" s="330"/>
      <c r="Q4168" s="330"/>
      <c r="R4168" s="338"/>
      <c r="S4168" s="338"/>
      <c r="T4168" s="338"/>
      <c r="U4168" s="338"/>
      <c r="V4168" s="338"/>
      <c r="W4168" s="338"/>
      <c r="X4168" s="338"/>
    </row>
    <row r="4169" spans="1:24" ht="1.5" customHeight="1">
      <c r="A4169" s="330" t="s">
        <v>47</v>
      </c>
      <c r="B4169" s="330"/>
      <c r="C4169" s="330"/>
      <c r="D4169" s="330"/>
      <c r="E4169" s="330"/>
      <c r="F4169" s="330"/>
      <c r="G4169" s="330"/>
      <c r="H4169" s="219"/>
      <c r="I4169" s="338">
        <v>120</v>
      </c>
      <c r="J4169" s="338"/>
      <c r="K4169" s="338"/>
      <c r="L4169" s="338"/>
      <c r="M4169" s="332" t="s">
        <v>640</v>
      </c>
      <c r="N4169" s="332"/>
      <c r="O4169" s="332"/>
      <c r="P4169" s="330"/>
      <c r="Q4169" s="330"/>
      <c r="R4169" s="338">
        <v>3.5242370000000002E-2</v>
      </c>
      <c r="S4169" s="338"/>
      <c r="T4169" s="338"/>
      <c r="U4169" s="338"/>
      <c r="V4169" s="338">
        <v>4.2290850000000004</v>
      </c>
      <c r="W4169" s="338"/>
      <c r="X4169" s="338"/>
    </row>
    <row r="4170" spans="1:24" ht="16.5" customHeight="1">
      <c r="A4170" s="330"/>
      <c r="B4170" s="330"/>
      <c r="C4170" s="330"/>
      <c r="D4170" s="330"/>
      <c r="E4170" s="330"/>
      <c r="F4170" s="330"/>
      <c r="G4170" s="330"/>
      <c r="H4170" s="219"/>
      <c r="I4170" s="338"/>
      <c r="J4170" s="338"/>
      <c r="K4170" s="338"/>
      <c r="L4170" s="338"/>
      <c r="M4170" s="332"/>
      <c r="N4170" s="332"/>
      <c r="O4170" s="332"/>
      <c r="P4170" s="330"/>
      <c r="Q4170" s="330"/>
      <c r="R4170" s="338"/>
      <c r="S4170" s="338"/>
      <c r="T4170" s="338"/>
      <c r="U4170" s="338"/>
      <c r="V4170" s="338"/>
      <c r="W4170" s="338"/>
      <c r="X4170" s="338"/>
    </row>
    <row r="4171" spans="1:24" ht="1.5" customHeight="1">
      <c r="A4171" s="330" t="s">
        <v>79</v>
      </c>
      <c r="B4171" s="330"/>
      <c r="C4171" s="330"/>
      <c r="D4171" s="330"/>
      <c r="E4171" s="330"/>
      <c r="F4171" s="330"/>
      <c r="G4171" s="330"/>
      <c r="H4171" s="219"/>
      <c r="I4171" s="338">
        <v>7</v>
      </c>
      <c r="J4171" s="338"/>
      <c r="K4171" s="338"/>
      <c r="L4171" s="338"/>
      <c r="M4171" s="332" t="s">
        <v>639</v>
      </c>
      <c r="N4171" s="332"/>
      <c r="O4171" s="332"/>
      <c r="P4171" s="330"/>
      <c r="Q4171" s="330"/>
      <c r="R4171" s="338">
        <v>0.41621930000000001</v>
      </c>
      <c r="S4171" s="338"/>
      <c r="T4171" s="338"/>
      <c r="U4171" s="338"/>
      <c r="V4171" s="338">
        <v>2.913535</v>
      </c>
      <c r="W4171" s="338"/>
      <c r="X4171" s="338"/>
    </row>
    <row r="4172" spans="1:24" ht="16.5" customHeight="1">
      <c r="A4172" s="330"/>
      <c r="B4172" s="330"/>
      <c r="C4172" s="330"/>
      <c r="D4172" s="330"/>
      <c r="E4172" s="330"/>
      <c r="F4172" s="330"/>
      <c r="G4172" s="330"/>
      <c r="H4172" s="219"/>
      <c r="I4172" s="338"/>
      <c r="J4172" s="338"/>
      <c r="K4172" s="338"/>
      <c r="L4172" s="338"/>
      <c r="M4172" s="332"/>
      <c r="N4172" s="332"/>
      <c r="O4172" s="332"/>
      <c r="P4172" s="330"/>
      <c r="Q4172" s="330"/>
      <c r="R4172" s="338"/>
      <c r="S4172" s="338"/>
      <c r="T4172" s="338"/>
      <c r="U4172" s="338"/>
      <c r="V4172" s="338"/>
      <c r="W4172" s="338"/>
      <c r="X4172" s="338"/>
    </row>
    <row r="4173" spans="1:24" ht="1.5" customHeight="1">
      <c r="A4173" s="330" t="s">
        <v>7</v>
      </c>
      <c r="B4173" s="330"/>
      <c r="C4173" s="330"/>
      <c r="D4173" s="330"/>
      <c r="E4173" s="330"/>
      <c r="F4173" s="330"/>
      <c r="G4173" s="330"/>
      <c r="H4173" s="219"/>
      <c r="I4173" s="338">
        <v>1</v>
      </c>
      <c r="J4173" s="338"/>
      <c r="K4173" s="338"/>
      <c r="L4173" s="338"/>
      <c r="M4173" s="332" t="s">
        <v>45</v>
      </c>
      <c r="N4173" s="332"/>
      <c r="O4173" s="332"/>
      <c r="P4173" s="330"/>
      <c r="Q4173" s="330"/>
      <c r="R4173" s="338">
        <v>1.21</v>
      </c>
      <c r="S4173" s="338"/>
      <c r="T4173" s="338"/>
      <c r="U4173" s="338"/>
      <c r="V4173" s="338">
        <v>1.21</v>
      </c>
      <c r="W4173" s="338"/>
      <c r="X4173" s="338"/>
    </row>
    <row r="4174" spans="1:24" ht="16.5" customHeight="1">
      <c r="A4174" s="330"/>
      <c r="B4174" s="330"/>
      <c r="C4174" s="330"/>
      <c r="D4174" s="330"/>
      <c r="E4174" s="330"/>
      <c r="F4174" s="330"/>
      <c r="G4174" s="330"/>
      <c r="H4174" s="219"/>
      <c r="I4174" s="338"/>
      <c r="J4174" s="338"/>
      <c r="K4174" s="338"/>
      <c r="L4174" s="338"/>
      <c r="M4174" s="332"/>
      <c r="N4174" s="332"/>
      <c r="O4174" s="332"/>
      <c r="P4174" s="330"/>
      <c r="Q4174" s="330"/>
      <c r="R4174" s="338"/>
      <c r="S4174" s="338"/>
      <c r="T4174" s="338"/>
      <c r="U4174" s="338"/>
      <c r="V4174" s="338"/>
      <c r="W4174" s="338"/>
      <c r="X4174" s="338"/>
    </row>
    <row r="4175" spans="1:24" ht="1.5" customHeight="1">
      <c r="A4175" s="330" t="s">
        <v>240</v>
      </c>
      <c r="B4175" s="330"/>
      <c r="C4175" s="330"/>
      <c r="D4175" s="330"/>
      <c r="E4175" s="330"/>
      <c r="F4175" s="330"/>
      <c r="G4175" s="330"/>
      <c r="H4175" s="219"/>
      <c r="I4175" s="338">
        <v>2</v>
      </c>
      <c r="J4175" s="338"/>
      <c r="K4175" s="338"/>
      <c r="L4175" s="338"/>
      <c r="M4175" s="332" t="s">
        <v>45</v>
      </c>
      <c r="N4175" s="332"/>
      <c r="O4175" s="332"/>
      <c r="P4175" s="330"/>
      <c r="Q4175" s="330"/>
      <c r="R4175" s="338">
        <v>0</v>
      </c>
      <c r="S4175" s="338"/>
      <c r="T4175" s="338"/>
      <c r="U4175" s="338"/>
      <c r="V4175" s="338">
        <v>0</v>
      </c>
      <c r="W4175" s="338"/>
      <c r="X4175" s="338"/>
    </row>
    <row r="4176" spans="1:24" ht="16.5" customHeight="1">
      <c r="A4176" s="330"/>
      <c r="B4176" s="330"/>
      <c r="C4176" s="330"/>
      <c r="D4176" s="330"/>
      <c r="E4176" s="330"/>
      <c r="F4176" s="330"/>
      <c r="G4176" s="330"/>
      <c r="H4176" s="219"/>
      <c r="I4176" s="338"/>
      <c r="J4176" s="338"/>
      <c r="K4176" s="338"/>
      <c r="L4176" s="338"/>
      <c r="M4176" s="332"/>
      <c r="N4176" s="332"/>
      <c r="O4176" s="332"/>
      <c r="P4176" s="330"/>
      <c r="Q4176" s="330"/>
      <c r="R4176" s="338"/>
      <c r="S4176" s="338"/>
      <c r="T4176" s="338"/>
      <c r="U4176" s="338"/>
      <c r="V4176" s="338"/>
      <c r="W4176" s="338"/>
      <c r="X4176" s="338"/>
    </row>
    <row r="4177" spans="1:24" ht="7.5" customHeight="1"/>
    <row r="4178" spans="1:24" ht="16.5" customHeight="1">
      <c r="S4178" s="335" t="s">
        <v>641</v>
      </c>
      <c r="T4178" s="335"/>
      <c r="U4178" s="336">
        <v>35.952620000000003</v>
      </c>
      <c r="V4178" s="336"/>
      <c r="W4178" s="336"/>
    </row>
    <row r="4179" spans="1:24" ht="15.75" customHeight="1"/>
    <row r="4180" spans="1:24" ht="16.5" customHeight="1">
      <c r="B4180" s="339" t="s">
        <v>823</v>
      </c>
      <c r="C4180" s="339"/>
      <c r="D4180" s="339"/>
      <c r="E4180" s="339"/>
      <c r="F4180" s="339"/>
      <c r="G4180" s="339"/>
      <c r="H4180" s="339"/>
      <c r="I4180" s="339"/>
      <c r="J4180" s="339"/>
      <c r="K4180" s="339"/>
      <c r="L4180" s="339"/>
      <c r="M4180" s="339"/>
      <c r="N4180" s="339"/>
      <c r="O4180" s="339"/>
      <c r="P4180" s="339"/>
      <c r="Q4180" s="339"/>
      <c r="R4180" s="339"/>
      <c r="S4180" s="339"/>
      <c r="T4180" s="339"/>
      <c r="U4180" s="339"/>
      <c r="V4180" s="339"/>
      <c r="W4180" s="339"/>
      <c r="X4180" s="339"/>
    </row>
    <row r="4181" spans="1:24" ht="0.75" customHeight="1"/>
    <row r="4182" spans="1:24" ht="18" customHeight="1">
      <c r="A4182" s="340" t="s">
        <v>633</v>
      </c>
      <c r="B4182" s="340"/>
      <c r="C4182" s="340"/>
      <c r="D4182" s="340"/>
      <c r="E4182" s="340"/>
      <c r="F4182" s="340"/>
      <c r="G4182" s="340"/>
      <c r="H4182" s="218" t="s">
        <v>634</v>
      </c>
      <c r="I4182" s="341" t="s">
        <v>635</v>
      </c>
      <c r="J4182" s="341"/>
      <c r="K4182" s="341"/>
      <c r="L4182" s="341"/>
      <c r="M4182" s="341" t="s">
        <v>43</v>
      </c>
      <c r="N4182" s="341"/>
      <c r="O4182" s="341"/>
      <c r="P4182" s="340" t="s">
        <v>636</v>
      </c>
      <c r="Q4182" s="340"/>
      <c r="R4182" s="341" t="s">
        <v>637</v>
      </c>
      <c r="S4182" s="341"/>
      <c r="T4182" s="341"/>
      <c r="U4182" s="341"/>
      <c r="V4182" s="341" t="s">
        <v>638</v>
      </c>
      <c r="W4182" s="341"/>
      <c r="X4182" s="341"/>
    </row>
    <row r="4183" spans="1:24" ht="1.5" customHeight="1">
      <c r="A4183" s="330" t="s">
        <v>59</v>
      </c>
      <c r="B4183" s="330"/>
      <c r="C4183" s="330"/>
      <c r="D4183" s="330"/>
      <c r="E4183" s="330"/>
      <c r="F4183" s="330"/>
      <c r="G4183" s="330"/>
      <c r="H4183" s="219"/>
      <c r="I4183" s="338">
        <v>300</v>
      </c>
      <c r="J4183" s="338"/>
      <c r="K4183" s="338"/>
      <c r="L4183" s="338"/>
      <c r="M4183" s="332" t="s">
        <v>639</v>
      </c>
      <c r="N4183" s="332"/>
      <c r="O4183" s="332"/>
      <c r="P4183" s="330"/>
      <c r="Q4183" s="330"/>
      <c r="R4183" s="338">
        <v>9.1999999999999998E-2</v>
      </c>
      <c r="S4183" s="338"/>
      <c r="T4183" s="338"/>
      <c r="U4183" s="338"/>
      <c r="V4183" s="338">
        <v>27.6</v>
      </c>
      <c r="W4183" s="338"/>
      <c r="X4183" s="338"/>
    </row>
    <row r="4184" spans="1:24" ht="16.5" customHeight="1">
      <c r="A4184" s="330"/>
      <c r="B4184" s="330"/>
      <c r="C4184" s="330"/>
      <c r="D4184" s="330"/>
      <c r="E4184" s="330"/>
      <c r="F4184" s="330"/>
      <c r="G4184" s="330"/>
      <c r="H4184" s="219"/>
      <c r="I4184" s="338"/>
      <c r="J4184" s="338"/>
      <c r="K4184" s="338"/>
      <c r="L4184" s="338"/>
      <c r="M4184" s="332"/>
      <c r="N4184" s="332"/>
      <c r="O4184" s="332"/>
      <c r="P4184" s="330"/>
      <c r="Q4184" s="330"/>
      <c r="R4184" s="338"/>
      <c r="S4184" s="338"/>
      <c r="T4184" s="338"/>
      <c r="U4184" s="338"/>
      <c r="V4184" s="338"/>
      <c r="W4184" s="338"/>
      <c r="X4184" s="338"/>
    </row>
    <row r="4185" spans="1:24" ht="1.5" customHeight="1">
      <c r="A4185" s="330" t="s">
        <v>47</v>
      </c>
      <c r="B4185" s="330"/>
      <c r="C4185" s="330"/>
      <c r="D4185" s="330"/>
      <c r="E4185" s="330"/>
      <c r="F4185" s="330"/>
      <c r="G4185" s="330"/>
      <c r="H4185" s="219"/>
      <c r="I4185" s="338">
        <v>120</v>
      </c>
      <c r="J4185" s="338"/>
      <c r="K4185" s="338"/>
      <c r="L4185" s="338"/>
      <c r="M4185" s="332" t="s">
        <v>640</v>
      </c>
      <c r="N4185" s="332"/>
      <c r="O4185" s="332"/>
      <c r="P4185" s="330"/>
      <c r="Q4185" s="330"/>
      <c r="R4185" s="338">
        <v>3.5242370000000002E-2</v>
      </c>
      <c r="S4185" s="338"/>
      <c r="T4185" s="338"/>
      <c r="U4185" s="338"/>
      <c r="V4185" s="338">
        <v>4.2290850000000004</v>
      </c>
      <c r="W4185" s="338"/>
      <c r="X4185" s="338"/>
    </row>
    <row r="4186" spans="1:24" ht="16.5" customHeight="1">
      <c r="A4186" s="330"/>
      <c r="B4186" s="330"/>
      <c r="C4186" s="330"/>
      <c r="D4186" s="330"/>
      <c r="E4186" s="330"/>
      <c r="F4186" s="330"/>
      <c r="G4186" s="330"/>
      <c r="H4186" s="219"/>
      <c r="I4186" s="338"/>
      <c r="J4186" s="338"/>
      <c r="K4186" s="338"/>
      <c r="L4186" s="338"/>
      <c r="M4186" s="332"/>
      <c r="N4186" s="332"/>
      <c r="O4186" s="332"/>
      <c r="P4186" s="330"/>
      <c r="Q4186" s="330"/>
      <c r="R4186" s="338"/>
      <c r="S4186" s="338"/>
      <c r="T4186" s="338"/>
      <c r="U4186" s="338"/>
      <c r="V4186" s="338"/>
      <c r="W4186" s="338"/>
      <c r="X4186" s="338"/>
    </row>
    <row r="4187" spans="1:24" ht="1.5" customHeight="1">
      <c r="A4187" s="330" t="s">
        <v>79</v>
      </c>
      <c r="B4187" s="330"/>
      <c r="C4187" s="330"/>
      <c r="D4187" s="330"/>
      <c r="E4187" s="330"/>
      <c r="F4187" s="330"/>
      <c r="G4187" s="330"/>
      <c r="H4187" s="219"/>
      <c r="I4187" s="338">
        <v>7</v>
      </c>
      <c r="J4187" s="338"/>
      <c r="K4187" s="338"/>
      <c r="L4187" s="338"/>
      <c r="M4187" s="332" t="s">
        <v>639</v>
      </c>
      <c r="N4187" s="332"/>
      <c r="O4187" s="332"/>
      <c r="P4187" s="330"/>
      <c r="Q4187" s="330"/>
      <c r="R4187" s="338">
        <v>0.41621930000000001</v>
      </c>
      <c r="S4187" s="338"/>
      <c r="T4187" s="338"/>
      <c r="U4187" s="338"/>
      <c r="V4187" s="338">
        <v>2.913535</v>
      </c>
      <c r="W4187" s="338"/>
      <c r="X4187" s="338"/>
    </row>
    <row r="4188" spans="1:24" ht="16.5" customHeight="1">
      <c r="A4188" s="330"/>
      <c r="B4188" s="330"/>
      <c r="C4188" s="330"/>
      <c r="D4188" s="330"/>
      <c r="E4188" s="330"/>
      <c r="F4188" s="330"/>
      <c r="G4188" s="330"/>
      <c r="H4188" s="219"/>
      <c r="I4188" s="338"/>
      <c r="J4188" s="338"/>
      <c r="K4188" s="338"/>
      <c r="L4188" s="338"/>
      <c r="M4188" s="332"/>
      <c r="N4188" s="332"/>
      <c r="O4188" s="332"/>
      <c r="P4188" s="330"/>
      <c r="Q4188" s="330"/>
      <c r="R4188" s="338"/>
      <c r="S4188" s="338"/>
      <c r="T4188" s="338"/>
      <c r="U4188" s="338"/>
      <c r="V4188" s="338"/>
      <c r="W4188" s="338"/>
      <c r="X4188" s="338"/>
    </row>
    <row r="4189" spans="1:24" ht="1.5" customHeight="1">
      <c r="A4189" s="330" t="s">
        <v>7</v>
      </c>
      <c r="B4189" s="330"/>
      <c r="C4189" s="330"/>
      <c r="D4189" s="330"/>
      <c r="E4189" s="330"/>
      <c r="F4189" s="330"/>
      <c r="G4189" s="330"/>
      <c r="H4189" s="219"/>
      <c r="I4189" s="338">
        <v>1</v>
      </c>
      <c r="J4189" s="338"/>
      <c r="K4189" s="338"/>
      <c r="L4189" s="338"/>
      <c r="M4189" s="332" t="s">
        <v>45</v>
      </c>
      <c r="N4189" s="332"/>
      <c r="O4189" s="332"/>
      <c r="P4189" s="330"/>
      <c r="Q4189" s="330"/>
      <c r="R4189" s="338">
        <v>1.21</v>
      </c>
      <c r="S4189" s="338"/>
      <c r="T4189" s="338"/>
      <c r="U4189" s="338"/>
      <c r="V4189" s="338">
        <v>1.21</v>
      </c>
      <c r="W4189" s="338"/>
      <c r="X4189" s="338"/>
    </row>
    <row r="4190" spans="1:24" ht="16.5" customHeight="1">
      <c r="A4190" s="330"/>
      <c r="B4190" s="330"/>
      <c r="C4190" s="330"/>
      <c r="D4190" s="330"/>
      <c r="E4190" s="330"/>
      <c r="F4190" s="330"/>
      <c r="G4190" s="330"/>
      <c r="H4190" s="219"/>
      <c r="I4190" s="338"/>
      <c r="J4190" s="338"/>
      <c r="K4190" s="338"/>
      <c r="L4190" s="338"/>
      <c r="M4190" s="332"/>
      <c r="N4190" s="332"/>
      <c r="O4190" s="332"/>
      <c r="P4190" s="330"/>
      <c r="Q4190" s="330"/>
      <c r="R4190" s="338"/>
      <c r="S4190" s="338"/>
      <c r="T4190" s="338"/>
      <c r="U4190" s="338"/>
      <c r="V4190" s="338"/>
      <c r="W4190" s="338"/>
      <c r="X4190" s="338"/>
    </row>
    <row r="4191" spans="1:24" ht="7.5" customHeight="1"/>
    <row r="4192" spans="1:24" ht="16.5" customHeight="1">
      <c r="S4192" s="335" t="s">
        <v>641</v>
      </c>
      <c r="T4192" s="335"/>
      <c r="U4192" s="336">
        <v>35.952620000000003</v>
      </c>
      <c r="V4192" s="336"/>
      <c r="W4192" s="336"/>
    </row>
    <row r="4193" spans="1:24" ht="15.75" customHeight="1"/>
    <row r="4194" spans="1:24" ht="16.5" customHeight="1">
      <c r="B4194" s="339" t="s">
        <v>824</v>
      </c>
      <c r="C4194" s="339"/>
      <c r="D4194" s="339"/>
      <c r="E4194" s="339"/>
      <c r="F4194" s="339"/>
      <c r="G4194" s="339"/>
      <c r="H4194" s="339"/>
      <c r="I4194" s="339"/>
      <c r="J4194" s="339"/>
      <c r="K4194" s="339"/>
      <c r="L4194" s="339"/>
      <c r="M4194" s="339"/>
      <c r="N4194" s="339"/>
      <c r="O4194" s="339"/>
      <c r="P4194" s="339"/>
      <c r="Q4194" s="339"/>
      <c r="R4194" s="339"/>
      <c r="S4194" s="339"/>
      <c r="T4194" s="339"/>
      <c r="U4194" s="339"/>
      <c r="V4194" s="339"/>
      <c r="W4194" s="339"/>
      <c r="X4194" s="339"/>
    </row>
    <row r="4195" spans="1:24" ht="0.75" customHeight="1"/>
    <row r="4196" spans="1:24" ht="18" customHeight="1">
      <c r="A4196" s="340" t="s">
        <v>633</v>
      </c>
      <c r="B4196" s="340"/>
      <c r="C4196" s="340"/>
      <c r="D4196" s="340"/>
      <c r="E4196" s="340"/>
      <c r="F4196" s="340"/>
      <c r="G4196" s="340"/>
      <c r="H4196" s="218" t="s">
        <v>634</v>
      </c>
      <c r="I4196" s="341" t="s">
        <v>635</v>
      </c>
      <c r="J4196" s="341"/>
      <c r="K4196" s="341"/>
      <c r="L4196" s="341"/>
      <c r="M4196" s="341" t="s">
        <v>43</v>
      </c>
      <c r="N4196" s="341"/>
      <c r="O4196" s="341"/>
      <c r="P4196" s="340" t="s">
        <v>636</v>
      </c>
      <c r="Q4196" s="340"/>
      <c r="R4196" s="341" t="s">
        <v>637</v>
      </c>
      <c r="S4196" s="341"/>
      <c r="T4196" s="341"/>
      <c r="U4196" s="341"/>
      <c r="V4196" s="341" t="s">
        <v>638</v>
      </c>
      <c r="W4196" s="341"/>
      <c r="X4196" s="341"/>
    </row>
    <row r="4197" spans="1:24" ht="1.5" customHeight="1">
      <c r="A4197" s="330" t="s">
        <v>79</v>
      </c>
      <c r="B4197" s="330"/>
      <c r="C4197" s="330"/>
      <c r="D4197" s="330"/>
      <c r="E4197" s="330"/>
      <c r="F4197" s="330"/>
      <c r="G4197" s="330"/>
      <c r="H4197" s="219"/>
      <c r="I4197" s="338">
        <v>14</v>
      </c>
      <c r="J4197" s="338"/>
      <c r="K4197" s="338"/>
      <c r="L4197" s="338"/>
      <c r="M4197" s="332" t="s">
        <v>639</v>
      </c>
      <c r="N4197" s="332"/>
      <c r="O4197" s="332"/>
      <c r="P4197" s="330"/>
      <c r="Q4197" s="330"/>
      <c r="R4197" s="338">
        <v>0.41621930000000001</v>
      </c>
      <c r="S4197" s="338"/>
      <c r="T4197" s="338"/>
      <c r="U4197" s="338"/>
      <c r="V4197" s="338">
        <v>5.82707</v>
      </c>
      <c r="W4197" s="338"/>
      <c r="X4197" s="338"/>
    </row>
    <row r="4198" spans="1:24" ht="16.5" customHeight="1">
      <c r="A4198" s="330"/>
      <c r="B4198" s="330"/>
      <c r="C4198" s="330"/>
      <c r="D4198" s="330"/>
      <c r="E4198" s="330"/>
      <c r="F4198" s="330"/>
      <c r="G4198" s="330"/>
      <c r="H4198" s="219"/>
      <c r="I4198" s="338"/>
      <c r="J4198" s="338"/>
      <c r="K4198" s="338"/>
      <c r="L4198" s="338"/>
      <c r="M4198" s="332"/>
      <c r="N4198" s="332"/>
      <c r="O4198" s="332"/>
      <c r="P4198" s="330"/>
      <c r="Q4198" s="330"/>
      <c r="R4198" s="338"/>
      <c r="S4198" s="338"/>
      <c r="T4198" s="338"/>
      <c r="U4198" s="338"/>
      <c r="V4198" s="338"/>
      <c r="W4198" s="338"/>
      <c r="X4198" s="338"/>
    </row>
    <row r="4199" spans="1:24" ht="1.5" customHeight="1">
      <c r="A4199" s="330" t="s">
        <v>47</v>
      </c>
      <c r="B4199" s="330"/>
      <c r="C4199" s="330"/>
      <c r="D4199" s="330"/>
      <c r="E4199" s="330"/>
      <c r="F4199" s="330"/>
      <c r="G4199" s="330"/>
      <c r="H4199" s="219"/>
      <c r="I4199" s="338">
        <v>150</v>
      </c>
      <c r="J4199" s="338"/>
      <c r="K4199" s="338"/>
      <c r="L4199" s="338"/>
      <c r="M4199" s="332" t="s">
        <v>640</v>
      </c>
      <c r="N4199" s="332"/>
      <c r="O4199" s="332"/>
      <c r="P4199" s="330"/>
      <c r="Q4199" s="330"/>
      <c r="R4199" s="338">
        <v>3.5242370000000002E-2</v>
      </c>
      <c r="S4199" s="338"/>
      <c r="T4199" s="338"/>
      <c r="U4199" s="338"/>
      <c r="V4199" s="338">
        <v>5.2863559999999996</v>
      </c>
      <c r="W4199" s="338"/>
      <c r="X4199" s="338"/>
    </row>
    <row r="4200" spans="1:24" ht="16.5" customHeight="1">
      <c r="A4200" s="330"/>
      <c r="B4200" s="330"/>
      <c r="C4200" s="330"/>
      <c r="D4200" s="330"/>
      <c r="E4200" s="330"/>
      <c r="F4200" s="330"/>
      <c r="G4200" s="330"/>
      <c r="H4200" s="219"/>
      <c r="I4200" s="338"/>
      <c r="J4200" s="338"/>
      <c r="K4200" s="338"/>
      <c r="L4200" s="338"/>
      <c r="M4200" s="332"/>
      <c r="N4200" s="332"/>
      <c r="O4200" s="332"/>
      <c r="P4200" s="330"/>
      <c r="Q4200" s="330"/>
      <c r="R4200" s="338"/>
      <c r="S4200" s="338"/>
      <c r="T4200" s="338"/>
      <c r="U4200" s="338"/>
      <c r="V4200" s="338"/>
      <c r="W4200" s="338"/>
      <c r="X4200" s="338"/>
    </row>
    <row r="4201" spans="1:24" ht="1.5" customHeight="1">
      <c r="A4201" s="330" t="s">
        <v>101</v>
      </c>
      <c r="B4201" s="330"/>
      <c r="C4201" s="330"/>
      <c r="D4201" s="330"/>
      <c r="E4201" s="330"/>
      <c r="F4201" s="330"/>
      <c r="G4201" s="330"/>
      <c r="H4201" s="219"/>
      <c r="I4201" s="338">
        <v>15</v>
      </c>
      <c r="J4201" s="338"/>
      <c r="K4201" s="338"/>
      <c r="L4201" s="338"/>
      <c r="M4201" s="332" t="s">
        <v>640</v>
      </c>
      <c r="N4201" s="332"/>
      <c r="O4201" s="332"/>
      <c r="P4201" s="330"/>
      <c r="Q4201" s="330"/>
      <c r="R4201" s="338">
        <v>0.3</v>
      </c>
      <c r="S4201" s="338"/>
      <c r="T4201" s="338"/>
      <c r="U4201" s="338"/>
      <c r="V4201" s="338">
        <v>4.5</v>
      </c>
      <c r="W4201" s="338"/>
      <c r="X4201" s="338"/>
    </row>
    <row r="4202" spans="1:24" ht="16.5" customHeight="1">
      <c r="A4202" s="330"/>
      <c r="B4202" s="330"/>
      <c r="C4202" s="330"/>
      <c r="D4202" s="330"/>
      <c r="E4202" s="330"/>
      <c r="F4202" s="330"/>
      <c r="G4202" s="330"/>
      <c r="H4202" s="219"/>
      <c r="I4202" s="338"/>
      <c r="J4202" s="338"/>
      <c r="K4202" s="338"/>
      <c r="L4202" s="338"/>
      <c r="M4202" s="332"/>
      <c r="N4202" s="332"/>
      <c r="O4202" s="332"/>
      <c r="P4202" s="330"/>
      <c r="Q4202" s="330"/>
      <c r="R4202" s="338"/>
      <c r="S4202" s="338"/>
      <c r="T4202" s="338"/>
      <c r="U4202" s="338"/>
      <c r="V4202" s="338"/>
      <c r="W4202" s="338"/>
      <c r="X4202" s="338"/>
    </row>
    <row r="4203" spans="1:24" ht="1.5" customHeight="1">
      <c r="A4203" s="330" t="s">
        <v>112</v>
      </c>
      <c r="B4203" s="330"/>
      <c r="C4203" s="330"/>
      <c r="D4203" s="330"/>
      <c r="E4203" s="330"/>
      <c r="F4203" s="330"/>
      <c r="G4203" s="330"/>
      <c r="H4203" s="219"/>
      <c r="I4203" s="338">
        <v>15</v>
      </c>
      <c r="J4203" s="338"/>
      <c r="K4203" s="338"/>
      <c r="L4203" s="338"/>
      <c r="M4203" s="332" t="s">
        <v>640</v>
      </c>
      <c r="N4203" s="332"/>
      <c r="O4203" s="332"/>
      <c r="P4203" s="330"/>
      <c r="Q4203" s="330"/>
      <c r="R4203" s="338">
        <v>0.20240430000000001</v>
      </c>
      <c r="S4203" s="338"/>
      <c r="T4203" s="338"/>
      <c r="U4203" s="338"/>
      <c r="V4203" s="338">
        <v>3.0360640000000001</v>
      </c>
      <c r="W4203" s="338"/>
      <c r="X4203" s="338"/>
    </row>
    <row r="4204" spans="1:24" ht="16.5" customHeight="1">
      <c r="A4204" s="330"/>
      <c r="B4204" s="330"/>
      <c r="C4204" s="330"/>
      <c r="D4204" s="330"/>
      <c r="E4204" s="330"/>
      <c r="F4204" s="330"/>
      <c r="G4204" s="330"/>
      <c r="H4204" s="219"/>
      <c r="I4204" s="338"/>
      <c r="J4204" s="338"/>
      <c r="K4204" s="338"/>
      <c r="L4204" s="338"/>
      <c r="M4204" s="332"/>
      <c r="N4204" s="332"/>
      <c r="O4204" s="332"/>
      <c r="P4204" s="330"/>
      <c r="Q4204" s="330"/>
      <c r="R4204" s="338"/>
      <c r="S4204" s="338"/>
      <c r="T4204" s="338"/>
      <c r="U4204" s="338"/>
      <c r="V4204" s="338"/>
      <c r="W4204" s="338"/>
      <c r="X4204" s="338"/>
    </row>
    <row r="4205" spans="1:24" ht="1.5" customHeight="1">
      <c r="A4205" s="330" t="s">
        <v>7</v>
      </c>
      <c r="B4205" s="330"/>
      <c r="C4205" s="330"/>
      <c r="D4205" s="330"/>
      <c r="E4205" s="330"/>
      <c r="F4205" s="330"/>
      <c r="G4205" s="330"/>
      <c r="H4205" s="219"/>
      <c r="I4205" s="338">
        <v>1</v>
      </c>
      <c r="J4205" s="338"/>
      <c r="K4205" s="338"/>
      <c r="L4205" s="338"/>
      <c r="M4205" s="332" t="s">
        <v>45</v>
      </c>
      <c r="N4205" s="332"/>
      <c r="O4205" s="332"/>
      <c r="P4205" s="330"/>
      <c r="Q4205" s="330"/>
      <c r="R4205" s="338">
        <v>1.21</v>
      </c>
      <c r="S4205" s="338"/>
      <c r="T4205" s="338"/>
      <c r="U4205" s="338"/>
      <c r="V4205" s="338">
        <v>1.21</v>
      </c>
      <c r="W4205" s="338"/>
      <c r="X4205" s="338"/>
    </row>
    <row r="4206" spans="1:24" ht="16.5" customHeight="1">
      <c r="A4206" s="330"/>
      <c r="B4206" s="330"/>
      <c r="C4206" s="330"/>
      <c r="D4206" s="330"/>
      <c r="E4206" s="330"/>
      <c r="F4206" s="330"/>
      <c r="G4206" s="330"/>
      <c r="H4206" s="219"/>
      <c r="I4206" s="338"/>
      <c r="J4206" s="338"/>
      <c r="K4206" s="338"/>
      <c r="L4206" s="338"/>
      <c r="M4206" s="332"/>
      <c r="N4206" s="332"/>
      <c r="O4206" s="332"/>
      <c r="P4206" s="330"/>
      <c r="Q4206" s="330"/>
      <c r="R4206" s="338"/>
      <c r="S4206" s="338"/>
      <c r="T4206" s="338"/>
      <c r="U4206" s="338"/>
      <c r="V4206" s="338"/>
      <c r="W4206" s="338"/>
      <c r="X4206" s="338"/>
    </row>
    <row r="4207" spans="1:24" ht="1.5" customHeight="1">
      <c r="A4207" s="330" t="s">
        <v>8</v>
      </c>
      <c r="B4207" s="330"/>
      <c r="C4207" s="330"/>
      <c r="D4207" s="330"/>
      <c r="E4207" s="330"/>
      <c r="F4207" s="330"/>
      <c r="G4207" s="330"/>
      <c r="H4207" s="219"/>
      <c r="I4207" s="338">
        <v>1</v>
      </c>
      <c r="J4207" s="338"/>
      <c r="K4207" s="338"/>
      <c r="L4207" s="338"/>
      <c r="M4207" s="332" t="s">
        <v>45</v>
      </c>
      <c r="N4207" s="332"/>
      <c r="O4207" s="332"/>
      <c r="P4207" s="330"/>
      <c r="Q4207" s="330"/>
      <c r="R4207" s="338">
        <v>0.23260339999999999</v>
      </c>
      <c r="S4207" s="338"/>
      <c r="T4207" s="338"/>
      <c r="U4207" s="338"/>
      <c r="V4207" s="338">
        <v>0.23260339999999999</v>
      </c>
      <c r="W4207" s="338"/>
      <c r="X4207" s="338"/>
    </row>
    <row r="4208" spans="1:24" ht="16.5" customHeight="1">
      <c r="A4208" s="330"/>
      <c r="B4208" s="330"/>
      <c r="C4208" s="330"/>
      <c r="D4208" s="330"/>
      <c r="E4208" s="330"/>
      <c r="F4208" s="330"/>
      <c r="G4208" s="330"/>
      <c r="H4208" s="219"/>
      <c r="I4208" s="338"/>
      <c r="J4208" s="338"/>
      <c r="K4208" s="338"/>
      <c r="L4208" s="338"/>
      <c r="M4208" s="332"/>
      <c r="N4208" s="332"/>
      <c r="O4208" s="332"/>
      <c r="P4208" s="330"/>
      <c r="Q4208" s="330"/>
      <c r="R4208" s="338"/>
      <c r="S4208" s="338"/>
      <c r="T4208" s="338"/>
      <c r="U4208" s="338"/>
      <c r="V4208" s="338"/>
      <c r="W4208" s="338"/>
      <c r="X4208" s="338"/>
    </row>
    <row r="4209" spans="1:24" ht="7.5" customHeight="1"/>
    <row r="4210" spans="1:24" ht="16.5" customHeight="1">
      <c r="S4210" s="335" t="s">
        <v>641</v>
      </c>
      <c r="T4210" s="335"/>
      <c r="U4210" s="336">
        <v>20.092089999999999</v>
      </c>
      <c r="V4210" s="336"/>
      <c r="W4210" s="336"/>
    </row>
    <row r="4211" spans="1:24" ht="15.75" customHeight="1"/>
    <row r="4212" spans="1:24" ht="16.5" customHeight="1">
      <c r="B4212" s="339" t="s">
        <v>825</v>
      </c>
      <c r="C4212" s="339"/>
      <c r="D4212" s="339"/>
      <c r="E4212" s="339"/>
      <c r="F4212" s="339"/>
      <c r="G4212" s="339"/>
      <c r="H4212" s="339"/>
      <c r="I4212" s="339"/>
      <c r="J4212" s="339"/>
      <c r="K4212" s="339"/>
      <c r="L4212" s="339"/>
      <c r="M4212" s="339"/>
      <c r="N4212" s="339"/>
      <c r="O4212" s="339"/>
      <c r="P4212" s="339"/>
      <c r="Q4212" s="339"/>
      <c r="R4212" s="339"/>
      <c r="S4212" s="339"/>
      <c r="T4212" s="339"/>
      <c r="U4212" s="339"/>
      <c r="V4212" s="339"/>
      <c r="W4212" s="339"/>
      <c r="X4212" s="339"/>
    </row>
    <row r="4213" spans="1:24" ht="0.75" customHeight="1"/>
    <row r="4214" spans="1:24" ht="18" customHeight="1">
      <c r="A4214" s="340" t="s">
        <v>633</v>
      </c>
      <c r="B4214" s="340"/>
      <c r="C4214" s="340"/>
      <c r="D4214" s="340"/>
      <c r="E4214" s="340"/>
      <c r="F4214" s="340"/>
      <c r="G4214" s="340"/>
      <c r="H4214" s="218" t="s">
        <v>634</v>
      </c>
      <c r="I4214" s="341" t="s">
        <v>635</v>
      </c>
      <c r="J4214" s="341"/>
      <c r="K4214" s="341"/>
      <c r="L4214" s="341"/>
      <c r="M4214" s="341" t="s">
        <v>43</v>
      </c>
      <c r="N4214" s="341"/>
      <c r="O4214" s="341"/>
      <c r="P4214" s="340" t="s">
        <v>636</v>
      </c>
      <c r="Q4214" s="340"/>
      <c r="R4214" s="341" t="s">
        <v>637</v>
      </c>
      <c r="S4214" s="341"/>
      <c r="T4214" s="341"/>
      <c r="U4214" s="341"/>
      <c r="V4214" s="341" t="s">
        <v>638</v>
      </c>
      <c r="W4214" s="341"/>
      <c r="X4214" s="341"/>
    </row>
    <row r="4215" spans="1:24" ht="1.5" customHeight="1">
      <c r="A4215" s="330" t="s">
        <v>79</v>
      </c>
      <c r="B4215" s="330"/>
      <c r="C4215" s="330"/>
      <c r="D4215" s="330"/>
      <c r="E4215" s="330"/>
      <c r="F4215" s="330"/>
      <c r="G4215" s="330"/>
      <c r="H4215" s="219"/>
      <c r="I4215" s="338">
        <v>7</v>
      </c>
      <c r="J4215" s="338"/>
      <c r="K4215" s="338"/>
      <c r="L4215" s="338"/>
      <c r="M4215" s="332" t="s">
        <v>639</v>
      </c>
      <c r="N4215" s="332"/>
      <c r="O4215" s="332"/>
      <c r="P4215" s="330"/>
      <c r="Q4215" s="330"/>
      <c r="R4215" s="338">
        <v>0.41621930000000001</v>
      </c>
      <c r="S4215" s="338"/>
      <c r="T4215" s="338"/>
      <c r="U4215" s="338"/>
      <c r="V4215" s="338">
        <v>2.913535</v>
      </c>
      <c r="W4215" s="338"/>
      <c r="X4215" s="338"/>
    </row>
    <row r="4216" spans="1:24" ht="16.5" customHeight="1">
      <c r="A4216" s="330"/>
      <c r="B4216" s="330"/>
      <c r="C4216" s="330"/>
      <c r="D4216" s="330"/>
      <c r="E4216" s="330"/>
      <c r="F4216" s="330"/>
      <c r="G4216" s="330"/>
      <c r="H4216" s="219"/>
      <c r="I4216" s="338"/>
      <c r="J4216" s="338"/>
      <c r="K4216" s="338"/>
      <c r="L4216" s="338"/>
      <c r="M4216" s="332"/>
      <c r="N4216" s="332"/>
      <c r="O4216" s="332"/>
      <c r="P4216" s="330"/>
      <c r="Q4216" s="330"/>
      <c r="R4216" s="338"/>
      <c r="S4216" s="338"/>
      <c r="T4216" s="338"/>
      <c r="U4216" s="338"/>
      <c r="V4216" s="338"/>
      <c r="W4216" s="338"/>
      <c r="X4216" s="338"/>
    </row>
    <row r="4217" spans="1:24" ht="1.5" customHeight="1">
      <c r="A4217" s="330" t="s">
        <v>47</v>
      </c>
      <c r="B4217" s="330"/>
      <c r="C4217" s="330"/>
      <c r="D4217" s="330"/>
      <c r="E4217" s="330"/>
      <c r="F4217" s="330"/>
      <c r="G4217" s="330"/>
      <c r="H4217" s="219"/>
      <c r="I4217" s="338">
        <v>120</v>
      </c>
      <c r="J4217" s="338"/>
      <c r="K4217" s="338"/>
      <c r="L4217" s="338"/>
      <c r="M4217" s="332" t="s">
        <v>640</v>
      </c>
      <c r="N4217" s="332"/>
      <c r="O4217" s="332"/>
      <c r="P4217" s="330"/>
      <c r="Q4217" s="330"/>
      <c r="R4217" s="338">
        <v>3.5242370000000002E-2</v>
      </c>
      <c r="S4217" s="338"/>
      <c r="T4217" s="338"/>
      <c r="U4217" s="338"/>
      <c r="V4217" s="338">
        <v>4.2290850000000004</v>
      </c>
      <c r="W4217" s="338"/>
      <c r="X4217" s="338"/>
    </row>
    <row r="4218" spans="1:24" ht="16.5" customHeight="1">
      <c r="A4218" s="330"/>
      <c r="B4218" s="330"/>
      <c r="C4218" s="330"/>
      <c r="D4218" s="330"/>
      <c r="E4218" s="330"/>
      <c r="F4218" s="330"/>
      <c r="G4218" s="330"/>
      <c r="H4218" s="219"/>
      <c r="I4218" s="338"/>
      <c r="J4218" s="338"/>
      <c r="K4218" s="338"/>
      <c r="L4218" s="338"/>
      <c r="M4218" s="332"/>
      <c r="N4218" s="332"/>
      <c r="O4218" s="332"/>
      <c r="P4218" s="330"/>
      <c r="Q4218" s="330"/>
      <c r="R4218" s="338"/>
      <c r="S4218" s="338"/>
      <c r="T4218" s="338"/>
      <c r="U4218" s="338"/>
      <c r="V4218" s="338"/>
      <c r="W4218" s="338"/>
      <c r="X4218" s="338"/>
    </row>
    <row r="4219" spans="1:24" ht="1.5" customHeight="1">
      <c r="A4219" s="330" t="s">
        <v>59</v>
      </c>
      <c r="B4219" s="330"/>
      <c r="C4219" s="330"/>
      <c r="D4219" s="330"/>
      <c r="E4219" s="330"/>
      <c r="F4219" s="330"/>
      <c r="G4219" s="330"/>
      <c r="H4219" s="219"/>
      <c r="I4219" s="338">
        <v>300</v>
      </c>
      <c r="J4219" s="338"/>
      <c r="K4219" s="338"/>
      <c r="L4219" s="338"/>
      <c r="M4219" s="332" t="s">
        <v>639</v>
      </c>
      <c r="N4219" s="332"/>
      <c r="O4219" s="332"/>
      <c r="P4219" s="330"/>
      <c r="Q4219" s="330"/>
      <c r="R4219" s="338">
        <v>9.1999999999999998E-2</v>
      </c>
      <c r="S4219" s="338"/>
      <c r="T4219" s="338"/>
      <c r="U4219" s="338"/>
      <c r="V4219" s="338">
        <v>27.6</v>
      </c>
      <c r="W4219" s="338"/>
      <c r="X4219" s="338"/>
    </row>
    <row r="4220" spans="1:24" ht="16.5" customHeight="1">
      <c r="A4220" s="330"/>
      <c r="B4220" s="330"/>
      <c r="C4220" s="330"/>
      <c r="D4220" s="330"/>
      <c r="E4220" s="330"/>
      <c r="F4220" s="330"/>
      <c r="G4220" s="330"/>
      <c r="H4220" s="219"/>
      <c r="I4220" s="338"/>
      <c r="J4220" s="338"/>
      <c r="K4220" s="338"/>
      <c r="L4220" s="338"/>
      <c r="M4220" s="332"/>
      <c r="N4220" s="332"/>
      <c r="O4220" s="332"/>
      <c r="P4220" s="330"/>
      <c r="Q4220" s="330"/>
      <c r="R4220" s="338"/>
      <c r="S4220" s="338"/>
      <c r="T4220" s="338"/>
      <c r="U4220" s="338"/>
      <c r="V4220" s="338"/>
      <c r="W4220" s="338"/>
      <c r="X4220" s="338"/>
    </row>
    <row r="4221" spans="1:24" ht="1.5" customHeight="1">
      <c r="A4221" s="330" t="s">
        <v>7</v>
      </c>
      <c r="B4221" s="330"/>
      <c r="C4221" s="330"/>
      <c r="D4221" s="330"/>
      <c r="E4221" s="330"/>
      <c r="F4221" s="330"/>
      <c r="G4221" s="330"/>
      <c r="H4221" s="219"/>
      <c r="I4221" s="338">
        <v>1</v>
      </c>
      <c r="J4221" s="338"/>
      <c r="K4221" s="338"/>
      <c r="L4221" s="338"/>
      <c r="M4221" s="332" t="s">
        <v>45</v>
      </c>
      <c r="N4221" s="332"/>
      <c r="O4221" s="332"/>
      <c r="P4221" s="330"/>
      <c r="Q4221" s="330"/>
      <c r="R4221" s="338">
        <v>1.21</v>
      </c>
      <c r="S4221" s="338"/>
      <c r="T4221" s="338"/>
      <c r="U4221" s="338"/>
      <c r="V4221" s="338">
        <v>1.21</v>
      </c>
      <c r="W4221" s="338"/>
      <c r="X4221" s="338"/>
    </row>
    <row r="4222" spans="1:24" ht="16.5" customHeight="1">
      <c r="A4222" s="330"/>
      <c r="B4222" s="330"/>
      <c r="C4222" s="330"/>
      <c r="D4222" s="330"/>
      <c r="E4222" s="330"/>
      <c r="F4222" s="330"/>
      <c r="G4222" s="330"/>
      <c r="H4222" s="219"/>
      <c r="I4222" s="338"/>
      <c r="J4222" s="338"/>
      <c r="K4222" s="338"/>
      <c r="L4222" s="338"/>
      <c r="M4222" s="332"/>
      <c r="N4222" s="332"/>
      <c r="O4222" s="332"/>
      <c r="P4222" s="330"/>
      <c r="Q4222" s="330"/>
      <c r="R4222" s="338"/>
      <c r="S4222" s="338"/>
      <c r="T4222" s="338"/>
      <c r="U4222" s="338"/>
      <c r="V4222" s="338"/>
      <c r="W4222" s="338"/>
      <c r="X4222" s="338"/>
    </row>
    <row r="4223" spans="1:24" ht="8.25" customHeight="1"/>
    <row r="4224" spans="1:24" ht="16.5" customHeight="1">
      <c r="S4224" s="335" t="s">
        <v>641</v>
      </c>
      <c r="T4224" s="335"/>
      <c r="U4224" s="336">
        <v>35.952620000000003</v>
      </c>
      <c r="V4224" s="336"/>
      <c r="W4224" s="336"/>
    </row>
    <row r="4225" spans="1:24" ht="15" customHeight="1"/>
    <row r="4226" spans="1:24" ht="16.5" customHeight="1">
      <c r="B4226" s="339" t="s">
        <v>826</v>
      </c>
      <c r="C4226" s="339"/>
      <c r="D4226" s="339"/>
      <c r="E4226" s="339"/>
      <c r="F4226" s="339"/>
      <c r="G4226" s="339"/>
      <c r="H4226" s="339"/>
      <c r="I4226" s="339"/>
      <c r="J4226" s="339"/>
      <c r="K4226" s="339"/>
      <c r="L4226" s="339"/>
      <c r="M4226" s="339"/>
      <c r="N4226" s="339"/>
      <c r="O4226" s="339"/>
      <c r="P4226" s="339"/>
      <c r="Q4226" s="339"/>
      <c r="R4226" s="339"/>
      <c r="S4226" s="339"/>
      <c r="T4226" s="339"/>
      <c r="U4226" s="339"/>
      <c r="V4226" s="339"/>
      <c r="W4226" s="339"/>
      <c r="X4226" s="339"/>
    </row>
    <row r="4227" spans="1:24" ht="1.5" customHeight="1"/>
    <row r="4228" spans="1:24" ht="18" customHeight="1">
      <c r="A4228" s="340" t="s">
        <v>633</v>
      </c>
      <c r="B4228" s="340"/>
      <c r="C4228" s="340"/>
      <c r="D4228" s="340"/>
      <c r="E4228" s="340"/>
      <c r="F4228" s="340"/>
      <c r="G4228" s="340"/>
      <c r="H4228" s="218" t="s">
        <v>634</v>
      </c>
      <c r="I4228" s="341" t="s">
        <v>635</v>
      </c>
      <c r="J4228" s="341"/>
      <c r="K4228" s="341"/>
      <c r="L4228" s="341"/>
      <c r="M4228" s="341" t="s">
        <v>43</v>
      </c>
      <c r="N4228" s="341"/>
      <c r="O4228" s="341"/>
      <c r="P4228" s="340" t="s">
        <v>636</v>
      </c>
      <c r="Q4228" s="340"/>
      <c r="R4228" s="341" t="s">
        <v>637</v>
      </c>
      <c r="S4228" s="341"/>
      <c r="T4228" s="341"/>
      <c r="U4228" s="341"/>
      <c r="V4228" s="341" t="s">
        <v>638</v>
      </c>
      <c r="W4228" s="341"/>
      <c r="X4228" s="341"/>
    </row>
    <row r="4229" spans="1:24" ht="1.5" customHeight="1">
      <c r="A4229" s="330" t="s">
        <v>59</v>
      </c>
      <c r="B4229" s="330"/>
      <c r="C4229" s="330"/>
      <c r="D4229" s="330"/>
      <c r="E4229" s="330"/>
      <c r="F4229" s="330"/>
      <c r="G4229" s="330"/>
      <c r="H4229" s="219"/>
      <c r="I4229" s="338">
        <v>300</v>
      </c>
      <c r="J4229" s="338"/>
      <c r="K4229" s="338"/>
      <c r="L4229" s="338"/>
      <c r="M4229" s="332" t="s">
        <v>639</v>
      </c>
      <c r="N4229" s="332"/>
      <c r="O4229" s="332"/>
      <c r="P4229" s="330"/>
      <c r="Q4229" s="330"/>
      <c r="R4229" s="338">
        <v>9.1999999999999998E-2</v>
      </c>
      <c r="S4229" s="338"/>
      <c r="T4229" s="338"/>
      <c r="U4229" s="338"/>
      <c r="V4229" s="338">
        <v>27.6</v>
      </c>
      <c r="W4229" s="338"/>
      <c r="X4229" s="338"/>
    </row>
    <row r="4230" spans="1:24" ht="16.5" customHeight="1">
      <c r="A4230" s="330"/>
      <c r="B4230" s="330"/>
      <c r="C4230" s="330"/>
      <c r="D4230" s="330"/>
      <c r="E4230" s="330"/>
      <c r="F4230" s="330"/>
      <c r="G4230" s="330"/>
      <c r="H4230" s="219"/>
      <c r="I4230" s="338"/>
      <c r="J4230" s="338"/>
      <c r="K4230" s="338"/>
      <c r="L4230" s="338"/>
      <c r="M4230" s="332"/>
      <c r="N4230" s="332"/>
      <c r="O4230" s="332"/>
      <c r="P4230" s="330"/>
      <c r="Q4230" s="330"/>
      <c r="R4230" s="338"/>
      <c r="S4230" s="338"/>
      <c r="T4230" s="338"/>
      <c r="U4230" s="338"/>
      <c r="V4230" s="338"/>
      <c r="W4230" s="338"/>
      <c r="X4230" s="338"/>
    </row>
    <row r="4231" spans="1:24" ht="1.5" customHeight="1">
      <c r="A4231" s="330" t="s">
        <v>47</v>
      </c>
      <c r="B4231" s="330"/>
      <c r="C4231" s="330"/>
      <c r="D4231" s="330"/>
      <c r="E4231" s="330"/>
      <c r="F4231" s="330"/>
      <c r="G4231" s="330"/>
      <c r="H4231" s="219"/>
      <c r="I4231" s="338">
        <v>120</v>
      </c>
      <c r="J4231" s="338"/>
      <c r="K4231" s="338"/>
      <c r="L4231" s="338"/>
      <c r="M4231" s="332" t="s">
        <v>640</v>
      </c>
      <c r="N4231" s="332"/>
      <c r="O4231" s="332"/>
      <c r="P4231" s="330"/>
      <c r="Q4231" s="330"/>
      <c r="R4231" s="338">
        <v>3.5242370000000002E-2</v>
      </c>
      <c r="S4231" s="338"/>
      <c r="T4231" s="338"/>
      <c r="U4231" s="338"/>
      <c r="V4231" s="338">
        <v>4.2290850000000004</v>
      </c>
      <c r="W4231" s="338"/>
      <c r="X4231" s="338"/>
    </row>
    <row r="4232" spans="1:24" ht="16.5" customHeight="1">
      <c r="A4232" s="330"/>
      <c r="B4232" s="330"/>
      <c r="C4232" s="330"/>
      <c r="D4232" s="330"/>
      <c r="E4232" s="330"/>
      <c r="F4232" s="330"/>
      <c r="G4232" s="330"/>
      <c r="H4232" s="219"/>
      <c r="I4232" s="338"/>
      <c r="J4232" s="338"/>
      <c r="K4232" s="338"/>
      <c r="L4232" s="338"/>
      <c r="M4232" s="332"/>
      <c r="N4232" s="332"/>
      <c r="O4232" s="332"/>
      <c r="P4232" s="330"/>
      <c r="Q4232" s="330"/>
      <c r="R4232" s="338"/>
      <c r="S4232" s="338"/>
      <c r="T4232" s="338"/>
      <c r="U4232" s="338"/>
      <c r="V4232" s="338"/>
      <c r="W4232" s="338"/>
      <c r="X4232" s="338"/>
    </row>
    <row r="4233" spans="1:24" ht="1.5" customHeight="1">
      <c r="A4233" s="330" t="s">
        <v>79</v>
      </c>
      <c r="B4233" s="330"/>
      <c r="C4233" s="330"/>
      <c r="D4233" s="330"/>
      <c r="E4233" s="330"/>
      <c r="F4233" s="330"/>
      <c r="G4233" s="330"/>
      <c r="H4233" s="219"/>
      <c r="I4233" s="338">
        <v>7</v>
      </c>
      <c r="J4233" s="338"/>
      <c r="K4233" s="338"/>
      <c r="L4233" s="338"/>
      <c r="M4233" s="332" t="s">
        <v>639</v>
      </c>
      <c r="N4233" s="332"/>
      <c r="O4233" s="332"/>
      <c r="P4233" s="330"/>
      <c r="Q4233" s="330"/>
      <c r="R4233" s="338">
        <v>0.41621930000000001</v>
      </c>
      <c r="S4233" s="338"/>
      <c r="T4233" s="338"/>
      <c r="U4233" s="338"/>
      <c r="V4233" s="338">
        <v>2.913535</v>
      </c>
      <c r="W4233" s="338"/>
      <c r="X4233" s="338"/>
    </row>
    <row r="4234" spans="1:24" ht="16.5" customHeight="1">
      <c r="A4234" s="330"/>
      <c r="B4234" s="330"/>
      <c r="C4234" s="330"/>
      <c r="D4234" s="330"/>
      <c r="E4234" s="330"/>
      <c r="F4234" s="330"/>
      <c r="G4234" s="330"/>
      <c r="H4234" s="219"/>
      <c r="I4234" s="338"/>
      <c r="J4234" s="338"/>
      <c r="K4234" s="338"/>
      <c r="L4234" s="338"/>
      <c r="M4234" s="332"/>
      <c r="N4234" s="332"/>
      <c r="O4234" s="332"/>
      <c r="P4234" s="330"/>
      <c r="Q4234" s="330"/>
      <c r="R4234" s="338"/>
      <c r="S4234" s="338"/>
      <c r="T4234" s="338"/>
      <c r="U4234" s="338"/>
      <c r="V4234" s="338"/>
      <c r="W4234" s="338"/>
      <c r="X4234" s="338"/>
    </row>
    <row r="4235" spans="1:24" ht="1.5" customHeight="1">
      <c r="A4235" s="330" t="s">
        <v>7</v>
      </c>
      <c r="B4235" s="330"/>
      <c r="C4235" s="330"/>
      <c r="D4235" s="330"/>
      <c r="E4235" s="330"/>
      <c r="F4235" s="330"/>
      <c r="G4235" s="330"/>
      <c r="H4235" s="219"/>
      <c r="I4235" s="338">
        <v>1</v>
      </c>
      <c r="J4235" s="338"/>
      <c r="K4235" s="338"/>
      <c r="L4235" s="338"/>
      <c r="M4235" s="332" t="s">
        <v>45</v>
      </c>
      <c r="N4235" s="332"/>
      <c r="O4235" s="332"/>
      <c r="P4235" s="330"/>
      <c r="Q4235" s="330"/>
      <c r="R4235" s="338">
        <v>1.21</v>
      </c>
      <c r="S4235" s="338"/>
      <c r="T4235" s="338"/>
      <c r="U4235" s="338"/>
      <c r="V4235" s="338">
        <v>1.21</v>
      </c>
      <c r="W4235" s="338"/>
      <c r="X4235" s="338"/>
    </row>
    <row r="4236" spans="1:24" ht="16.5" customHeight="1">
      <c r="A4236" s="330"/>
      <c r="B4236" s="330"/>
      <c r="C4236" s="330"/>
      <c r="D4236" s="330"/>
      <c r="E4236" s="330"/>
      <c r="F4236" s="330"/>
      <c r="G4236" s="330"/>
      <c r="H4236" s="219"/>
      <c r="I4236" s="338"/>
      <c r="J4236" s="338"/>
      <c r="K4236" s="338"/>
      <c r="L4236" s="338"/>
      <c r="M4236" s="332"/>
      <c r="N4236" s="332"/>
      <c r="O4236" s="332"/>
      <c r="P4236" s="330"/>
      <c r="Q4236" s="330"/>
      <c r="R4236" s="338"/>
      <c r="S4236" s="338"/>
      <c r="T4236" s="338"/>
      <c r="U4236" s="338"/>
      <c r="V4236" s="338"/>
      <c r="W4236" s="338"/>
      <c r="X4236" s="338"/>
    </row>
    <row r="4237" spans="1:24" ht="7.5" customHeight="1"/>
    <row r="4238" spans="1:24" ht="16.5" customHeight="1">
      <c r="S4238" s="335" t="s">
        <v>641</v>
      </c>
      <c r="T4238" s="335"/>
      <c r="U4238" s="336">
        <v>35.952620000000003</v>
      </c>
      <c r="V4238" s="336"/>
      <c r="W4238" s="336"/>
    </row>
    <row r="4239" spans="1:24" ht="13.5" customHeight="1"/>
    <row r="4240" spans="1:24" ht="16.5" customHeight="1">
      <c r="E4240" s="342" t="s">
        <v>40</v>
      </c>
      <c r="F4240" s="342"/>
      <c r="G4240" s="342" t="s">
        <v>241</v>
      </c>
      <c r="H4240" s="342"/>
      <c r="I4240" s="342"/>
      <c r="J4240" s="342"/>
    </row>
    <row r="4241" spans="1:24" ht="14.25" customHeight="1"/>
    <row r="4242" spans="1:24" ht="16.5" customHeight="1">
      <c r="B4242" s="339" t="s">
        <v>242</v>
      </c>
      <c r="C4242" s="339"/>
      <c r="D4242" s="339"/>
      <c r="E4242" s="339"/>
      <c r="F4242" s="339"/>
      <c r="G4242" s="339"/>
      <c r="H4242" s="339"/>
      <c r="I4242" s="339"/>
      <c r="J4242" s="339"/>
      <c r="K4242" s="339"/>
      <c r="L4242" s="339"/>
      <c r="M4242" s="339"/>
      <c r="N4242" s="339"/>
      <c r="O4242" s="339"/>
      <c r="P4242" s="339"/>
      <c r="Q4242" s="339"/>
      <c r="R4242" s="339"/>
      <c r="S4242" s="339"/>
      <c r="T4242" s="339"/>
      <c r="U4242" s="339"/>
      <c r="V4242" s="339"/>
      <c r="W4242" s="339"/>
      <c r="X4242" s="339"/>
    </row>
    <row r="4243" spans="1:24" ht="0.75" customHeight="1"/>
    <row r="4244" spans="1:24" ht="18" customHeight="1">
      <c r="A4244" s="340" t="s">
        <v>633</v>
      </c>
      <c r="B4244" s="340"/>
      <c r="C4244" s="340"/>
      <c r="D4244" s="340"/>
      <c r="E4244" s="340"/>
      <c r="F4244" s="340"/>
      <c r="G4244" s="340"/>
      <c r="H4244" s="218" t="s">
        <v>634</v>
      </c>
      <c r="I4244" s="341" t="s">
        <v>635</v>
      </c>
      <c r="J4244" s="341"/>
      <c r="K4244" s="341"/>
      <c r="L4244" s="341"/>
      <c r="M4244" s="341" t="s">
        <v>43</v>
      </c>
      <c r="N4244" s="341"/>
      <c r="O4244" s="341"/>
      <c r="P4244" s="340" t="s">
        <v>636</v>
      </c>
      <c r="Q4244" s="340"/>
      <c r="R4244" s="341" t="s">
        <v>637</v>
      </c>
      <c r="S4244" s="341"/>
      <c r="T4244" s="341"/>
      <c r="U4244" s="341"/>
      <c r="V4244" s="341" t="s">
        <v>638</v>
      </c>
      <c r="W4244" s="341"/>
      <c r="X4244" s="341"/>
    </row>
    <row r="4245" spans="1:24" ht="1.5" customHeight="1">
      <c r="A4245" s="330" t="s">
        <v>47</v>
      </c>
      <c r="B4245" s="330"/>
      <c r="C4245" s="330"/>
      <c r="D4245" s="330"/>
      <c r="E4245" s="330"/>
      <c r="F4245" s="330"/>
      <c r="G4245" s="330"/>
      <c r="H4245" s="219"/>
      <c r="I4245" s="338">
        <v>150</v>
      </c>
      <c r="J4245" s="338"/>
      <c r="K4245" s="338"/>
      <c r="L4245" s="338"/>
      <c r="M4245" s="332" t="s">
        <v>640</v>
      </c>
      <c r="N4245" s="332"/>
      <c r="O4245" s="332"/>
      <c r="P4245" s="330"/>
      <c r="Q4245" s="330"/>
      <c r="R4245" s="338">
        <v>3.5242370000000002E-2</v>
      </c>
      <c r="S4245" s="338"/>
      <c r="T4245" s="338"/>
      <c r="U4245" s="338"/>
      <c r="V4245" s="338">
        <v>5.2863559999999996</v>
      </c>
      <c r="W4245" s="338"/>
      <c r="X4245" s="338"/>
    </row>
    <row r="4246" spans="1:24" ht="16.5" customHeight="1">
      <c r="A4246" s="330"/>
      <c r="B4246" s="330"/>
      <c r="C4246" s="330"/>
      <c r="D4246" s="330"/>
      <c r="E4246" s="330"/>
      <c r="F4246" s="330"/>
      <c r="G4246" s="330"/>
      <c r="H4246" s="219"/>
      <c r="I4246" s="338"/>
      <c r="J4246" s="338"/>
      <c r="K4246" s="338"/>
      <c r="L4246" s="338"/>
      <c r="M4246" s="332"/>
      <c r="N4246" s="332"/>
      <c r="O4246" s="332"/>
      <c r="P4246" s="330"/>
      <c r="Q4246" s="330"/>
      <c r="R4246" s="338"/>
      <c r="S4246" s="338"/>
      <c r="T4246" s="338"/>
      <c r="U4246" s="338"/>
      <c r="V4246" s="338"/>
      <c r="W4246" s="338"/>
      <c r="X4246" s="338"/>
    </row>
    <row r="4247" spans="1:24" ht="1.5" customHeight="1">
      <c r="A4247" s="330" t="s">
        <v>59</v>
      </c>
      <c r="B4247" s="330"/>
      <c r="C4247" s="330"/>
      <c r="D4247" s="330"/>
      <c r="E4247" s="330"/>
      <c r="F4247" s="330"/>
      <c r="G4247" s="330"/>
      <c r="H4247" s="219"/>
      <c r="I4247" s="338">
        <v>250</v>
      </c>
      <c r="J4247" s="338"/>
      <c r="K4247" s="338"/>
      <c r="L4247" s="338"/>
      <c r="M4247" s="332" t="s">
        <v>639</v>
      </c>
      <c r="N4247" s="332"/>
      <c r="O4247" s="332"/>
      <c r="P4247" s="330"/>
      <c r="Q4247" s="330"/>
      <c r="R4247" s="338">
        <v>9.1999999999999998E-2</v>
      </c>
      <c r="S4247" s="338"/>
      <c r="T4247" s="338"/>
      <c r="U4247" s="338"/>
      <c r="V4247" s="338">
        <v>23</v>
      </c>
      <c r="W4247" s="338"/>
      <c r="X4247" s="338"/>
    </row>
    <row r="4248" spans="1:24" ht="16.5" customHeight="1">
      <c r="A4248" s="330"/>
      <c r="B4248" s="330"/>
      <c r="C4248" s="330"/>
      <c r="D4248" s="330"/>
      <c r="E4248" s="330"/>
      <c r="F4248" s="330"/>
      <c r="G4248" s="330"/>
      <c r="H4248" s="219"/>
      <c r="I4248" s="338"/>
      <c r="J4248" s="338"/>
      <c r="K4248" s="338"/>
      <c r="L4248" s="338"/>
      <c r="M4248" s="332"/>
      <c r="N4248" s="332"/>
      <c r="O4248" s="332"/>
      <c r="P4248" s="330"/>
      <c r="Q4248" s="330"/>
      <c r="R4248" s="338"/>
      <c r="S4248" s="338"/>
      <c r="T4248" s="338"/>
      <c r="U4248" s="338"/>
      <c r="V4248" s="338"/>
      <c r="W4248" s="338"/>
      <c r="X4248" s="338"/>
    </row>
    <row r="4249" spans="1:24" ht="1.5" customHeight="1">
      <c r="A4249" s="330" t="s">
        <v>7</v>
      </c>
      <c r="B4249" s="330"/>
      <c r="C4249" s="330"/>
      <c r="D4249" s="330"/>
      <c r="E4249" s="330"/>
      <c r="F4249" s="330"/>
      <c r="G4249" s="330"/>
      <c r="H4249" s="219"/>
      <c r="I4249" s="338">
        <v>1</v>
      </c>
      <c r="J4249" s="338"/>
      <c r="K4249" s="338"/>
      <c r="L4249" s="338"/>
      <c r="M4249" s="332" t="s">
        <v>45</v>
      </c>
      <c r="N4249" s="332"/>
      <c r="O4249" s="332"/>
      <c r="P4249" s="330"/>
      <c r="Q4249" s="330"/>
      <c r="R4249" s="338">
        <v>1.21</v>
      </c>
      <c r="S4249" s="338"/>
      <c r="T4249" s="338"/>
      <c r="U4249" s="338"/>
      <c r="V4249" s="338">
        <v>1.21</v>
      </c>
      <c r="W4249" s="338"/>
      <c r="X4249" s="338"/>
    </row>
    <row r="4250" spans="1:24" ht="16.5" customHeight="1">
      <c r="A4250" s="330"/>
      <c r="B4250" s="330"/>
      <c r="C4250" s="330"/>
      <c r="D4250" s="330"/>
      <c r="E4250" s="330"/>
      <c r="F4250" s="330"/>
      <c r="G4250" s="330"/>
      <c r="H4250" s="219"/>
      <c r="I4250" s="338"/>
      <c r="J4250" s="338"/>
      <c r="K4250" s="338"/>
      <c r="L4250" s="338"/>
      <c r="M4250" s="332"/>
      <c r="N4250" s="332"/>
      <c r="O4250" s="332"/>
      <c r="P4250" s="330"/>
      <c r="Q4250" s="330"/>
      <c r="R4250" s="338"/>
      <c r="S4250" s="338"/>
      <c r="T4250" s="338"/>
      <c r="U4250" s="338"/>
      <c r="V4250" s="338"/>
      <c r="W4250" s="338"/>
      <c r="X4250" s="338"/>
    </row>
    <row r="4251" spans="1:24" ht="1.5" customHeight="1">
      <c r="A4251" s="330" t="s">
        <v>49</v>
      </c>
      <c r="B4251" s="330"/>
      <c r="C4251" s="330"/>
      <c r="D4251" s="330"/>
      <c r="E4251" s="330"/>
      <c r="F4251" s="330"/>
      <c r="G4251" s="330"/>
      <c r="H4251" s="219"/>
      <c r="I4251" s="338">
        <v>45</v>
      </c>
      <c r="J4251" s="338"/>
      <c r="K4251" s="338"/>
      <c r="L4251" s="338"/>
      <c r="M4251" s="332" t="s">
        <v>639</v>
      </c>
      <c r="N4251" s="332"/>
      <c r="O4251" s="332"/>
      <c r="P4251" s="330"/>
      <c r="Q4251" s="330"/>
      <c r="R4251" s="338">
        <v>9.5541630000000002E-2</v>
      </c>
      <c r="S4251" s="338"/>
      <c r="T4251" s="338"/>
      <c r="U4251" s="338"/>
      <c r="V4251" s="338">
        <v>4.2993740000000003</v>
      </c>
      <c r="W4251" s="338"/>
      <c r="X4251" s="338"/>
    </row>
    <row r="4252" spans="1:24" ht="16.5" customHeight="1">
      <c r="A4252" s="330"/>
      <c r="B4252" s="330"/>
      <c r="C4252" s="330"/>
      <c r="D4252" s="330"/>
      <c r="E4252" s="330"/>
      <c r="F4252" s="330"/>
      <c r="G4252" s="330"/>
      <c r="H4252" s="219"/>
      <c r="I4252" s="338"/>
      <c r="J4252" s="338"/>
      <c r="K4252" s="338"/>
      <c r="L4252" s="338"/>
      <c r="M4252" s="332"/>
      <c r="N4252" s="332"/>
      <c r="O4252" s="332"/>
      <c r="P4252" s="330"/>
      <c r="Q4252" s="330"/>
      <c r="R4252" s="338"/>
      <c r="S4252" s="338"/>
      <c r="T4252" s="338"/>
      <c r="U4252" s="338"/>
      <c r="V4252" s="338"/>
      <c r="W4252" s="338"/>
      <c r="X4252" s="338"/>
    </row>
    <row r="4253" spans="1:24" ht="1.5" customHeight="1">
      <c r="A4253" s="330" t="s">
        <v>8</v>
      </c>
      <c r="B4253" s="330"/>
      <c r="C4253" s="330"/>
      <c r="D4253" s="330"/>
      <c r="E4253" s="330"/>
      <c r="F4253" s="330"/>
      <c r="G4253" s="330"/>
      <c r="H4253" s="219"/>
      <c r="I4253" s="338">
        <v>1</v>
      </c>
      <c r="J4253" s="338"/>
      <c r="K4253" s="338"/>
      <c r="L4253" s="338"/>
      <c r="M4253" s="332" t="s">
        <v>45</v>
      </c>
      <c r="N4253" s="332"/>
      <c r="O4253" s="332"/>
      <c r="P4253" s="330"/>
      <c r="Q4253" s="330"/>
      <c r="R4253" s="338">
        <v>0.23260339999999999</v>
      </c>
      <c r="S4253" s="338"/>
      <c r="T4253" s="338"/>
      <c r="U4253" s="338"/>
      <c r="V4253" s="338">
        <v>0.23260339999999999</v>
      </c>
      <c r="W4253" s="338"/>
      <c r="X4253" s="338"/>
    </row>
    <row r="4254" spans="1:24" ht="16.5" customHeight="1">
      <c r="A4254" s="330"/>
      <c r="B4254" s="330"/>
      <c r="C4254" s="330"/>
      <c r="D4254" s="330"/>
      <c r="E4254" s="330"/>
      <c r="F4254" s="330"/>
      <c r="G4254" s="330"/>
      <c r="H4254" s="219"/>
      <c r="I4254" s="338"/>
      <c r="J4254" s="338"/>
      <c r="K4254" s="338"/>
      <c r="L4254" s="338"/>
      <c r="M4254" s="332"/>
      <c r="N4254" s="332"/>
      <c r="O4254" s="332"/>
      <c r="P4254" s="330"/>
      <c r="Q4254" s="330"/>
      <c r="R4254" s="338"/>
      <c r="S4254" s="338"/>
      <c r="T4254" s="338"/>
      <c r="U4254" s="338"/>
      <c r="V4254" s="338"/>
      <c r="W4254" s="338"/>
      <c r="X4254" s="338"/>
    </row>
    <row r="4255" spans="1:24" ht="7.5" customHeight="1"/>
    <row r="4256" spans="1:24" ht="16.5" customHeight="1">
      <c r="S4256" s="335" t="s">
        <v>641</v>
      </c>
      <c r="T4256" s="335"/>
      <c r="U4256" s="336">
        <v>34.028329999999997</v>
      </c>
      <c r="V4256" s="336"/>
      <c r="W4256" s="336"/>
    </row>
    <row r="4257" spans="1:24" ht="15.75" customHeight="1"/>
    <row r="4258" spans="1:24" ht="16.5" customHeight="1">
      <c r="B4258" s="339" t="s">
        <v>827</v>
      </c>
      <c r="C4258" s="339"/>
      <c r="D4258" s="339"/>
      <c r="E4258" s="339"/>
      <c r="F4258" s="339"/>
      <c r="G4258" s="339"/>
      <c r="H4258" s="339"/>
      <c r="I4258" s="339"/>
      <c r="J4258" s="339"/>
      <c r="K4258" s="339"/>
      <c r="L4258" s="339"/>
      <c r="M4258" s="339"/>
      <c r="N4258" s="339"/>
      <c r="O4258" s="339"/>
      <c r="P4258" s="339"/>
      <c r="Q4258" s="339"/>
      <c r="R4258" s="339"/>
      <c r="S4258" s="339"/>
      <c r="T4258" s="339"/>
      <c r="U4258" s="339"/>
      <c r="V4258" s="339"/>
      <c r="W4258" s="339"/>
      <c r="X4258" s="339"/>
    </row>
    <row r="4259" spans="1:24" ht="0.75" customHeight="1"/>
    <row r="4260" spans="1:24" ht="18" customHeight="1">
      <c r="A4260" s="340" t="s">
        <v>633</v>
      </c>
      <c r="B4260" s="340"/>
      <c r="C4260" s="340"/>
      <c r="D4260" s="340"/>
      <c r="E4260" s="340"/>
      <c r="F4260" s="340"/>
      <c r="G4260" s="340"/>
      <c r="H4260" s="218" t="s">
        <v>634</v>
      </c>
      <c r="I4260" s="341" t="s">
        <v>635</v>
      </c>
      <c r="J4260" s="341"/>
      <c r="K4260" s="341"/>
      <c r="L4260" s="341"/>
      <c r="M4260" s="341" t="s">
        <v>43</v>
      </c>
      <c r="N4260" s="341"/>
      <c r="O4260" s="341"/>
      <c r="P4260" s="340" t="s">
        <v>636</v>
      </c>
      <c r="Q4260" s="340"/>
      <c r="R4260" s="341" t="s">
        <v>637</v>
      </c>
      <c r="S4260" s="341"/>
      <c r="T4260" s="341"/>
      <c r="U4260" s="341"/>
      <c r="V4260" s="341" t="s">
        <v>638</v>
      </c>
      <c r="W4260" s="341"/>
      <c r="X4260" s="341"/>
    </row>
    <row r="4261" spans="1:24" ht="1.5" customHeight="1">
      <c r="A4261" s="330" t="s">
        <v>59</v>
      </c>
      <c r="B4261" s="330"/>
      <c r="C4261" s="330"/>
      <c r="D4261" s="330"/>
      <c r="E4261" s="330"/>
      <c r="F4261" s="330"/>
      <c r="G4261" s="330"/>
      <c r="H4261" s="219"/>
      <c r="I4261" s="338">
        <v>300</v>
      </c>
      <c r="J4261" s="338"/>
      <c r="K4261" s="338"/>
      <c r="L4261" s="338"/>
      <c r="M4261" s="332" t="s">
        <v>639</v>
      </c>
      <c r="N4261" s="332"/>
      <c r="O4261" s="332"/>
      <c r="P4261" s="330"/>
      <c r="Q4261" s="330"/>
      <c r="R4261" s="338">
        <v>9.1999999999999998E-2</v>
      </c>
      <c r="S4261" s="338"/>
      <c r="T4261" s="338"/>
      <c r="U4261" s="338"/>
      <c r="V4261" s="338">
        <v>27.6</v>
      </c>
      <c r="W4261" s="338"/>
      <c r="X4261" s="338"/>
    </row>
    <row r="4262" spans="1:24" ht="16.5" customHeight="1">
      <c r="A4262" s="330"/>
      <c r="B4262" s="330"/>
      <c r="C4262" s="330"/>
      <c r="D4262" s="330"/>
      <c r="E4262" s="330"/>
      <c r="F4262" s="330"/>
      <c r="G4262" s="330"/>
      <c r="H4262" s="219"/>
      <c r="I4262" s="338"/>
      <c r="J4262" s="338"/>
      <c r="K4262" s="338"/>
      <c r="L4262" s="338"/>
      <c r="M4262" s="332"/>
      <c r="N4262" s="332"/>
      <c r="O4262" s="332"/>
      <c r="P4262" s="330"/>
      <c r="Q4262" s="330"/>
      <c r="R4262" s="338"/>
      <c r="S4262" s="338"/>
      <c r="T4262" s="338"/>
      <c r="U4262" s="338"/>
      <c r="V4262" s="338"/>
      <c r="W4262" s="338"/>
      <c r="X4262" s="338"/>
    </row>
    <row r="4263" spans="1:24" ht="1.5" customHeight="1">
      <c r="A4263" s="330" t="s">
        <v>47</v>
      </c>
      <c r="B4263" s="330"/>
      <c r="C4263" s="330"/>
      <c r="D4263" s="330"/>
      <c r="E4263" s="330"/>
      <c r="F4263" s="330"/>
      <c r="G4263" s="330"/>
      <c r="H4263" s="219"/>
      <c r="I4263" s="338">
        <v>120</v>
      </c>
      <c r="J4263" s="338"/>
      <c r="K4263" s="338"/>
      <c r="L4263" s="338"/>
      <c r="M4263" s="332" t="s">
        <v>640</v>
      </c>
      <c r="N4263" s="332"/>
      <c r="O4263" s="332"/>
      <c r="P4263" s="330"/>
      <c r="Q4263" s="330"/>
      <c r="R4263" s="338">
        <v>3.5242370000000002E-2</v>
      </c>
      <c r="S4263" s="338"/>
      <c r="T4263" s="338"/>
      <c r="U4263" s="338"/>
      <c r="V4263" s="338">
        <v>4.2290850000000004</v>
      </c>
      <c r="W4263" s="338"/>
      <c r="X4263" s="338"/>
    </row>
    <row r="4264" spans="1:24" ht="16.5" customHeight="1">
      <c r="A4264" s="330"/>
      <c r="B4264" s="330"/>
      <c r="C4264" s="330"/>
      <c r="D4264" s="330"/>
      <c r="E4264" s="330"/>
      <c r="F4264" s="330"/>
      <c r="G4264" s="330"/>
      <c r="H4264" s="219"/>
      <c r="I4264" s="338"/>
      <c r="J4264" s="338"/>
      <c r="K4264" s="338"/>
      <c r="L4264" s="338"/>
      <c r="M4264" s="332"/>
      <c r="N4264" s="332"/>
      <c r="O4264" s="332"/>
      <c r="P4264" s="330"/>
      <c r="Q4264" s="330"/>
      <c r="R4264" s="338"/>
      <c r="S4264" s="338"/>
      <c r="T4264" s="338"/>
      <c r="U4264" s="338"/>
      <c r="V4264" s="338"/>
      <c r="W4264" s="338"/>
      <c r="X4264" s="338"/>
    </row>
    <row r="4265" spans="1:24" ht="1.5" customHeight="1">
      <c r="A4265" s="330" t="s">
        <v>50</v>
      </c>
      <c r="B4265" s="330"/>
      <c r="C4265" s="330"/>
      <c r="D4265" s="330"/>
      <c r="E4265" s="330"/>
      <c r="F4265" s="330"/>
      <c r="G4265" s="330"/>
      <c r="H4265" s="219"/>
      <c r="I4265" s="338">
        <v>50</v>
      </c>
      <c r="J4265" s="338"/>
      <c r="K4265" s="338"/>
      <c r="L4265" s="338"/>
      <c r="M4265" s="332" t="s">
        <v>639</v>
      </c>
      <c r="N4265" s="332"/>
      <c r="O4265" s="332"/>
      <c r="P4265" s="330"/>
      <c r="Q4265" s="330"/>
      <c r="R4265" s="338">
        <v>0.4</v>
      </c>
      <c r="S4265" s="338"/>
      <c r="T4265" s="338"/>
      <c r="U4265" s="338"/>
      <c r="V4265" s="338">
        <v>20</v>
      </c>
      <c r="W4265" s="338"/>
      <c r="X4265" s="338"/>
    </row>
    <row r="4266" spans="1:24" ht="16.5" customHeight="1">
      <c r="A4266" s="330"/>
      <c r="B4266" s="330"/>
      <c r="C4266" s="330"/>
      <c r="D4266" s="330"/>
      <c r="E4266" s="330"/>
      <c r="F4266" s="330"/>
      <c r="G4266" s="330"/>
      <c r="H4266" s="219"/>
      <c r="I4266" s="338"/>
      <c r="J4266" s="338"/>
      <c r="K4266" s="338"/>
      <c r="L4266" s="338"/>
      <c r="M4266" s="332"/>
      <c r="N4266" s="332"/>
      <c r="O4266" s="332"/>
      <c r="P4266" s="330"/>
      <c r="Q4266" s="330"/>
      <c r="R4266" s="338"/>
      <c r="S4266" s="338"/>
      <c r="T4266" s="338"/>
      <c r="U4266" s="338"/>
      <c r="V4266" s="338"/>
      <c r="W4266" s="338"/>
      <c r="X4266" s="338"/>
    </row>
    <row r="4267" spans="1:24" ht="1.5" customHeight="1">
      <c r="A4267" s="330" t="s">
        <v>7</v>
      </c>
      <c r="B4267" s="330"/>
      <c r="C4267" s="330"/>
      <c r="D4267" s="330"/>
      <c r="E4267" s="330"/>
      <c r="F4267" s="330"/>
      <c r="G4267" s="330"/>
      <c r="H4267" s="219"/>
      <c r="I4267" s="338">
        <v>1</v>
      </c>
      <c r="J4267" s="338"/>
      <c r="K4267" s="338"/>
      <c r="L4267" s="338"/>
      <c r="M4267" s="332" t="s">
        <v>45</v>
      </c>
      <c r="N4267" s="332"/>
      <c r="O4267" s="332"/>
      <c r="P4267" s="330"/>
      <c r="Q4267" s="330"/>
      <c r="R4267" s="338">
        <v>1.21</v>
      </c>
      <c r="S4267" s="338"/>
      <c r="T4267" s="338"/>
      <c r="U4267" s="338"/>
      <c r="V4267" s="338">
        <v>1.21</v>
      </c>
      <c r="W4267" s="338"/>
      <c r="X4267" s="338"/>
    </row>
    <row r="4268" spans="1:24" ht="16.5" customHeight="1">
      <c r="A4268" s="330"/>
      <c r="B4268" s="330"/>
      <c r="C4268" s="330"/>
      <c r="D4268" s="330"/>
      <c r="E4268" s="330"/>
      <c r="F4268" s="330"/>
      <c r="G4268" s="330"/>
      <c r="H4268" s="219"/>
      <c r="I4268" s="338"/>
      <c r="J4268" s="338"/>
      <c r="K4268" s="338"/>
      <c r="L4268" s="338"/>
      <c r="M4268" s="332"/>
      <c r="N4268" s="332"/>
      <c r="O4268" s="332"/>
      <c r="P4268" s="330"/>
      <c r="Q4268" s="330"/>
      <c r="R4268" s="338"/>
      <c r="S4268" s="338"/>
      <c r="T4268" s="338"/>
      <c r="U4268" s="338"/>
      <c r="V4268" s="338"/>
      <c r="W4268" s="338"/>
      <c r="X4268" s="338"/>
    </row>
    <row r="4269" spans="1:24" ht="8.25" customHeight="1"/>
    <row r="4270" spans="1:24" ht="16.5" customHeight="1">
      <c r="S4270" s="335" t="s">
        <v>641</v>
      </c>
      <c r="T4270" s="335"/>
      <c r="U4270" s="336">
        <v>53.039090000000002</v>
      </c>
      <c r="V4270" s="336"/>
      <c r="W4270" s="336"/>
    </row>
    <row r="4271" spans="1:24" ht="15" customHeight="1"/>
    <row r="4272" spans="1:24" ht="16.5" customHeight="1">
      <c r="B4272" s="339" t="s">
        <v>243</v>
      </c>
      <c r="C4272" s="339"/>
      <c r="D4272" s="339"/>
      <c r="E4272" s="339"/>
      <c r="F4272" s="339"/>
      <c r="G4272" s="339"/>
      <c r="H4272" s="339"/>
      <c r="I4272" s="339"/>
      <c r="J4272" s="339"/>
      <c r="K4272" s="339"/>
      <c r="L4272" s="339"/>
      <c r="M4272" s="339"/>
      <c r="N4272" s="339"/>
      <c r="O4272" s="339"/>
      <c r="P4272" s="339"/>
      <c r="Q4272" s="339"/>
      <c r="R4272" s="339"/>
      <c r="S4272" s="339"/>
      <c r="T4272" s="339"/>
      <c r="U4272" s="339"/>
      <c r="V4272" s="339"/>
      <c r="W4272" s="339"/>
      <c r="X4272" s="339"/>
    </row>
    <row r="4273" spans="1:24" ht="1.5" customHeight="1"/>
    <row r="4274" spans="1:24" ht="18" customHeight="1">
      <c r="A4274" s="340" t="s">
        <v>633</v>
      </c>
      <c r="B4274" s="340"/>
      <c r="C4274" s="340"/>
      <c r="D4274" s="340"/>
      <c r="E4274" s="340"/>
      <c r="F4274" s="340"/>
      <c r="G4274" s="340"/>
      <c r="H4274" s="218" t="s">
        <v>634</v>
      </c>
      <c r="I4274" s="341" t="s">
        <v>635</v>
      </c>
      <c r="J4274" s="341"/>
      <c r="K4274" s="341"/>
      <c r="L4274" s="341"/>
      <c r="M4274" s="341" t="s">
        <v>43</v>
      </c>
      <c r="N4274" s="341"/>
      <c r="O4274" s="341"/>
      <c r="P4274" s="340" t="s">
        <v>636</v>
      </c>
      <c r="Q4274" s="340"/>
      <c r="R4274" s="341" t="s">
        <v>637</v>
      </c>
      <c r="S4274" s="341"/>
      <c r="T4274" s="341"/>
      <c r="U4274" s="341"/>
      <c r="V4274" s="341" t="s">
        <v>638</v>
      </c>
      <c r="W4274" s="341"/>
      <c r="X4274" s="341"/>
    </row>
    <row r="4275" spans="1:24" ht="1.5" customHeight="1">
      <c r="A4275" s="330" t="s">
        <v>118</v>
      </c>
      <c r="B4275" s="330"/>
      <c r="C4275" s="330"/>
      <c r="D4275" s="330"/>
      <c r="E4275" s="330"/>
      <c r="F4275" s="330"/>
      <c r="G4275" s="330"/>
      <c r="H4275" s="219"/>
      <c r="I4275" s="338">
        <v>250</v>
      </c>
      <c r="J4275" s="338"/>
      <c r="K4275" s="338"/>
      <c r="L4275" s="338"/>
      <c r="M4275" s="332" t="s">
        <v>639</v>
      </c>
      <c r="N4275" s="332"/>
      <c r="O4275" s="332"/>
      <c r="P4275" s="330"/>
      <c r="Q4275" s="330"/>
      <c r="R4275" s="338">
        <v>9.1999999999999998E-2</v>
      </c>
      <c r="S4275" s="338"/>
      <c r="T4275" s="338"/>
      <c r="U4275" s="338"/>
      <c r="V4275" s="338">
        <v>23</v>
      </c>
      <c r="W4275" s="338"/>
      <c r="X4275" s="338"/>
    </row>
    <row r="4276" spans="1:24" ht="16.5" customHeight="1">
      <c r="A4276" s="330"/>
      <c r="B4276" s="330"/>
      <c r="C4276" s="330"/>
      <c r="D4276" s="330"/>
      <c r="E4276" s="330"/>
      <c r="F4276" s="330"/>
      <c r="G4276" s="330"/>
      <c r="H4276" s="219"/>
      <c r="I4276" s="338"/>
      <c r="J4276" s="338"/>
      <c r="K4276" s="338"/>
      <c r="L4276" s="338"/>
      <c r="M4276" s="332"/>
      <c r="N4276" s="332"/>
      <c r="O4276" s="332"/>
      <c r="P4276" s="330"/>
      <c r="Q4276" s="330"/>
      <c r="R4276" s="338"/>
      <c r="S4276" s="338"/>
      <c r="T4276" s="338"/>
      <c r="U4276" s="338"/>
      <c r="V4276" s="338"/>
      <c r="W4276" s="338"/>
      <c r="X4276" s="338"/>
    </row>
    <row r="4277" spans="1:24" ht="1.5" customHeight="1">
      <c r="A4277" s="330" t="s">
        <v>47</v>
      </c>
      <c r="B4277" s="330"/>
      <c r="C4277" s="330"/>
      <c r="D4277" s="330"/>
      <c r="E4277" s="330"/>
      <c r="F4277" s="330"/>
      <c r="G4277" s="330"/>
      <c r="H4277" s="219"/>
      <c r="I4277" s="338">
        <v>150</v>
      </c>
      <c r="J4277" s="338"/>
      <c r="K4277" s="338"/>
      <c r="L4277" s="338"/>
      <c r="M4277" s="332" t="s">
        <v>640</v>
      </c>
      <c r="N4277" s="332"/>
      <c r="O4277" s="332"/>
      <c r="P4277" s="330"/>
      <c r="Q4277" s="330"/>
      <c r="R4277" s="338">
        <v>3.5242370000000002E-2</v>
      </c>
      <c r="S4277" s="338"/>
      <c r="T4277" s="338"/>
      <c r="U4277" s="338"/>
      <c r="V4277" s="338">
        <v>5.2863559999999996</v>
      </c>
      <c r="W4277" s="338"/>
      <c r="X4277" s="338"/>
    </row>
    <row r="4278" spans="1:24" ht="16.5" customHeight="1">
      <c r="A4278" s="330"/>
      <c r="B4278" s="330"/>
      <c r="C4278" s="330"/>
      <c r="D4278" s="330"/>
      <c r="E4278" s="330"/>
      <c r="F4278" s="330"/>
      <c r="G4278" s="330"/>
      <c r="H4278" s="219"/>
      <c r="I4278" s="338"/>
      <c r="J4278" s="338"/>
      <c r="K4278" s="338"/>
      <c r="L4278" s="338"/>
      <c r="M4278" s="332"/>
      <c r="N4278" s="332"/>
      <c r="O4278" s="332"/>
      <c r="P4278" s="330"/>
      <c r="Q4278" s="330"/>
      <c r="R4278" s="338"/>
      <c r="S4278" s="338"/>
      <c r="T4278" s="338"/>
      <c r="U4278" s="338"/>
      <c r="V4278" s="338"/>
      <c r="W4278" s="338"/>
      <c r="X4278" s="338"/>
    </row>
    <row r="4279" spans="1:24" ht="1.5" customHeight="1">
      <c r="A4279" s="330" t="s">
        <v>7</v>
      </c>
      <c r="B4279" s="330"/>
      <c r="C4279" s="330"/>
      <c r="D4279" s="330"/>
      <c r="E4279" s="330"/>
      <c r="F4279" s="330"/>
      <c r="G4279" s="330"/>
      <c r="H4279" s="219"/>
      <c r="I4279" s="338">
        <v>1</v>
      </c>
      <c r="J4279" s="338"/>
      <c r="K4279" s="338"/>
      <c r="L4279" s="338"/>
      <c r="M4279" s="332" t="s">
        <v>45</v>
      </c>
      <c r="N4279" s="332"/>
      <c r="O4279" s="332"/>
      <c r="P4279" s="330"/>
      <c r="Q4279" s="330"/>
      <c r="R4279" s="338">
        <v>1.21</v>
      </c>
      <c r="S4279" s="338"/>
      <c r="T4279" s="338"/>
      <c r="U4279" s="338"/>
      <c r="V4279" s="338">
        <v>1.21</v>
      </c>
      <c r="W4279" s="338"/>
      <c r="X4279" s="338"/>
    </row>
    <row r="4280" spans="1:24" ht="16.5" customHeight="1">
      <c r="A4280" s="330"/>
      <c r="B4280" s="330"/>
      <c r="C4280" s="330"/>
      <c r="D4280" s="330"/>
      <c r="E4280" s="330"/>
      <c r="F4280" s="330"/>
      <c r="G4280" s="330"/>
      <c r="H4280" s="219"/>
      <c r="I4280" s="338"/>
      <c r="J4280" s="338"/>
      <c r="K4280" s="338"/>
      <c r="L4280" s="338"/>
      <c r="M4280" s="332"/>
      <c r="N4280" s="332"/>
      <c r="O4280" s="332"/>
      <c r="P4280" s="330"/>
      <c r="Q4280" s="330"/>
      <c r="R4280" s="338"/>
      <c r="S4280" s="338"/>
      <c r="T4280" s="338"/>
      <c r="U4280" s="338"/>
      <c r="V4280" s="338"/>
      <c r="W4280" s="338"/>
      <c r="X4280" s="338"/>
    </row>
    <row r="4281" spans="1:24" ht="1.5" customHeight="1">
      <c r="A4281" s="330" t="s">
        <v>8</v>
      </c>
      <c r="B4281" s="330"/>
      <c r="C4281" s="330"/>
      <c r="D4281" s="330"/>
      <c r="E4281" s="330"/>
      <c r="F4281" s="330"/>
      <c r="G4281" s="330"/>
      <c r="H4281" s="219"/>
      <c r="I4281" s="338">
        <v>1</v>
      </c>
      <c r="J4281" s="338"/>
      <c r="K4281" s="338"/>
      <c r="L4281" s="338"/>
      <c r="M4281" s="332" t="s">
        <v>45</v>
      </c>
      <c r="N4281" s="332"/>
      <c r="O4281" s="332"/>
      <c r="P4281" s="330"/>
      <c r="Q4281" s="330"/>
      <c r="R4281" s="338">
        <v>0.23260339999999999</v>
      </c>
      <c r="S4281" s="338"/>
      <c r="T4281" s="338"/>
      <c r="U4281" s="338"/>
      <c r="V4281" s="338">
        <v>0.23260339999999999</v>
      </c>
      <c r="W4281" s="338"/>
      <c r="X4281" s="338"/>
    </row>
    <row r="4282" spans="1:24" ht="16.5" customHeight="1">
      <c r="A4282" s="330"/>
      <c r="B4282" s="330"/>
      <c r="C4282" s="330"/>
      <c r="D4282" s="330"/>
      <c r="E4282" s="330"/>
      <c r="F4282" s="330"/>
      <c r="G4282" s="330"/>
      <c r="H4282" s="219"/>
      <c r="I4282" s="338"/>
      <c r="J4282" s="338"/>
      <c r="K4282" s="338"/>
      <c r="L4282" s="338"/>
      <c r="M4282" s="332"/>
      <c r="N4282" s="332"/>
      <c r="O4282" s="332"/>
      <c r="P4282" s="330"/>
      <c r="Q4282" s="330"/>
      <c r="R4282" s="338"/>
      <c r="S4282" s="338"/>
      <c r="T4282" s="338"/>
      <c r="U4282" s="338"/>
      <c r="V4282" s="338"/>
      <c r="W4282" s="338"/>
      <c r="X4282" s="338"/>
    </row>
    <row r="4283" spans="1:24" ht="7.5" customHeight="1"/>
    <row r="4284" spans="1:24" ht="16.5" customHeight="1">
      <c r="S4284" s="335" t="s">
        <v>641</v>
      </c>
      <c r="T4284" s="335"/>
      <c r="U4284" s="336">
        <v>29.728960000000001</v>
      </c>
      <c r="V4284" s="336"/>
      <c r="W4284" s="336"/>
    </row>
    <row r="4285" spans="1:24" ht="15" customHeight="1"/>
    <row r="4286" spans="1:24" ht="17.25" customHeight="1">
      <c r="B4286" s="339" t="s">
        <v>244</v>
      </c>
      <c r="C4286" s="339"/>
      <c r="D4286" s="339"/>
      <c r="E4286" s="339"/>
      <c r="F4286" s="339"/>
      <c r="G4286" s="339"/>
      <c r="H4286" s="339"/>
      <c r="I4286" s="339"/>
      <c r="J4286" s="339"/>
      <c r="K4286" s="339"/>
      <c r="L4286" s="339"/>
      <c r="M4286" s="339"/>
      <c r="N4286" s="339"/>
      <c r="O4286" s="339"/>
      <c r="P4286" s="339"/>
      <c r="Q4286" s="339"/>
      <c r="R4286" s="339"/>
      <c r="S4286" s="339"/>
      <c r="T4286" s="339"/>
      <c r="U4286" s="339"/>
      <c r="V4286" s="339"/>
      <c r="W4286" s="339"/>
      <c r="X4286" s="339"/>
    </row>
    <row r="4287" spans="1:24" ht="0.75" customHeight="1"/>
    <row r="4288" spans="1:24" ht="18" customHeight="1">
      <c r="A4288" s="340" t="s">
        <v>633</v>
      </c>
      <c r="B4288" s="340"/>
      <c r="C4288" s="340"/>
      <c r="D4288" s="340"/>
      <c r="E4288" s="340"/>
      <c r="F4288" s="340"/>
      <c r="G4288" s="340"/>
      <c r="H4288" s="218" t="s">
        <v>634</v>
      </c>
      <c r="I4288" s="341" t="s">
        <v>635</v>
      </c>
      <c r="J4288" s="341"/>
      <c r="K4288" s="341"/>
      <c r="L4288" s="341"/>
      <c r="M4288" s="341" t="s">
        <v>43</v>
      </c>
      <c r="N4288" s="341"/>
      <c r="O4288" s="341"/>
      <c r="P4288" s="340" t="s">
        <v>636</v>
      </c>
      <c r="Q4288" s="340"/>
      <c r="R4288" s="341" t="s">
        <v>637</v>
      </c>
      <c r="S4288" s="341"/>
      <c r="T4288" s="341"/>
      <c r="U4288" s="341"/>
      <c r="V4288" s="341" t="s">
        <v>638</v>
      </c>
      <c r="W4288" s="341"/>
      <c r="X4288" s="341"/>
    </row>
    <row r="4289" spans="1:24" ht="1.5" customHeight="1">
      <c r="A4289" s="330" t="s">
        <v>47</v>
      </c>
      <c r="B4289" s="330"/>
      <c r="C4289" s="330"/>
      <c r="D4289" s="330"/>
      <c r="E4289" s="330"/>
      <c r="F4289" s="330"/>
      <c r="G4289" s="330"/>
      <c r="H4289" s="219"/>
      <c r="I4289" s="338">
        <v>150</v>
      </c>
      <c r="J4289" s="338"/>
      <c r="K4289" s="338"/>
      <c r="L4289" s="338"/>
      <c r="M4289" s="332" t="s">
        <v>640</v>
      </c>
      <c r="N4289" s="332"/>
      <c r="O4289" s="332"/>
      <c r="P4289" s="330"/>
      <c r="Q4289" s="330"/>
      <c r="R4289" s="338">
        <v>3.5242370000000002E-2</v>
      </c>
      <c r="S4289" s="338"/>
      <c r="T4289" s="338"/>
      <c r="U4289" s="338"/>
      <c r="V4289" s="338">
        <v>5.2863559999999996</v>
      </c>
      <c r="W4289" s="338"/>
      <c r="X4289" s="338"/>
    </row>
    <row r="4290" spans="1:24" ht="16.5" customHeight="1">
      <c r="A4290" s="330"/>
      <c r="B4290" s="330"/>
      <c r="C4290" s="330"/>
      <c r="D4290" s="330"/>
      <c r="E4290" s="330"/>
      <c r="F4290" s="330"/>
      <c r="G4290" s="330"/>
      <c r="H4290" s="219"/>
      <c r="I4290" s="338"/>
      <c r="J4290" s="338"/>
      <c r="K4290" s="338"/>
      <c r="L4290" s="338"/>
      <c r="M4290" s="332"/>
      <c r="N4290" s="332"/>
      <c r="O4290" s="332"/>
      <c r="P4290" s="330"/>
      <c r="Q4290" s="330"/>
      <c r="R4290" s="338"/>
      <c r="S4290" s="338"/>
      <c r="T4290" s="338"/>
      <c r="U4290" s="338"/>
      <c r="V4290" s="338"/>
      <c r="W4290" s="338"/>
      <c r="X4290" s="338"/>
    </row>
    <row r="4291" spans="1:24" ht="1.5" customHeight="1">
      <c r="A4291" s="330" t="s">
        <v>51</v>
      </c>
      <c r="B4291" s="330"/>
      <c r="C4291" s="330"/>
      <c r="D4291" s="330"/>
      <c r="E4291" s="330"/>
      <c r="F4291" s="330"/>
      <c r="G4291" s="330"/>
      <c r="H4291" s="219"/>
      <c r="I4291" s="338">
        <v>80</v>
      </c>
      <c r="J4291" s="338"/>
      <c r="K4291" s="338"/>
      <c r="L4291" s="338"/>
      <c r="M4291" s="332" t="s">
        <v>639</v>
      </c>
      <c r="N4291" s="332"/>
      <c r="O4291" s="332"/>
      <c r="P4291" s="330"/>
      <c r="Q4291" s="330"/>
      <c r="R4291" s="338">
        <v>0.15169840000000001</v>
      </c>
      <c r="S4291" s="338"/>
      <c r="T4291" s="338"/>
      <c r="U4291" s="338"/>
      <c r="V4291" s="338">
        <v>12.13588</v>
      </c>
      <c r="W4291" s="338"/>
      <c r="X4291" s="338"/>
    </row>
    <row r="4292" spans="1:24" ht="16.5" customHeight="1">
      <c r="A4292" s="330"/>
      <c r="B4292" s="330"/>
      <c r="C4292" s="330"/>
      <c r="D4292" s="330"/>
      <c r="E4292" s="330"/>
      <c r="F4292" s="330"/>
      <c r="G4292" s="330"/>
      <c r="H4292" s="219"/>
      <c r="I4292" s="338"/>
      <c r="J4292" s="338"/>
      <c r="K4292" s="338"/>
      <c r="L4292" s="338"/>
      <c r="M4292" s="332"/>
      <c r="N4292" s="332"/>
      <c r="O4292" s="332"/>
      <c r="P4292" s="330"/>
      <c r="Q4292" s="330"/>
      <c r="R4292" s="338"/>
      <c r="S4292" s="338"/>
      <c r="T4292" s="338"/>
      <c r="U4292" s="338"/>
      <c r="V4292" s="338"/>
      <c r="W4292" s="338"/>
      <c r="X4292" s="338"/>
    </row>
    <row r="4293" spans="1:24" ht="1.5" customHeight="1">
      <c r="A4293" s="330" t="s">
        <v>7</v>
      </c>
      <c r="B4293" s="330"/>
      <c r="C4293" s="330"/>
      <c r="D4293" s="330"/>
      <c r="E4293" s="330"/>
      <c r="F4293" s="330"/>
      <c r="G4293" s="330"/>
      <c r="H4293" s="219"/>
      <c r="I4293" s="338">
        <v>1</v>
      </c>
      <c r="J4293" s="338"/>
      <c r="K4293" s="338"/>
      <c r="L4293" s="338"/>
      <c r="M4293" s="332" t="s">
        <v>45</v>
      </c>
      <c r="N4293" s="332"/>
      <c r="O4293" s="332"/>
      <c r="P4293" s="330"/>
      <c r="Q4293" s="330"/>
      <c r="R4293" s="338">
        <v>1.21</v>
      </c>
      <c r="S4293" s="338"/>
      <c r="T4293" s="338"/>
      <c r="U4293" s="338"/>
      <c r="V4293" s="338">
        <v>1.21</v>
      </c>
      <c r="W4293" s="338"/>
      <c r="X4293" s="338"/>
    </row>
    <row r="4294" spans="1:24" ht="16.5" customHeight="1">
      <c r="A4294" s="330"/>
      <c r="B4294" s="330"/>
      <c r="C4294" s="330"/>
      <c r="D4294" s="330"/>
      <c r="E4294" s="330"/>
      <c r="F4294" s="330"/>
      <c r="G4294" s="330"/>
      <c r="H4294" s="219"/>
      <c r="I4294" s="338"/>
      <c r="J4294" s="338"/>
      <c r="K4294" s="338"/>
      <c r="L4294" s="338"/>
      <c r="M4294" s="332"/>
      <c r="N4294" s="332"/>
      <c r="O4294" s="332"/>
      <c r="P4294" s="330"/>
      <c r="Q4294" s="330"/>
      <c r="R4294" s="338"/>
      <c r="S4294" s="338"/>
      <c r="T4294" s="338"/>
      <c r="U4294" s="338"/>
      <c r="V4294" s="338"/>
      <c r="W4294" s="338"/>
      <c r="X4294" s="338"/>
    </row>
    <row r="4295" spans="1:24" ht="1.5" customHeight="1">
      <c r="A4295" s="330" t="s">
        <v>9</v>
      </c>
      <c r="B4295" s="330"/>
      <c r="C4295" s="330"/>
      <c r="D4295" s="330"/>
      <c r="E4295" s="330"/>
      <c r="F4295" s="330"/>
      <c r="G4295" s="330"/>
      <c r="H4295" s="219"/>
      <c r="I4295" s="338">
        <v>250</v>
      </c>
      <c r="J4295" s="338"/>
      <c r="K4295" s="338"/>
      <c r="L4295" s="338"/>
      <c r="M4295" s="332" t="s">
        <v>639</v>
      </c>
      <c r="N4295" s="332"/>
      <c r="O4295" s="332"/>
      <c r="P4295" s="330"/>
      <c r="Q4295" s="330"/>
      <c r="R4295" s="338">
        <v>9.1999999999999998E-2</v>
      </c>
      <c r="S4295" s="338"/>
      <c r="T4295" s="338"/>
      <c r="U4295" s="338"/>
      <c r="V4295" s="338">
        <v>23</v>
      </c>
      <c r="W4295" s="338"/>
      <c r="X4295" s="338"/>
    </row>
    <row r="4296" spans="1:24" ht="16.5" customHeight="1">
      <c r="A4296" s="330"/>
      <c r="B4296" s="330"/>
      <c r="C4296" s="330"/>
      <c r="D4296" s="330"/>
      <c r="E4296" s="330"/>
      <c r="F4296" s="330"/>
      <c r="G4296" s="330"/>
      <c r="H4296" s="219"/>
      <c r="I4296" s="338"/>
      <c r="J4296" s="338"/>
      <c r="K4296" s="338"/>
      <c r="L4296" s="338"/>
      <c r="M4296" s="332"/>
      <c r="N4296" s="332"/>
      <c r="O4296" s="332"/>
      <c r="P4296" s="330"/>
      <c r="Q4296" s="330"/>
      <c r="R4296" s="338"/>
      <c r="S4296" s="338"/>
      <c r="T4296" s="338"/>
      <c r="U4296" s="338"/>
      <c r="V4296" s="338"/>
      <c r="W4296" s="338"/>
      <c r="X4296" s="338"/>
    </row>
    <row r="4297" spans="1:24" ht="1.5" customHeight="1">
      <c r="A4297" s="330" t="s">
        <v>8</v>
      </c>
      <c r="B4297" s="330"/>
      <c r="C4297" s="330"/>
      <c r="D4297" s="330"/>
      <c r="E4297" s="330"/>
      <c r="F4297" s="330"/>
      <c r="G4297" s="330"/>
      <c r="H4297" s="219"/>
      <c r="I4297" s="338">
        <v>1</v>
      </c>
      <c r="J4297" s="338"/>
      <c r="K4297" s="338"/>
      <c r="L4297" s="338"/>
      <c r="M4297" s="332" t="s">
        <v>45</v>
      </c>
      <c r="N4297" s="332"/>
      <c r="O4297" s="332"/>
      <c r="P4297" s="330"/>
      <c r="Q4297" s="330"/>
      <c r="R4297" s="338">
        <v>0.23260339999999999</v>
      </c>
      <c r="S4297" s="338"/>
      <c r="T4297" s="338"/>
      <c r="U4297" s="338"/>
      <c r="V4297" s="338">
        <v>0.23260339999999999</v>
      </c>
      <c r="W4297" s="338"/>
      <c r="X4297" s="338"/>
    </row>
    <row r="4298" spans="1:24" ht="16.5" customHeight="1">
      <c r="A4298" s="330"/>
      <c r="B4298" s="330"/>
      <c r="C4298" s="330"/>
      <c r="D4298" s="330"/>
      <c r="E4298" s="330"/>
      <c r="F4298" s="330"/>
      <c r="G4298" s="330"/>
      <c r="H4298" s="219"/>
      <c r="I4298" s="338"/>
      <c r="J4298" s="338"/>
      <c r="K4298" s="338"/>
      <c r="L4298" s="338"/>
      <c r="M4298" s="332"/>
      <c r="N4298" s="332"/>
      <c r="O4298" s="332"/>
      <c r="P4298" s="330"/>
      <c r="Q4298" s="330"/>
      <c r="R4298" s="338"/>
      <c r="S4298" s="338"/>
      <c r="T4298" s="338"/>
      <c r="U4298" s="338"/>
      <c r="V4298" s="338"/>
      <c r="W4298" s="338"/>
      <c r="X4298" s="338"/>
    </row>
    <row r="4299" spans="1:24" ht="7.5" customHeight="1"/>
    <row r="4300" spans="1:24" ht="16.5" customHeight="1">
      <c r="S4300" s="335" t="s">
        <v>641</v>
      </c>
      <c r="T4300" s="335"/>
      <c r="U4300" s="336">
        <v>41.864829999999998</v>
      </c>
      <c r="V4300" s="336"/>
      <c r="W4300" s="336"/>
    </row>
    <row r="4301" spans="1:24" ht="15.75" customHeight="1"/>
    <row r="4302" spans="1:24" ht="16.5" customHeight="1">
      <c r="B4302" s="339" t="s">
        <v>828</v>
      </c>
      <c r="C4302" s="339"/>
      <c r="D4302" s="339"/>
      <c r="E4302" s="339"/>
      <c r="F4302" s="339"/>
      <c r="G4302" s="339"/>
      <c r="H4302" s="339"/>
      <c r="I4302" s="339"/>
      <c r="J4302" s="339"/>
      <c r="K4302" s="339"/>
      <c r="L4302" s="339"/>
      <c r="M4302" s="339"/>
      <c r="N4302" s="339"/>
      <c r="O4302" s="339"/>
      <c r="P4302" s="339"/>
      <c r="Q4302" s="339"/>
      <c r="R4302" s="339"/>
      <c r="S4302" s="339"/>
      <c r="T4302" s="339"/>
      <c r="U4302" s="339"/>
      <c r="V4302" s="339"/>
      <c r="W4302" s="339"/>
      <c r="X4302" s="339"/>
    </row>
    <row r="4303" spans="1:24" ht="0.75" customHeight="1"/>
    <row r="4304" spans="1:24" ht="18" customHeight="1">
      <c r="A4304" s="340" t="s">
        <v>633</v>
      </c>
      <c r="B4304" s="340"/>
      <c r="C4304" s="340"/>
      <c r="D4304" s="340"/>
      <c r="E4304" s="340"/>
      <c r="F4304" s="340"/>
      <c r="G4304" s="340"/>
      <c r="H4304" s="218" t="s">
        <v>634</v>
      </c>
      <c r="I4304" s="341" t="s">
        <v>635</v>
      </c>
      <c r="J4304" s="341"/>
      <c r="K4304" s="341"/>
      <c r="L4304" s="341"/>
      <c r="M4304" s="341" t="s">
        <v>43</v>
      </c>
      <c r="N4304" s="341"/>
      <c r="O4304" s="341"/>
      <c r="P4304" s="340" t="s">
        <v>636</v>
      </c>
      <c r="Q4304" s="340"/>
      <c r="R4304" s="341" t="s">
        <v>637</v>
      </c>
      <c r="S4304" s="341"/>
      <c r="T4304" s="341"/>
      <c r="U4304" s="341"/>
      <c r="V4304" s="341" t="s">
        <v>638</v>
      </c>
      <c r="W4304" s="341"/>
      <c r="X4304" s="341"/>
    </row>
    <row r="4305" spans="1:24" ht="1.5" customHeight="1">
      <c r="A4305" s="330" t="s">
        <v>59</v>
      </c>
      <c r="B4305" s="330"/>
      <c r="C4305" s="330"/>
      <c r="D4305" s="330"/>
      <c r="E4305" s="330"/>
      <c r="F4305" s="330"/>
      <c r="G4305" s="330"/>
      <c r="H4305" s="219"/>
      <c r="I4305" s="338">
        <v>300</v>
      </c>
      <c r="J4305" s="338"/>
      <c r="K4305" s="338"/>
      <c r="L4305" s="338"/>
      <c r="M4305" s="332" t="s">
        <v>639</v>
      </c>
      <c r="N4305" s="332"/>
      <c r="O4305" s="332"/>
      <c r="P4305" s="330"/>
      <c r="Q4305" s="330"/>
      <c r="R4305" s="338">
        <v>9.1999999999999998E-2</v>
      </c>
      <c r="S4305" s="338"/>
      <c r="T4305" s="338"/>
      <c r="U4305" s="338"/>
      <c r="V4305" s="338">
        <v>27.6</v>
      </c>
      <c r="W4305" s="338"/>
      <c r="X4305" s="338"/>
    </row>
    <row r="4306" spans="1:24" ht="16.5" customHeight="1">
      <c r="A4306" s="330"/>
      <c r="B4306" s="330"/>
      <c r="C4306" s="330"/>
      <c r="D4306" s="330"/>
      <c r="E4306" s="330"/>
      <c r="F4306" s="330"/>
      <c r="G4306" s="330"/>
      <c r="H4306" s="219"/>
      <c r="I4306" s="338"/>
      <c r="J4306" s="338"/>
      <c r="K4306" s="338"/>
      <c r="L4306" s="338"/>
      <c r="M4306" s="332"/>
      <c r="N4306" s="332"/>
      <c r="O4306" s="332"/>
      <c r="P4306" s="330"/>
      <c r="Q4306" s="330"/>
      <c r="R4306" s="338"/>
      <c r="S4306" s="338"/>
      <c r="T4306" s="338"/>
      <c r="U4306" s="338"/>
      <c r="V4306" s="338"/>
      <c r="W4306" s="338"/>
      <c r="X4306" s="338"/>
    </row>
    <row r="4307" spans="1:24" ht="1.5" customHeight="1">
      <c r="A4307" s="330" t="s">
        <v>47</v>
      </c>
      <c r="B4307" s="330"/>
      <c r="C4307" s="330"/>
      <c r="D4307" s="330"/>
      <c r="E4307" s="330"/>
      <c r="F4307" s="330"/>
      <c r="G4307" s="330"/>
      <c r="H4307" s="219"/>
      <c r="I4307" s="338">
        <v>120</v>
      </c>
      <c r="J4307" s="338"/>
      <c r="K4307" s="338"/>
      <c r="L4307" s="338"/>
      <c r="M4307" s="332" t="s">
        <v>640</v>
      </c>
      <c r="N4307" s="332"/>
      <c r="O4307" s="332"/>
      <c r="P4307" s="330"/>
      <c r="Q4307" s="330"/>
      <c r="R4307" s="338">
        <v>3.5242370000000002E-2</v>
      </c>
      <c r="S4307" s="338"/>
      <c r="T4307" s="338"/>
      <c r="U4307" s="338"/>
      <c r="V4307" s="338">
        <v>4.2290850000000004</v>
      </c>
      <c r="W4307" s="338"/>
      <c r="X4307" s="338"/>
    </row>
    <row r="4308" spans="1:24" ht="16.5" customHeight="1">
      <c r="A4308" s="330"/>
      <c r="B4308" s="330"/>
      <c r="C4308" s="330"/>
      <c r="D4308" s="330"/>
      <c r="E4308" s="330"/>
      <c r="F4308" s="330"/>
      <c r="G4308" s="330"/>
      <c r="H4308" s="219"/>
      <c r="I4308" s="338"/>
      <c r="J4308" s="338"/>
      <c r="K4308" s="338"/>
      <c r="L4308" s="338"/>
      <c r="M4308" s="332"/>
      <c r="N4308" s="332"/>
      <c r="O4308" s="332"/>
      <c r="P4308" s="330"/>
      <c r="Q4308" s="330"/>
      <c r="R4308" s="338"/>
      <c r="S4308" s="338"/>
      <c r="T4308" s="338"/>
      <c r="U4308" s="338"/>
      <c r="V4308" s="338"/>
      <c r="W4308" s="338"/>
      <c r="X4308" s="338"/>
    </row>
    <row r="4309" spans="1:24" ht="1.5" customHeight="1">
      <c r="A4309" s="330" t="s">
        <v>51</v>
      </c>
      <c r="B4309" s="330"/>
      <c r="C4309" s="330"/>
      <c r="D4309" s="330"/>
      <c r="E4309" s="330"/>
      <c r="F4309" s="330"/>
      <c r="G4309" s="330"/>
      <c r="H4309" s="219"/>
      <c r="I4309" s="338">
        <v>70</v>
      </c>
      <c r="J4309" s="338"/>
      <c r="K4309" s="338"/>
      <c r="L4309" s="338"/>
      <c r="M4309" s="332" t="s">
        <v>639</v>
      </c>
      <c r="N4309" s="332"/>
      <c r="O4309" s="332"/>
      <c r="P4309" s="330"/>
      <c r="Q4309" s="330"/>
      <c r="R4309" s="338">
        <v>0.15169840000000001</v>
      </c>
      <c r="S4309" s="338"/>
      <c r="T4309" s="338"/>
      <c r="U4309" s="338"/>
      <c r="V4309" s="338">
        <v>10.61889</v>
      </c>
      <c r="W4309" s="338"/>
      <c r="X4309" s="338"/>
    </row>
    <row r="4310" spans="1:24" ht="16.5" customHeight="1">
      <c r="A4310" s="330"/>
      <c r="B4310" s="330"/>
      <c r="C4310" s="330"/>
      <c r="D4310" s="330"/>
      <c r="E4310" s="330"/>
      <c r="F4310" s="330"/>
      <c r="G4310" s="330"/>
      <c r="H4310" s="219"/>
      <c r="I4310" s="338"/>
      <c r="J4310" s="338"/>
      <c r="K4310" s="338"/>
      <c r="L4310" s="338"/>
      <c r="M4310" s="332"/>
      <c r="N4310" s="332"/>
      <c r="O4310" s="332"/>
      <c r="P4310" s="330"/>
      <c r="Q4310" s="330"/>
      <c r="R4310" s="338"/>
      <c r="S4310" s="338"/>
      <c r="T4310" s="338"/>
      <c r="U4310" s="338"/>
      <c r="V4310" s="338"/>
      <c r="W4310" s="338"/>
      <c r="X4310" s="338"/>
    </row>
    <row r="4311" spans="1:24" ht="1.5" customHeight="1">
      <c r="A4311" s="330" t="s">
        <v>6</v>
      </c>
      <c r="B4311" s="330"/>
      <c r="C4311" s="330"/>
      <c r="D4311" s="330"/>
      <c r="E4311" s="330"/>
      <c r="F4311" s="330"/>
      <c r="G4311" s="330"/>
      <c r="H4311" s="219"/>
      <c r="I4311" s="338">
        <v>1</v>
      </c>
      <c r="J4311" s="338"/>
      <c r="K4311" s="338"/>
      <c r="L4311" s="338"/>
      <c r="M4311" s="332" t="s">
        <v>45</v>
      </c>
      <c r="N4311" s="332"/>
      <c r="O4311" s="332"/>
      <c r="P4311" s="330"/>
      <c r="Q4311" s="330"/>
      <c r="R4311" s="338">
        <v>1.3061130000000001</v>
      </c>
      <c r="S4311" s="338"/>
      <c r="T4311" s="338"/>
      <c r="U4311" s="338"/>
      <c r="V4311" s="338">
        <v>1.3061130000000001</v>
      </c>
      <c r="W4311" s="338"/>
      <c r="X4311" s="338"/>
    </row>
    <row r="4312" spans="1:24" ht="16.5" customHeight="1">
      <c r="A4312" s="330"/>
      <c r="B4312" s="330"/>
      <c r="C4312" s="330"/>
      <c r="D4312" s="330"/>
      <c r="E4312" s="330"/>
      <c r="F4312" s="330"/>
      <c r="G4312" s="330"/>
      <c r="H4312" s="219"/>
      <c r="I4312" s="338"/>
      <c r="J4312" s="338"/>
      <c r="K4312" s="338"/>
      <c r="L4312" s="338"/>
      <c r="M4312" s="332"/>
      <c r="N4312" s="332"/>
      <c r="O4312" s="332"/>
      <c r="P4312" s="330"/>
      <c r="Q4312" s="330"/>
      <c r="R4312" s="338"/>
      <c r="S4312" s="338"/>
      <c r="T4312" s="338"/>
      <c r="U4312" s="338"/>
      <c r="V4312" s="338"/>
      <c r="W4312" s="338"/>
      <c r="X4312" s="338"/>
    </row>
    <row r="4313" spans="1:24" ht="7.5" customHeight="1"/>
    <row r="4314" spans="1:24" ht="16.5" customHeight="1">
      <c r="S4314" s="335" t="s">
        <v>641</v>
      </c>
      <c r="T4314" s="335"/>
      <c r="U4314" s="336">
        <v>43.754089999999998</v>
      </c>
      <c r="V4314" s="336"/>
      <c r="W4314" s="336"/>
    </row>
    <row r="4315" spans="1:24" ht="15.75" customHeight="1"/>
    <row r="4316" spans="1:24" ht="16.5" customHeight="1">
      <c r="B4316" s="339" t="s">
        <v>245</v>
      </c>
      <c r="C4316" s="339"/>
      <c r="D4316" s="339"/>
      <c r="E4316" s="339"/>
      <c r="F4316" s="339"/>
      <c r="G4316" s="339"/>
      <c r="H4316" s="339"/>
      <c r="I4316" s="339"/>
      <c r="J4316" s="339"/>
      <c r="K4316" s="339"/>
      <c r="L4316" s="339"/>
      <c r="M4316" s="339"/>
      <c r="N4316" s="339"/>
      <c r="O4316" s="339"/>
      <c r="P4316" s="339"/>
      <c r="Q4316" s="339"/>
      <c r="R4316" s="339"/>
      <c r="S4316" s="339"/>
      <c r="T4316" s="339"/>
      <c r="U4316" s="339"/>
      <c r="V4316" s="339"/>
      <c r="W4316" s="339"/>
      <c r="X4316" s="339"/>
    </row>
    <row r="4317" spans="1:24" ht="0.75" customHeight="1"/>
    <row r="4318" spans="1:24" ht="18" customHeight="1">
      <c r="A4318" s="340" t="s">
        <v>633</v>
      </c>
      <c r="B4318" s="340"/>
      <c r="C4318" s="340"/>
      <c r="D4318" s="340"/>
      <c r="E4318" s="340"/>
      <c r="F4318" s="340"/>
      <c r="G4318" s="340"/>
      <c r="H4318" s="218" t="s">
        <v>634</v>
      </c>
      <c r="I4318" s="341" t="s">
        <v>635</v>
      </c>
      <c r="J4318" s="341"/>
      <c r="K4318" s="341"/>
      <c r="L4318" s="341"/>
      <c r="M4318" s="341" t="s">
        <v>43</v>
      </c>
      <c r="N4318" s="341"/>
      <c r="O4318" s="341"/>
      <c r="P4318" s="340" t="s">
        <v>636</v>
      </c>
      <c r="Q4318" s="340"/>
      <c r="R4318" s="341" t="s">
        <v>637</v>
      </c>
      <c r="S4318" s="341"/>
      <c r="T4318" s="341"/>
      <c r="U4318" s="341"/>
      <c r="V4318" s="341" t="s">
        <v>638</v>
      </c>
      <c r="W4318" s="341"/>
      <c r="X4318" s="341"/>
    </row>
    <row r="4319" spans="1:24" ht="1.5" customHeight="1">
      <c r="A4319" s="330" t="s">
        <v>9</v>
      </c>
      <c r="B4319" s="330"/>
      <c r="C4319" s="330"/>
      <c r="D4319" s="330"/>
      <c r="E4319" s="330"/>
      <c r="F4319" s="330"/>
      <c r="G4319" s="330"/>
      <c r="H4319" s="219"/>
      <c r="I4319" s="338">
        <v>250</v>
      </c>
      <c r="J4319" s="338"/>
      <c r="K4319" s="338"/>
      <c r="L4319" s="338"/>
      <c r="M4319" s="332" t="s">
        <v>639</v>
      </c>
      <c r="N4319" s="332"/>
      <c r="O4319" s="332"/>
      <c r="P4319" s="330"/>
      <c r="Q4319" s="330"/>
      <c r="R4319" s="338">
        <v>9.1999999999999998E-2</v>
      </c>
      <c r="S4319" s="338"/>
      <c r="T4319" s="338"/>
      <c r="U4319" s="338"/>
      <c r="V4319" s="338">
        <v>23</v>
      </c>
      <c r="W4319" s="338"/>
      <c r="X4319" s="338"/>
    </row>
    <row r="4320" spans="1:24" ht="16.5" customHeight="1">
      <c r="A4320" s="330"/>
      <c r="B4320" s="330"/>
      <c r="C4320" s="330"/>
      <c r="D4320" s="330"/>
      <c r="E4320" s="330"/>
      <c r="F4320" s="330"/>
      <c r="G4320" s="330"/>
      <c r="H4320" s="219"/>
      <c r="I4320" s="338"/>
      <c r="J4320" s="338"/>
      <c r="K4320" s="338"/>
      <c r="L4320" s="338"/>
      <c r="M4320" s="332"/>
      <c r="N4320" s="332"/>
      <c r="O4320" s="332"/>
      <c r="P4320" s="330"/>
      <c r="Q4320" s="330"/>
      <c r="R4320" s="338"/>
      <c r="S4320" s="338"/>
      <c r="T4320" s="338"/>
      <c r="U4320" s="338"/>
      <c r="V4320" s="338"/>
      <c r="W4320" s="338"/>
      <c r="X4320" s="338"/>
    </row>
    <row r="4321" spans="1:24" ht="1.5" customHeight="1">
      <c r="A4321" s="330" t="s">
        <v>47</v>
      </c>
      <c r="B4321" s="330"/>
      <c r="C4321" s="330"/>
      <c r="D4321" s="330"/>
      <c r="E4321" s="330"/>
      <c r="F4321" s="330"/>
      <c r="G4321" s="330"/>
      <c r="H4321" s="219"/>
      <c r="I4321" s="338">
        <v>150</v>
      </c>
      <c r="J4321" s="338"/>
      <c r="K4321" s="338"/>
      <c r="L4321" s="338"/>
      <c r="M4321" s="332" t="s">
        <v>640</v>
      </c>
      <c r="N4321" s="332"/>
      <c r="O4321" s="332"/>
      <c r="P4321" s="330"/>
      <c r="Q4321" s="330"/>
      <c r="R4321" s="338">
        <v>3.5242370000000002E-2</v>
      </c>
      <c r="S4321" s="338"/>
      <c r="T4321" s="338"/>
      <c r="U4321" s="338"/>
      <c r="V4321" s="338">
        <v>5.2863559999999996</v>
      </c>
      <c r="W4321" s="338"/>
      <c r="X4321" s="338"/>
    </row>
    <row r="4322" spans="1:24" ht="16.5" customHeight="1">
      <c r="A4322" s="330"/>
      <c r="B4322" s="330"/>
      <c r="C4322" s="330"/>
      <c r="D4322" s="330"/>
      <c r="E4322" s="330"/>
      <c r="F4322" s="330"/>
      <c r="G4322" s="330"/>
      <c r="H4322" s="219"/>
      <c r="I4322" s="338"/>
      <c r="J4322" s="338"/>
      <c r="K4322" s="338"/>
      <c r="L4322" s="338"/>
      <c r="M4322" s="332"/>
      <c r="N4322" s="332"/>
      <c r="O4322" s="332"/>
      <c r="P4322" s="330"/>
      <c r="Q4322" s="330"/>
      <c r="R4322" s="338"/>
      <c r="S4322" s="338"/>
      <c r="T4322" s="338"/>
      <c r="U4322" s="338"/>
      <c r="V4322" s="338"/>
      <c r="W4322" s="338"/>
      <c r="X4322" s="338"/>
    </row>
    <row r="4323" spans="1:24" ht="1.5" customHeight="1">
      <c r="A4323" s="330" t="s">
        <v>49</v>
      </c>
      <c r="B4323" s="330"/>
      <c r="C4323" s="330"/>
      <c r="D4323" s="330"/>
      <c r="E4323" s="330"/>
      <c r="F4323" s="330"/>
      <c r="G4323" s="330"/>
      <c r="H4323" s="219"/>
      <c r="I4323" s="338">
        <v>30</v>
      </c>
      <c r="J4323" s="338"/>
      <c r="K4323" s="338"/>
      <c r="L4323" s="338"/>
      <c r="M4323" s="332" t="s">
        <v>639</v>
      </c>
      <c r="N4323" s="332"/>
      <c r="O4323" s="332"/>
      <c r="P4323" s="330"/>
      <c r="Q4323" s="330"/>
      <c r="R4323" s="338">
        <v>9.5541630000000002E-2</v>
      </c>
      <c r="S4323" s="338"/>
      <c r="T4323" s="338"/>
      <c r="U4323" s="338"/>
      <c r="V4323" s="338">
        <v>2.8662489999999998</v>
      </c>
      <c r="W4323" s="338"/>
      <c r="X4323" s="338"/>
    </row>
    <row r="4324" spans="1:24" ht="16.5" customHeight="1">
      <c r="A4324" s="330"/>
      <c r="B4324" s="330"/>
      <c r="C4324" s="330"/>
      <c r="D4324" s="330"/>
      <c r="E4324" s="330"/>
      <c r="F4324" s="330"/>
      <c r="G4324" s="330"/>
      <c r="H4324" s="219"/>
      <c r="I4324" s="338"/>
      <c r="J4324" s="338"/>
      <c r="K4324" s="338"/>
      <c r="L4324" s="338"/>
      <c r="M4324" s="332"/>
      <c r="N4324" s="332"/>
      <c r="O4324" s="332"/>
      <c r="P4324" s="330"/>
      <c r="Q4324" s="330"/>
      <c r="R4324" s="338"/>
      <c r="S4324" s="338"/>
      <c r="T4324" s="338"/>
      <c r="U4324" s="338"/>
      <c r="V4324" s="338"/>
      <c r="W4324" s="338"/>
      <c r="X4324" s="338"/>
    </row>
    <row r="4325" spans="1:24" ht="1.5" customHeight="1">
      <c r="A4325" s="330" t="s">
        <v>60</v>
      </c>
      <c r="B4325" s="330"/>
      <c r="C4325" s="330"/>
      <c r="D4325" s="330"/>
      <c r="E4325" s="330"/>
      <c r="F4325" s="330"/>
      <c r="G4325" s="330"/>
      <c r="H4325" s="219"/>
      <c r="I4325" s="338">
        <v>1</v>
      </c>
      <c r="J4325" s="338"/>
      <c r="K4325" s="338"/>
      <c r="L4325" s="338"/>
      <c r="M4325" s="332" t="s">
        <v>45</v>
      </c>
      <c r="N4325" s="332"/>
      <c r="O4325" s="332"/>
      <c r="P4325" s="330"/>
      <c r="Q4325" s="330"/>
      <c r="R4325" s="338">
        <v>6.5052940000000001</v>
      </c>
      <c r="S4325" s="338"/>
      <c r="T4325" s="338"/>
      <c r="U4325" s="338"/>
      <c r="V4325" s="338">
        <v>6.5052940000000001</v>
      </c>
      <c r="W4325" s="338"/>
      <c r="X4325" s="338"/>
    </row>
    <row r="4326" spans="1:24" ht="16.5" customHeight="1">
      <c r="A4326" s="330"/>
      <c r="B4326" s="330"/>
      <c r="C4326" s="330"/>
      <c r="D4326" s="330"/>
      <c r="E4326" s="330"/>
      <c r="F4326" s="330"/>
      <c r="G4326" s="330"/>
      <c r="H4326" s="219"/>
      <c r="I4326" s="338"/>
      <c r="J4326" s="338"/>
      <c r="K4326" s="338"/>
      <c r="L4326" s="338"/>
      <c r="M4326" s="332"/>
      <c r="N4326" s="332"/>
      <c r="O4326" s="332"/>
      <c r="P4326" s="330"/>
      <c r="Q4326" s="330"/>
      <c r="R4326" s="338"/>
      <c r="S4326" s="338"/>
      <c r="T4326" s="338"/>
      <c r="U4326" s="338"/>
      <c r="V4326" s="338"/>
      <c r="W4326" s="338"/>
      <c r="X4326" s="338"/>
    </row>
    <row r="4327" spans="1:24" ht="1.5" customHeight="1">
      <c r="A4327" s="330" t="s">
        <v>7</v>
      </c>
      <c r="B4327" s="330"/>
      <c r="C4327" s="330"/>
      <c r="D4327" s="330"/>
      <c r="E4327" s="330"/>
      <c r="F4327" s="330"/>
      <c r="G4327" s="330"/>
      <c r="H4327" s="219"/>
      <c r="I4327" s="338">
        <v>1</v>
      </c>
      <c r="J4327" s="338"/>
      <c r="K4327" s="338"/>
      <c r="L4327" s="338"/>
      <c r="M4327" s="332" t="s">
        <v>45</v>
      </c>
      <c r="N4327" s="332"/>
      <c r="O4327" s="332"/>
      <c r="P4327" s="330"/>
      <c r="Q4327" s="330"/>
      <c r="R4327" s="338">
        <v>1.21</v>
      </c>
      <c r="S4327" s="338"/>
      <c r="T4327" s="338"/>
      <c r="U4327" s="338"/>
      <c r="V4327" s="338">
        <v>1.21</v>
      </c>
      <c r="W4327" s="338"/>
      <c r="X4327" s="338"/>
    </row>
    <row r="4328" spans="1:24" ht="16.5" customHeight="1">
      <c r="A4328" s="330"/>
      <c r="B4328" s="330"/>
      <c r="C4328" s="330"/>
      <c r="D4328" s="330"/>
      <c r="E4328" s="330"/>
      <c r="F4328" s="330"/>
      <c r="G4328" s="330"/>
      <c r="H4328" s="219"/>
      <c r="I4328" s="338"/>
      <c r="J4328" s="338"/>
      <c r="K4328" s="338"/>
      <c r="L4328" s="338"/>
      <c r="M4328" s="332"/>
      <c r="N4328" s="332"/>
      <c r="O4328" s="332"/>
      <c r="P4328" s="330"/>
      <c r="Q4328" s="330"/>
      <c r="R4328" s="338"/>
      <c r="S4328" s="338"/>
      <c r="T4328" s="338"/>
      <c r="U4328" s="338"/>
      <c r="V4328" s="338"/>
      <c r="W4328" s="338"/>
      <c r="X4328" s="338"/>
    </row>
    <row r="4329" spans="1:24" ht="1.5" customHeight="1">
      <c r="A4329" s="330" t="s">
        <v>8</v>
      </c>
      <c r="B4329" s="330"/>
      <c r="C4329" s="330"/>
      <c r="D4329" s="330"/>
      <c r="E4329" s="330"/>
      <c r="F4329" s="330"/>
      <c r="G4329" s="330"/>
      <c r="H4329" s="219"/>
      <c r="I4329" s="338">
        <v>1</v>
      </c>
      <c r="J4329" s="338"/>
      <c r="K4329" s="338"/>
      <c r="L4329" s="338"/>
      <c r="M4329" s="332" t="s">
        <v>45</v>
      </c>
      <c r="N4329" s="332"/>
      <c r="O4329" s="332"/>
      <c r="P4329" s="330"/>
      <c r="Q4329" s="330"/>
      <c r="R4329" s="338">
        <v>0.23260339999999999</v>
      </c>
      <c r="S4329" s="338"/>
      <c r="T4329" s="338"/>
      <c r="U4329" s="338"/>
      <c r="V4329" s="338">
        <v>0.23260339999999999</v>
      </c>
      <c r="W4329" s="338"/>
      <c r="X4329" s="338"/>
    </row>
    <row r="4330" spans="1:24" ht="16.5" customHeight="1">
      <c r="A4330" s="330"/>
      <c r="B4330" s="330"/>
      <c r="C4330" s="330"/>
      <c r="D4330" s="330"/>
      <c r="E4330" s="330"/>
      <c r="F4330" s="330"/>
      <c r="G4330" s="330"/>
      <c r="H4330" s="219"/>
      <c r="I4330" s="338"/>
      <c r="J4330" s="338"/>
      <c r="K4330" s="338"/>
      <c r="L4330" s="338"/>
      <c r="M4330" s="332"/>
      <c r="N4330" s="332"/>
      <c r="O4330" s="332"/>
      <c r="P4330" s="330"/>
      <c r="Q4330" s="330"/>
      <c r="R4330" s="338"/>
      <c r="S4330" s="338"/>
      <c r="T4330" s="338"/>
      <c r="U4330" s="338"/>
      <c r="V4330" s="338"/>
      <c r="W4330" s="338"/>
      <c r="X4330" s="338"/>
    </row>
    <row r="4331" spans="1:24" ht="7.5" customHeight="1"/>
    <row r="4332" spans="1:24" ht="16.5" customHeight="1">
      <c r="S4332" s="335" t="s">
        <v>641</v>
      </c>
      <c r="T4332" s="335"/>
      <c r="U4332" s="336">
        <v>39.100499999999997</v>
      </c>
      <c r="V4332" s="336"/>
      <c r="W4332" s="336"/>
    </row>
    <row r="4333" spans="1:24" ht="15.75" customHeight="1"/>
    <row r="4334" spans="1:24" ht="16.5" customHeight="1">
      <c r="B4334" s="339" t="s">
        <v>246</v>
      </c>
      <c r="C4334" s="339"/>
      <c r="D4334" s="339"/>
      <c r="E4334" s="339"/>
      <c r="F4334" s="339"/>
      <c r="G4334" s="339"/>
      <c r="H4334" s="339"/>
      <c r="I4334" s="339"/>
      <c r="J4334" s="339"/>
      <c r="K4334" s="339"/>
      <c r="L4334" s="339"/>
      <c r="M4334" s="339"/>
      <c r="N4334" s="339"/>
      <c r="O4334" s="339"/>
      <c r="P4334" s="339"/>
      <c r="Q4334" s="339"/>
      <c r="R4334" s="339"/>
      <c r="S4334" s="339"/>
      <c r="T4334" s="339"/>
      <c r="U4334" s="339"/>
      <c r="V4334" s="339"/>
      <c r="W4334" s="339"/>
      <c r="X4334" s="339"/>
    </row>
    <row r="4335" spans="1:24" ht="0.75" customHeight="1"/>
    <row r="4336" spans="1:24" ht="18" customHeight="1">
      <c r="A4336" s="340" t="s">
        <v>633</v>
      </c>
      <c r="B4336" s="340"/>
      <c r="C4336" s="340"/>
      <c r="D4336" s="340"/>
      <c r="E4336" s="340"/>
      <c r="F4336" s="340"/>
      <c r="G4336" s="340"/>
      <c r="H4336" s="218" t="s">
        <v>634</v>
      </c>
      <c r="I4336" s="341" t="s">
        <v>635</v>
      </c>
      <c r="J4336" s="341"/>
      <c r="K4336" s="341"/>
      <c r="L4336" s="341"/>
      <c r="M4336" s="341" t="s">
        <v>43</v>
      </c>
      <c r="N4336" s="341"/>
      <c r="O4336" s="341"/>
      <c r="P4336" s="340" t="s">
        <v>636</v>
      </c>
      <c r="Q4336" s="340"/>
      <c r="R4336" s="341" t="s">
        <v>637</v>
      </c>
      <c r="S4336" s="341"/>
      <c r="T4336" s="341"/>
      <c r="U4336" s="341"/>
      <c r="V4336" s="341" t="s">
        <v>638</v>
      </c>
      <c r="W4336" s="341"/>
      <c r="X4336" s="341"/>
    </row>
    <row r="4337" spans="1:24" ht="1.5" customHeight="1">
      <c r="A4337" s="330" t="s">
        <v>119</v>
      </c>
      <c r="B4337" s="330"/>
      <c r="C4337" s="330"/>
      <c r="D4337" s="330"/>
      <c r="E4337" s="330"/>
      <c r="F4337" s="330"/>
      <c r="G4337" s="330"/>
      <c r="H4337" s="219"/>
      <c r="I4337" s="338">
        <v>250</v>
      </c>
      <c r="J4337" s="338"/>
      <c r="K4337" s="338"/>
      <c r="L4337" s="338"/>
      <c r="M4337" s="332" t="s">
        <v>639</v>
      </c>
      <c r="N4337" s="332"/>
      <c r="O4337" s="332"/>
      <c r="P4337" s="330"/>
      <c r="Q4337" s="330"/>
      <c r="R4337" s="338">
        <v>9.1999999999999998E-2</v>
      </c>
      <c r="S4337" s="338"/>
      <c r="T4337" s="338"/>
      <c r="U4337" s="338"/>
      <c r="V4337" s="338">
        <v>23</v>
      </c>
      <c r="W4337" s="338"/>
      <c r="X4337" s="338"/>
    </row>
    <row r="4338" spans="1:24" ht="16.5" customHeight="1">
      <c r="A4338" s="330"/>
      <c r="B4338" s="330"/>
      <c r="C4338" s="330"/>
      <c r="D4338" s="330"/>
      <c r="E4338" s="330"/>
      <c r="F4338" s="330"/>
      <c r="G4338" s="330"/>
      <c r="H4338" s="219"/>
      <c r="I4338" s="338"/>
      <c r="J4338" s="338"/>
      <c r="K4338" s="338"/>
      <c r="L4338" s="338"/>
      <c r="M4338" s="332"/>
      <c r="N4338" s="332"/>
      <c r="O4338" s="332"/>
      <c r="P4338" s="330"/>
      <c r="Q4338" s="330"/>
      <c r="R4338" s="338"/>
      <c r="S4338" s="338"/>
      <c r="T4338" s="338"/>
      <c r="U4338" s="338"/>
      <c r="V4338" s="338"/>
      <c r="W4338" s="338"/>
      <c r="X4338" s="338"/>
    </row>
    <row r="4339" spans="1:24" ht="6" customHeight="1">
      <c r="A4339" s="330"/>
      <c r="B4339" s="330"/>
      <c r="C4339" s="330"/>
      <c r="D4339" s="330"/>
      <c r="E4339" s="330"/>
      <c r="F4339" s="330"/>
      <c r="G4339" s="330"/>
      <c r="H4339" s="219"/>
      <c r="I4339" s="338"/>
      <c r="J4339" s="338"/>
      <c r="K4339" s="338"/>
      <c r="L4339" s="338"/>
      <c r="M4339" s="332"/>
      <c r="N4339" s="332"/>
      <c r="O4339" s="332"/>
      <c r="P4339" s="330"/>
      <c r="Q4339" s="330"/>
      <c r="R4339" s="338"/>
      <c r="S4339" s="338"/>
      <c r="T4339" s="338"/>
      <c r="U4339" s="338"/>
      <c r="V4339" s="338"/>
      <c r="W4339" s="338"/>
      <c r="X4339" s="338"/>
    </row>
    <row r="4340" spans="1:24" ht="1.5" customHeight="1">
      <c r="A4340" s="330" t="s">
        <v>47</v>
      </c>
      <c r="B4340" s="330"/>
      <c r="C4340" s="330"/>
      <c r="D4340" s="330"/>
      <c r="E4340" s="330"/>
      <c r="F4340" s="330"/>
      <c r="G4340" s="330"/>
      <c r="H4340" s="219"/>
      <c r="I4340" s="338">
        <v>150</v>
      </c>
      <c r="J4340" s="338"/>
      <c r="K4340" s="338"/>
      <c r="L4340" s="338"/>
      <c r="M4340" s="332" t="s">
        <v>640</v>
      </c>
      <c r="N4340" s="332"/>
      <c r="O4340" s="332"/>
      <c r="P4340" s="330"/>
      <c r="Q4340" s="330"/>
      <c r="R4340" s="338">
        <v>3.5242370000000002E-2</v>
      </c>
      <c r="S4340" s="338"/>
      <c r="T4340" s="338"/>
      <c r="U4340" s="338"/>
      <c r="V4340" s="338">
        <v>5.2863559999999996</v>
      </c>
      <c r="W4340" s="338"/>
      <c r="X4340" s="338"/>
    </row>
    <row r="4341" spans="1:24" ht="16.5" customHeight="1">
      <c r="A4341" s="330"/>
      <c r="B4341" s="330"/>
      <c r="C4341" s="330"/>
      <c r="D4341" s="330"/>
      <c r="E4341" s="330"/>
      <c r="F4341" s="330"/>
      <c r="G4341" s="330"/>
      <c r="H4341" s="219"/>
      <c r="I4341" s="338"/>
      <c r="J4341" s="338"/>
      <c r="K4341" s="338"/>
      <c r="L4341" s="338"/>
      <c r="M4341" s="332"/>
      <c r="N4341" s="332"/>
      <c r="O4341" s="332"/>
      <c r="P4341" s="330"/>
      <c r="Q4341" s="330"/>
      <c r="R4341" s="338"/>
      <c r="S4341" s="338"/>
      <c r="T4341" s="338"/>
      <c r="U4341" s="338"/>
      <c r="V4341" s="338"/>
      <c r="W4341" s="338"/>
      <c r="X4341" s="338"/>
    </row>
    <row r="4342" spans="1:24" ht="1.5" customHeight="1">
      <c r="A4342" s="330" t="s">
        <v>7</v>
      </c>
      <c r="B4342" s="330"/>
      <c r="C4342" s="330"/>
      <c r="D4342" s="330"/>
      <c r="E4342" s="330"/>
      <c r="F4342" s="330"/>
      <c r="G4342" s="330"/>
      <c r="H4342" s="219"/>
      <c r="I4342" s="338">
        <v>1</v>
      </c>
      <c r="J4342" s="338"/>
      <c r="K4342" s="338"/>
      <c r="L4342" s="338"/>
      <c r="M4342" s="332" t="s">
        <v>45</v>
      </c>
      <c r="N4342" s="332"/>
      <c r="O4342" s="332"/>
      <c r="P4342" s="330"/>
      <c r="Q4342" s="330"/>
      <c r="R4342" s="338">
        <v>1.21</v>
      </c>
      <c r="S4342" s="338"/>
      <c r="T4342" s="338"/>
      <c r="U4342" s="338"/>
      <c r="V4342" s="338">
        <v>1.21</v>
      </c>
      <c r="W4342" s="338"/>
      <c r="X4342" s="338"/>
    </row>
    <row r="4343" spans="1:24" ht="16.5" customHeight="1">
      <c r="A4343" s="330"/>
      <c r="B4343" s="330"/>
      <c r="C4343" s="330"/>
      <c r="D4343" s="330"/>
      <c r="E4343" s="330"/>
      <c r="F4343" s="330"/>
      <c r="G4343" s="330"/>
      <c r="H4343" s="219"/>
      <c r="I4343" s="338"/>
      <c r="J4343" s="338"/>
      <c r="K4343" s="338"/>
      <c r="L4343" s="338"/>
      <c r="M4343" s="332"/>
      <c r="N4343" s="332"/>
      <c r="O4343" s="332"/>
      <c r="P4343" s="330"/>
      <c r="Q4343" s="330"/>
      <c r="R4343" s="338"/>
      <c r="S4343" s="338"/>
      <c r="T4343" s="338"/>
      <c r="U4343" s="338"/>
      <c r="V4343" s="338"/>
      <c r="W4343" s="338"/>
      <c r="X4343" s="338"/>
    </row>
    <row r="4344" spans="1:24" ht="1.5" customHeight="1">
      <c r="A4344" s="330" t="s">
        <v>8</v>
      </c>
      <c r="B4344" s="330"/>
      <c r="C4344" s="330"/>
      <c r="D4344" s="330"/>
      <c r="E4344" s="330"/>
      <c r="F4344" s="330"/>
      <c r="G4344" s="330"/>
      <c r="H4344" s="219"/>
      <c r="I4344" s="338">
        <v>1</v>
      </c>
      <c r="J4344" s="338"/>
      <c r="K4344" s="338"/>
      <c r="L4344" s="338"/>
      <c r="M4344" s="332" t="s">
        <v>45</v>
      </c>
      <c r="N4344" s="332"/>
      <c r="O4344" s="332"/>
      <c r="P4344" s="330"/>
      <c r="Q4344" s="330"/>
      <c r="R4344" s="338">
        <v>0.23260339999999999</v>
      </c>
      <c r="S4344" s="338"/>
      <c r="T4344" s="338"/>
      <c r="U4344" s="338"/>
      <c r="V4344" s="338">
        <v>0.23260339999999999</v>
      </c>
      <c r="W4344" s="338"/>
      <c r="X4344" s="338"/>
    </row>
    <row r="4345" spans="1:24" ht="16.5" customHeight="1">
      <c r="A4345" s="330"/>
      <c r="B4345" s="330"/>
      <c r="C4345" s="330"/>
      <c r="D4345" s="330"/>
      <c r="E4345" s="330"/>
      <c r="F4345" s="330"/>
      <c r="G4345" s="330"/>
      <c r="H4345" s="219"/>
      <c r="I4345" s="338"/>
      <c r="J4345" s="338"/>
      <c r="K4345" s="338"/>
      <c r="L4345" s="338"/>
      <c r="M4345" s="332"/>
      <c r="N4345" s="332"/>
      <c r="O4345" s="332"/>
      <c r="P4345" s="330"/>
      <c r="Q4345" s="330"/>
      <c r="R4345" s="338"/>
      <c r="S4345" s="338"/>
      <c r="T4345" s="338"/>
      <c r="U4345" s="338"/>
      <c r="V4345" s="338"/>
      <c r="W4345" s="338"/>
      <c r="X4345" s="338"/>
    </row>
    <row r="4346" spans="1:24" ht="7.5" customHeight="1"/>
    <row r="4347" spans="1:24" ht="17.25" customHeight="1">
      <c r="S4347" s="335" t="s">
        <v>641</v>
      </c>
      <c r="T4347" s="335"/>
      <c r="U4347" s="336">
        <v>29.728960000000001</v>
      </c>
      <c r="V4347" s="336"/>
      <c r="W4347" s="336"/>
    </row>
    <row r="4348" spans="1:24" ht="15" customHeight="1"/>
    <row r="4349" spans="1:24" ht="16.5" customHeight="1">
      <c r="B4349" s="339" t="s">
        <v>247</v>
      </c>
      <c r="C4349" s="339"/>
      <c r="D4349" s="339"/>
      <c r="E4349" s="339"/>
      <c r="F4349" s="339"/>
      <c r="G4349" s="339"/>
      <c r="H4349" s="339"/>
      <c r="I4349" s="339"/>
      <c r="J4349" s="339"/>
      <c r="K4349" s="339"/>
      <c r="L4349" s="339"/>
      <c r="M4349" s="339"/>
      <c r="N4349" s="339"/>
      <c r="O4349" s="339"/>
      <c r="P4349" s="339"/>
      <c r="Q4349" s="339"/>
      <c r="R4349" s="339"/>
      <c r="S4349" s="339"/>
      <c r="T4349" s="339"/>
      <c r="U4349" s="339"/>
      <c r="V4349" s="339"/>
      <c r="W4349" s="339"/>
      <c r="X4349" s="339"/>
    </row>
    <row r="4350" spans="1:24" ht="1.5" customHeight="1"/>
    <row r="4351" spans="1:24" ht="18" customHeight="1">
      <c r="A4351" s="340" t="s">
        <v>633</v>
      </c>
      <c r="B4351" s="340"/>
      <c r="C4351" s="340"/>
      <c r="D4351" s="340"/>
      <c r="E4351" s="340"/>
      <c r="F4351" s="340"/>
      <c r="G4351" s="340"/>
      <c r="H4351" s="218" t="s">
        <v>634</v>
      </c>
      <c r="I4351" s="341" t="s">
        <v>635</v>
      </c>
      <c r="J4351" s="341"/>
      <c r="K4351" s="341"/>
      <c r="L4351" s="341"/>
      <c r="M4351" s="341" t="s">
        <v>43</v>
      </c>
      <c r="N4351" s="341"/>
      <c r="O4351" s="341"/>
      <c r="P4351" s="340" t="s">
        <v>636</v>
      </c>
      <c r="Q4351" s="340"/>
      <c r="R4351" s="341" t="s">
        <v>637</v>
      </c>
      <c r="S4351" s="341"/>
      <c r="T4351" s="341"/>
      <c r="U4351" s="341"/>
      <c r="V4351" s="341" t="s">
        <v>638</v>
      </c>
      <c r="W4351" s="341"/>
      <c r="X4351" s="341"/>
    </row>
    <row r="4352" spans="1:24" ht="1.5" customHeight="1">
      <c r="A4352" s="330" t="s">
        <v>47</v>
      </c>
      <c r="B4352" s="330"/>
      <c r="C4352" s="330"/>
      <c r="D4352" s="330"/>
      <c r="E4352" s="330"/>
      <c r="F4352" s="330"/>
      <c r="G4352" s="330"/>
      <c r="H4352" s="219"/>
      <c r="I4352" s="338">
        <v>150</v>
      </c>
      <c r="J4352" s="338"/>
      <c r="K4352" s="338"/>
      <c r="L4352" s="338"/>
      <c r="M4352" s="332" t="s">
        <v>640</v>
      </c>
      <c r="N4352" s="332"/>
      <c r="O4352" s="332"/>
      <c r="P4352" s="330"/>
      <c r="Q4352" s="330"/>
      <c r="R4352" s="338">
        <v>3.5242370000000002E-2</v>
      </c>
      <c r="S4352" s="338"/>
      <c r="T4352" s="338"/>
      <c r="U4352" s="338"/>
      <c r="V4352" s="338">
        <v>5.2863559999999996</v>
      </c>
      <c r="W4352" s="338"/>
      <c r="X4352" s="338"/>
    </row>
    <row r="4353" spans="1:24" ht="16.5" customHeight="1">
      <c r="A4353" s="330"/>
      <c r="B4353" s="330"/>
      <c r="C4353" s="330"/>
      <c r="D4353" s="330"/>
      <c r="E4353" s="330"/>
      <c r="F4353" s="330"/>
      <c r="G4353" s="330"/>
      <c r="H4353" s="219"/>
      <c r="I4353" s="338"/>
      <c r="J4353" s="338"/>
      <c r="K4353" s="338"/>
      <c r="L4353" s="338"/>
      <c r="M4353" s="332"/>
      <c r="N4353" s="332"/>
      <c r="O4353" s="332"/>
      <c r="P4353" s="330"/>
      <c r="Q4353" s="330"/>
      <c r="R4353" s="338"/>
      <c r="S4353" s="338"/>
      <c r="T4353" s="338"/>
      <c r="U4353" s="338"/>
      <c r="V4353" s="338"/>
      <c r="W4353" s="338"/>
      <c r="X4353" s="338"/>
    </row>
    <row r="4354" spans="1:24" ht="1.5" customHeight="1">
      <c r="A4354" s="330" t="s">
        <v>7</v>
      </c>
      <c r="B4354" s="330"/>
      <c r="C4354" s="330"/>
      <c r="D4354" s="330"/>
      <c r="E4354" s="330"/>
      <c r="F4354" s="330"/>
      <c r="G4354" s="330"/>
      <c r="H4354" s="219"/>
      <c r="I4354" s="338">
        <v>1</v>
      </c>
      <c r="J4354" s="338"/>
      <c r="K4354" s="338"/>
      <c r="L4354" s="338"/>
      <c r="M4354" s="332" t="s">
        <v>45</v>
      </c>
      <c r="N4354" s="332"/>
      <c r="O4354" s="332"/>
      <c r="P4354" s="330"/>
      <c r="Q4354" s="330"/>
      <c r="R4354" s="338">
        <v>1.21</v>
      </c>
      <c r="S4354" s="338"/>
      <c r="T4354" s="338"/>
      <c r="U4354" s="338"/>
      <c r="V4354" s="338">
        <v>1.21</v>
      </c>
      <c r="W4354" s="338"/>
      <c r="X4354" s="338"/>
    </row>
    <row r="4355" spans="1:24" ht="16.5" customHeight="1">
      <c r="A4355" s="330"/>
      <c r="B4355" s="330"/>
      <c r="C4355" s="330"/>
      <c r="D4355" s="330"/>
      <c r="E4355" s="330"/>
      <c r="F4355" s="330"/>
      <c r="G4355" s="330"/>
      <c r="H4355" s="219"/>
      <c r="I4355" s="338"/>
      <c r="J4355" s="338"/>
      <c r="K4355" s="338"/>
      <c r="L4355" s="338"/>
      <c r="M4355" s="332"/>
      <c r="N4355" s="332"/>
      <c r="O4355" s="332"/>
      <c r="P4355" s="330"/>
      <c r="Q4355" s="330"/>
      <c r="R4355" s="338"/>
      <c r="S4355" s="338"/>
      <c r="T4355" s="338"/>
      <c r="U4355" s="338"/>
      <c r="V4355" s="338"/>
      <c r="W4355" s="338"/>
      <c r="X4355" s="338"/>
    </row>
    <row r="4356" spans="1:24" ht="1.5" customHeight="1">
      <c r="A4356" s="330" t="s">
        <v>9</v>
      </c>
      <c r="B4356" s="330"/>
      <c r="C4356" s="330"/>
      <c r="D4356" s="330"/>
      <c r="E4356" s="330"/>
      <c r="F4356" s="330"/>
      <c r="G4356" s="330"/>
      <c r="H4356" s="219"/>
      <c r="I4356" s="338">
        <v>250</v>
      </c>
      <c r="J4356" s="338"/>
      <c r="K4356" s="338"/>
      <c r="L4356" s="338"/>
      <c r="M4356" s="332" t="s">
        <v>639</v>
      </c>
      <c r="N4356" s="332"/>
      <c r="O4356" s="332"/>
      <c r="P4356" s="330"/>
      <c r="Q4356" s="330"/>
      <c r="R4356" s="338">
        <v>9.1999999999999998E-2</v>
      </c>
      <c r="S4356" s="338"/>
      <c r="T4356" s="338"/>
      <c r="U4356" s="338"/>
      <c r="V4356" s="338">
        <v>23</v>
      </c>
      <c r="W4356" s="338"/>
      <c r="X4356" s="338"/>
    </row>
    <row r="4357" spans="1:24" ht="16.5" customHeight="1">
      <c r="A4357" s="330"/>
      <c r="B4357" s="330"/>
      <c r="C4357" s="330"/>
      <c r="D4357" s="330"/>
      <c r="E4357" s="330"/>
      <c r="F4357" s="330"/>
      <c r="G4357" s="330"/>
      <c r="H4357" s="219"/>
      <c r="I4357" s="338"/>
      <c r="J4357" s="338"/>
      <c r="K4357" s="338"/>
      <c r="L4357" s="338"/>
      <c r="M4357" s="332"/>
      <c r="N4357" s="332"/>
      <c r="O4357" s="332"/>
      <c r="P4357" s="330"/>
      <c r="Q4357" s="330"/>
      <c r="R4357" s="338"/>
      <c r="S4357" s="338"/>
      <c r="T4357" s="338"/>
      <c r="U4357" s="338"/>
      <c r="V4357" s="338"/>
      <c r="W4357" s="338"/>
      <c r="X4357" s="338"/>
    </row>
    <row r="4358" spans="1:24" ht="1.5" customHeight="1">
      <c r="A4358" s="330" t="s">
        <v>8</v>
      </c>
      <c r="B4358" s="330"/>
      <c r="C4358" s="330"/>
      <c r="D4358" s="330"/>
      <c r="E4358" s="330"/>
      <c r="F4358" s="330"/>
      <c r="G4358" s="330"/>
      <c r="H4358" s="219"/>
      <c r="I4358" s="338">
        <v>1</v>
      </c>
      <c r="J4358" s="338"/>
      <c r="K4358" s="338"/>
      <c r="L4358" s="338"/>
      <c r="M4358" s="332" t="s">
        <v>45</v>
      </c>
      <c r="N4358" s="332"/>
      <c r="O4358" s="332"/>
      <c r="P4358" s="330"/>
      <c r="Q4358" s="330"/>
      <c r="R4358" s="338">
        <v>0.23260339999999999</v>
      </c>
      <c r="S4358" s="338"/>
      <c r="T4358" s="338"/>
      <c r="U4358" s="338"/>
      <c r="V4358" s="338">
        <v>0.23260339999999999</v>
      </c>
      <c r="W4358" s="338"/>
      <c r="X4358" s="338"/>
    </row>
    <row r="4359" spans="1:24" ht="16.5" customHeight="1">
      <c r="A4359" s="330"/>
      <c r="B4359" s="330"/>
      <c r="C4359" s="330"/>
      <c r="D4359" s="330"/>
      <c r="E4359" s="330"/>
      <c r="F4359" s="330"/>
      <c r="G4359" s="330"/>
      <c r="H4359" s="219"/>
      <c r="I4359" s="338"/>
      <c r="J4359" s="338"/>
      <c r="K4359" s="338"/>
      <c r="L4359" s="338"/>
      <c r="M4359" s="332"/>
      <c r="N4359" s="332"/>
      <c r="O4359" s="332"/>
      <c r="P4359" s="330"/>
      <c r="Q4359" s="330"/>
      <c r="R4359" s="338"/>
      <c r="S4359" s="338"/>
      <c r="T4359" s="338"/>
      <c r="U4359" s="338"/>
      <c r="V4359" s="338"/>
      <c r="W4359" s="338"/>
      <c r="X4359" s="338"/>
    </row>
    <row r="4360" spans="1:24" ht="7.5" customHeight="1"/>
    <row r="4361" spans="1:24" ht="16.5" customHeight="1">
      <c r="S4361" s="335" t="s">
        <v>641</v>
      </c>
      <c r="T4361" s="335"/>
      <c r="U4361" s="336">
        <v>29.728960000000001</v>
      </c>
      <c r="V4361" s="336"/>
      <c r="W4361" s="336"/>
    </row>
    <row r="4362" spans="1:24" ht="13.5" customHeight="1"/>
    <row r="4363" spans="1:24" ht="16.5" customHeight="1">
      <c r="E4363" s="342" t="s">
        <v>40</v>
      </c>
      <c r="F4363" s="342"/>
      <c r="G4363" s="342" t="s">
        <v>248</v>
      </c>
      <c r="H4363" s="342"/>
      <c r="I4363" s="342"/>
      <c r="J4363" s="342"/>
    </row>
    <row r="4364" spans="1:24" ht="14.25" customHeight="1"/>
    <row r="4365" spans="1:24" ht="16.5" customHeight="1">
      <c r="B4365" s="339" t="s">
        <v>249</v>
      </c>
      <c r="C4365" s="339"/>
      <c r="D4365" s="339"/>
      <c r="E4365" s="339"/>
      <c r="F4365" s="339"/>
      <c r="G4365" s="339"/>
      <c r="H4365" s="339"/>
      <c r="I4365" s="339"/>
      <c r="J4365" s="339"/>
      <c r="K4365" s="339"/>
      <c r="L4365" s="339"/>
      <c r="M4365" s="339"/>
      <c r="N4365" s="339"/>
      <c r="O4365" s="339"/>
      <c r="P4365" s="339"/>
      <c r="Q4365" s="339"/>
      <c r="R4365" s="339"/>
      <c r="S4365" s="339"/>
      <c r="T4365" s="339"/>
      <c r="U4365" s="339"/>
      <c r="V4365" s="339"/>
      <c r="W4365" s="339"/>
      <c r="X4365" s="339"/>
    </row>
    <row r="4366" spans="1:24" ht="0.75" customHeight="1"/>
    <row r="4367" spans="1:24" ht="18" customHeight="1">
      <c r="A4367" s="340" t="s">
        <v>633</v>
      </c>
      <c r="B4367" s="340"/>
      <c r="C4367" s="340"/>
      <c r="D4367" s="340"/>
      <c r="E4367" s="340"/>
      <c r="F4367" s="340"/>
      <c r="G4367" s="340"/>
      <c r="H4367" s="218" t="s">
        <v>634</v>
      </c>
      <c r="I4367" s="341" t="s">
        <v>635</v>
      </c>
      <c r="J4367" s="341"/>
      <c r="K4367" s="341"/>
      <c r="L4367" s="341"/>
      <c r="M4367" s="341" t="s">
        <v>43</v>
      </c>
      <c r="N4367" s="341"/>
      <c r="O4367" s="341"/>
      <c r="P4367" s="340" t="s">
        <v>636</v>
      </c>
      <c r="Q4367" s="340"/>
      <c r="R4367" s="341" t="s">
        <v>637</v>
      </c>
      <c r="S4367" s="341"/>
      <c r="T4367" s="341"/>
      <c r="U4367" s="341"/>
      <c r="V4367" s="341" t="s">
        <v>638</v>
      </c>
      <c r="W4367" s="341"/>
      <c r="X4367" s="341"/>
    </row>
    <row r="4368" spans="1:24" ht="1.5" customHeight="1">
      <c r="A4368" s="330" t="s">
        <v>250</v>
      </c>
      <c r="B4368" s="330"/>
      <c r="C4368" s="330"/>
      <c r="D4368" s="330"/>
      <c r="E4368" s="330"/>
      <c r="F4368" s="330"/>
      <c r="G4368" s="330"/>
      <c r="H4368" s="219"/>
      <c r="I4368" s="338">
        <v>40</v>
      </c>
      <c r="J4368" s="338"/>
      <c r="K4368" s="338"/>
      <c r="L4368" s="338"/>
      <c r="M4368" s="332" t="s">
        <v>639</v>
      </c>
      <c r="N4368" s="332"/>
      <c r="O4368" s="332"/>
      <c r="P4368" s="330"/>
      <c r="Q4368" s="330"/>
      <c r="R4368" s="338">
        <v>0</v>
      </c>
      <c r="S4368" s="338"/>
      <c r="T4368" s="338"/>
      <c r="U4368" s="338"/>
      <c r="V4368" s="338">
        <v>0</v>
      </c>
      <c r="W4368" s="338"/>
      <c r="X4368" s="338"/>
    </row>
    <row r="4369" spans="1:24" ht="16.5" customHeight="1">
      <c r="A4369" s="330"/>
      <c r="B4369" s="330"/>
      <c r="C4369" s="330"/>
      <c r="D4369" s="330"/>
      <c r="E4369" s="330"/>
      <c r="F4369" s="330"/>
      <c r="G4369" s="330"/>
      <c r="H4369" s="219"/>
      <c r="I4369" s="338"/>
      <c r="J4369" s="338"/>
      <c r="K4369" s="338"/>
      <c r="L4369" s="338"/>
      <c r="M4369" s="332"/>
      <c r="N4369" s="332"/>
      <c r="O4369" s="332"/>
      <c r="P4369" s="330"/>
      <c r="Q4369" s="330"/>
      <c r="R4369" s="338"/>
      <c r="S4369" s="338"/>
      <c r="T4369" s="338"/>
      <c r="U4369" s="338"/>
      <c r="V4369" s="338"/>
      <c r="W4369" s="338"/>
      <c r="X4369" s="338"/>
    </row>
    <row r="4370" spans="1:24" ht="1.5" customHeight="1">
      <c r="A4370" s="330" t="s">
        <v>46</v>
      </c>
      <c r="B4370" s="330"/>
      <c r="C4370" s="330"/>
      <c r="D4370" s="330"/>
      <c r="E4370" s="330"/>
      <c r="F4370" s="330"/>
      <c r="G4370" s="330"/>
      <c r="H4370" s="219"/>
      <c r="I4370" s="338">
        <v>40</v>
      </c>
      <c r="J4370" s="338"/>
      <c r="K4370" s="338"/>
      <c r="L4370" s="338"/>
      <c r="M4370" s="332" t="s">
        <v>639</v>
      </c>
      <c r="N4370" s="332"/>
      <c r="O4370" s="332"/>
      <c r="P4370" s="330"/>
      <c r="Q4370" s="330"/>
      <c r="R4370" s="338">
        <v>0.1234531</v>
      </c>
      <c r="S4370" s="338"/>
      <c r="T4370" s="338"/>
      <c r="U4370" s="338"/>
      <c r="V4370" s="338">
        <v>4.9381250000000003</v>
      </c>
      <c r="W4370" s="338"/>
      <c r="X4370" s="338"/>
    </row>
    <row r="4371" spans="1:24" ht="16.5" customHeight="1">
      <c r="A4371" s="330"/>
      <c r="B4371" s="330"/>
      <c r="C4371" s="330"/>
      <c r="D4371" s="330"/>
      <c r="E4371" s="330"/>
      <c r="F4371" s="330"/>
      <c r="G4371" s="330"/>
      <c r="H4371" s="219"/>
      <c r="I4371" s="338"/>
      <c r="J4371" s="338"/>
      <c r="K4371" s="338"/>
      <c r="L4371" s="338"/>
      <c r="M4371" s="332"/>
      <c r="N4371" s="332"/>
      <c r="O4371" s="332"/>
      <c r="P4371" s="330"/>
      <c r="Q4371" s="330"/>
      <c r="R4371" s="338"/>
      <c r="S4371" s="338"/>
      <c r="T4371" s="338"/>
      <c r="U4371" s="338"/>
      <c r="V4371" s="338"/>
      <c r="W4371" s="338"/>
      <c r="X4371" s="338"/>
    </row>
    <row r="4372" spans="1:24" ht="1.5" customHeight="1">
      <c r="A4372" s="330" t="s">
        <v>7</v>
      </c>
      <c r="B4372" s="330"/>
      <c r="C4372" s="330"/>
      <c r="D4372" s="330"/>
      <c r="E4372" s="330"/>
      <c r="F4372" s="330"/>
      <c r="G4372" s="330"/>
      <c r="H4372" s="219"/>
      <c r="I4372" s="338">
        <v>1</v>
      </c>
      <c r="J4372" s="338"/>
      <c r="K4372" s="338"/>
      <c r="L4372" s="338"/>
      <c r="M4372" s="332" t="s">
        <v>45</v>
      </c>
      <c r="N4372" s="332"/>
      <c r="O4372" s="332"/>
      <c r="P4372" s="330"/>
      <c r="Q4372" s="330"/>
      <c r="R4372" s="338">
        <v>1.21</v>
      </c>
      <c r="S4372" s="338"/>
      <c r="T4372" s="338"/>
      <c r="U4372" s="338"/>
      <c r="V4372" s="338">
        <v>1.21</v>
      </c>
      <c r="W4372" s="338"/>
      <c r="X4372" s="338"/>
    </row>
    <row r="4373" spans="1:24" ht="16.5" customHeight="1">
      <c r="A4373" s="330"/>
      <c r="B4373" s="330"/>
      <c r="C4373" s="330"/>
      <c r="D4373" s="330"/>
      <c r="E4373" s="330"/>
      <c r="F4373" s="330"/>
      <c r="G4373" s="330"/>
      <c r="H4373" s="219"/>
      <c r="I4373" s="338"/>
      <c r="J4373" s="338"/>
      <c r="K4373" s="338"/>
      <c r="L4373" s="338"/>
      <c r="M4373" s="332"/>
      <c r="N4373" s="332"/>
      <c r="O4373" s="332"/>
      <c r="P4373" s="330"/>
      <c r="Q4373" s="330"/>
      <c r="R4373" s="338"/>
      <c r="S4373" s="338"/>
      <c r="T4373" s="338"/>
      <c r="U4373" s="338"/>
      <c r="V4373" s="338"/>
      <c r="W4373" s="338"/>
      <c r="X4373" s="338"/>
    </row>
    <row r="4374" spans="1:24" ht="1.5" customHeight="1">
      <c r="A4374" s="330" t="s">
        <v>8</v>
      </c>
      <c r="B4374" s="330"/>
      <c r="C4374" s="330"/>
      <c r="D4374" s="330"/>
      <c r="E4374" s="330"/>
      <c r="F4374" s="330"/>
      <c r="G4374" s="330"/>
      <c r="H4374" s="219"/>
      <c r="I4374" s="338">
        <v>1</v>
      </c>
      <c r="J4374" s="338"/>
      <c r="K4374" s="338"/>
      <c r="L4374" s="338"/>
      <c r="M4374" s="332" t="s">
        <v>45</v>
      </c>
      <c r="N4374" s="332"/>
      <c r="O4374" s="332"/>
      <c r="P4374" s="330"/>
      <c r="Q4374" s="330"/>
      <c r="R4374" s="338">
        <v>0.23260339999999999</v>
      </c>
      <c r="S4374" s="338"/>
      <c r="T4374" s="338"/>
      <c r="U4374" s="338"/>
      <c r="V4374" s="338">
        <v>0.23260339999999999</v>
      </c>
      <c r="W4374" s="338"/>
      <c r="X4374" s="338"/>
    </row>
    <row r="4375" spans="1:24" ht="16.5" customHeight="1">
      <c r="A4375" s="330"/>
      <c r="B4375" s="330"/>
      <c r="C4375" s="330"/>
      <c r="D4375" s="330"/>
      <c r="E4375" s="330"/>
      <c r="F4375" s="330"/>
      <c r="G4375" s="330"/>
      <c r="H4375" s="219"/>
      <c r="I4375" s="338"/>
      <c r="J4375" s="338"/>
      <c r="K4375" s="338"/>
      <c r="L4375" s="338"/>
      <c r="M4375" s="332"/>
      <c r="N4375" s="332"/>
      <c r="O4375" s="332"/>
      <c r="P4375" s="330"/>
      <c r="Q4375" s="330"/>
      <c r="R4375" s="338"/>
      <c r="S4375" s="338"/>
      <c r="T4375" s="338"/>
      <c r="U4375" s="338"/>
      <c r="V4375" s="338"/>
      <c r="W4375" s="338"/>
      <c r="X4375" s="338"/>
    </row>
    <row r="4376" spans="1:24" ht="7.5" customHeight="1"/>
    <row r="4377" spans="1:24" ht="16.5" customHeight="1">
      <c r="S4377" s="335" t="s">
        <v>641</v>
      </c>
      <c r="T4377" s="335"/>
      <c r="U4377" s="336">
        <v>6.3807280000000004</v>
      </c>
      <c r="V4377" s="336"/>
      <c r="W4377" s="336"/>
    </row>
    <row r="4378" spans="1:24" ht="15.75" customHeight="1"/>
    <row r="4379" spans="1:24" ht="16.5" customHeight="1">
      <c r="B4379" s="339" t="s">
        <v>251</v>
      </c>
      <c r="C4379" s="339"/>
      <c r="D4379" s="339"/>
      <c r="E4379" s="339"/>
      <c r="F4379" s="339"/>
      <c r="G4379" s="339"/>
      <c r="H4379" s="339"/>
      <c r="I4379" s="339"/>
      <c r="J4379" s="339"/>
      <c r="K4379" s="339"/>
      <c r="L4379" s="339"/>
      <c r="M4379" s="339"/>
      <c r="N4379" s="339"/>
      <c r="O4379" s="339"/>
      <c r="P4379" s="339"/>
      <c r="Q4379" s="339"/>
      <c r="R4379" s="339"/>
      <c r="S4379" s="339"/>
      <c r="T4379" s="339"/>
      <c r="U4379" s="339"/>
      <c r="V4379" s="339"/>
      <c r="W4379" s="339"/>
      <c r="X4379" s="339"/>
    </row>
    <row r="4380" spans="1:24" ht="0.75" customHeight="1"/>
    <row r="4381" spans="1:24" ht="18" customHeight="1">
      <c r="A4381" s="340" t="s">
        <v>633</v>
      </c>
      <c r="B4381" s="340"/>
      <c r="C4381" s="340"/>
      <c r="D4381" s="340"/>
      <c r="E4381" s="340"/>
      <c r="F4381" s="340"/>
      <c r="G4381" s="340"/>
      <c r="H4381" s="218" t="s">
        <v>634</v>
      </c>
      <c r="I4381" s="341" t="s">
        <v>635</v>
      </c>
      <c r="J4381" s="341"/>
      <c r="K4381" s="341"/>
      <c r="L4381" s="341"/>
      <c r="M4381" s="341" t="s">
        <v>43</v>
      </c>
      <c r="N4381" s="341"/>
      <c r="O4381" s="341"/>
      <c r="P4381" s="340" t="s">
        <v>636</v>
      </c>
      <c r="Q4381" s="340"/>
      <c r="R4381" s="341" t="s">
        <v>637</v>
      </c>
      <c r="S4381" s="341"/>
      <c r="T4381" s="341"/>
      <c r="U4381" s="341"/>
      <c r="V4381" s="341" t="s">
        <v>638</v>
      </c>
      <c r="W4381" s="341"/>
      <c r="X4381" s="341"/>
    </row>
    <row r="4382" spans="1:24" ht="1.5" customHeight="1">
      <c r="A4382" s="330" t="s">
        <v>252</v>
      </c>
      <c r="B4382" s="330"/>
      <c r="C4382" s="330"/>
      <c r="D4382" s="330"/>
      <c r="E4382" s="330"/>
      <c r="F4382" s="330"/>
      <c r="G4382" s="330"/>
      <c r="H4382" s="219"/>
      <c r="I4382" s="338">
        <v>60</v>
      </c>
      <c r="J4382" s="338"/>
      <c r="K4382" s="338"/>
      <c r="L4382" s="338"/>
      <c r="M4382" s="332" t="s">
        <v>639</v>
      </c>
      <c r="N4382" s="332"/>
      <c r="O4382" s="332"/>
      <c r="P4382" s="330"/>
      <c r="Q4382" s="330"/>
      <c r="R4382" s="338">
        <v>0.1265</v>
      </c>
      <c r="S4382" s="338"/>
      <c r="T4382" s="338"/>
      <c r="U4382" s="338"/>
      <c r="V4382" s="338">
        <v>7.59</v>
      </c>
      <c r="W4382" s="338"/>
      <c r="X4382" s="338"/>
    </row>
    <row r="4383" spans="1:24" ht="16.5" customHeight="1">
      <c r="A4383" s="330"/>
      <c r="B4383" s="330"/>
      <c r="C4383" s="330"/>
      <c r="D4383" s="330"/>
      <c r="E4383" s="330"/>
      <c r="F4383" s="330"/>
      <c r="G4383" s="330"/>
      <c r="H4383" s="219"/>
      <c r="I4383" s="338"/>
      <c r="J4383" s="338"/>
      <c r="K4383" s="338"/>
      <c r="L4383" s="338"/>
      <c r="M4383" s="332"/>
      <c r="N4383" s="332"/>
      <c r="O4383" s="332"/>
      <c r="P4383" s="330"/>
      <c r="Q4383" s="330"/>
      <c r="R4383" s="338"/>
      <c r="S4383" s="338"/>
      <c r="T4383" s="338"/>
      <c r="U4383" s="338"/>
      <c r="V4383" s="338"/>
      <c r="W4383" s="338"/>
      <c r="X4383" s="338"/>
    </row>
    <row r="4384" spans="1:24" ht="1.5" customHeight="1">
      <c r="A4384" s="330" t="s">
        <v>46</v>
      </c>
      <c r="B4384" s="330"/>
      <c r="C4384" s="330"/>
      <c r="D4384" s="330"/>
      <c r="E4384" s="330"/>
      <c r="F4384" s="330"/>
      <c r="G4384" s="330"/>
      <c r="H4384" s="219"/>
      <c r="I4384" s="338">
        <v>30</v>
      </c>
      <c r="J4384" s="338"/>
      <c r="K4384" s="338"/>
      <c r="L4384" s="338"/>
      <c r="M4384" s="332" t="s">
        <v>639</v>
      </c>
      <c r="N4384" s="332"/>
      <c r="O4384" s="332"/>
      <c r="P4384" s="330"/>
      <c r="Q4384" s="330"/>
      <c r="R4384" s="338">
        <v>0.1234531</v>
      </c>
      <c r="S4384" s="338"/>
      <c r="T4384" s="338"/>
      <c r="U4384" s="338"/>
      <c r="V4384" s="338">
        <v>3.7035939999999998</v>
      </c>
      <c r="W4384" s="338"/>
      <c r="X4384" s="338"/>
    </row>
    <row r="4385" spans="1:24" ht="16.5" customHeight="1">
      <c r="A4385" s="330"/>
      <c r="B4385" s="330"/>
      <c r="C4385" s="330"/>
      <c r="D4385" s="330"/>
      <c r="E4385" s="330"/>
      <c r="F4385" s="330"/>
      <c r="G4385" s="330"/>
      <c r="H4385" s="219"/>
      <c r="I4385" s="338"/>
      <c r="J4385" s="338"/>
      <c r="K4385" s="338"/>
      <c r="L4385" s="338"/>
      <c r="M4385" s="332"/>
      <c r="N4385" s="332"/>
      <c r="O4385" s="332"/>
      <c r="P4385" s="330"/>
      <c r="Q4385" s="330"/>
      <c r="R4385" s="338"/>
      <c r="S4385" s="338"/>
      <c r="T4385" s="338"/>
      <c r="U4385" s="338"/>
      <c r="V4385" s="338"/>
      <c r="W4385" s="338"/>
      <c r="X4385" s="338"/>
    </row>
    <row r="4386" spans="1:24" ht="1.5" customHeight="1">
      <c r="A4386" s="330" t="s">
        <v>7</v>
      </c>
      <c r="B4386" s="330"/>
      <c r="C4386" s="330"/>
      <c r="D4386" s="330"/>
      <c r="E4386" s="330"/>
      <c r="F4386" s="330"/>
      <c r="G4386" s="330"/>
      <c r="H4386" s="219"/>
      <c r="I4386" s="338">
        <v>1</v>
      </c>
      <c r="J4386" s="338"/>
      <c r="K4386" s="338"/>
      <c r="L4386" s="338"/>
      <c r="M4386" s="332" t="s">
        <v>45</v>
      </c>
      <c r="N4386" s="332"/>
      <c r="O4386" s="332"/>
      <c r="P4386" s="330"/>
      <c r="Q4386" s="330"/>
      <c r="R4386" s="338">
        <v>1.21</v>
      </c>
      <c r="S4386" s="338"/>
      <c r="T4386" s="338"/>
      <c r="U4386" s="338"/>
      <c r="V4386" s="338">
        <v>1.21</v>
      </c>
      <c r="W4386" s="338"/>
      <c r="X4386" s="338"/>
    </row>
    <row r="4387" spans="1:24" ht="16.5" customHeight="1">
      <c r="A4387" s="330"/>
      <c r="B4387" s="330"/>
      <c r="C4387" s="330"/>
      <c r="D4387" s="330"/>
      <c r="E4387" s="330"/>
      <c r="F4387" s="330"/>
      <c r="G4387" s="330"/>
      <c r="H4387" s="219"/>
      <c r="I4387" s="338"/>
      <c r="J4387" s="338"/>
      <c r="K4387" s="338"/>
      <c r="L4387" s="338"/>
      <c r="M4387" s="332"/>
      <c r="N4387" s="332"/>
      <c r="O4387" s="332"/>
      <c r="P4387" s="330"/>
      <c r="Q4387" s="330"/>
      <c r="R4387" s="338"/>
      <c r="S4387" s="338"/>
      <c r="T4387" s="338"/>
      <c r="U4387" s="338"/>
      <c r="V4387" s="338"/>
      <c r="W4387" s="338"/>
      <c r="X4387" s="338"/>
    </row>
    <row r="4388" spans="1:24" ht="1.5" customHeight="1">
      <c r="A4388" s="330" t="s">
        <v>8</v>
      </c>
      <c r="B4388" s="330"/>
      <c r="C4388" s="330"/>
      <c r="D4388" s="330"/>
      <c r="E4388" s="330"/>
      <c r="F4388" s="330"/>
      <c r="G4388" s="330"/>
      <c r="H4388" s="219"/>
      <c r="I4388" s="338">
        <v>1</v>
      </c>
      <c r="J4388" s="338"/>
      <c r="K4388" s="338"/>
      <c r="L4388" s="338"/>
      <c r="M4388" s="332" t="s">
        <v>45</v>
      </c>
      <c r="N4388" s="332"/>
      <c r="O4388" s="332"/>
      <c r="P4388" s="330"/>
      <c r="Q4388" s="330"/>
      <c r="R4388" s="338">
        <v>0.23260339999999999</v>
      </c>
      <c r="S4388" s="338"/>
      <c r="T4388" s="338"/>
      <c r="U4388" s="338"/>
      <c r="V4388" s="338">
        <v>0.23260339999999999</v>
      </c>
      <c r="W4388" s="338"/>
      <c r="X4388" s="338"/>
    </row>
    <row r="4389" spans="1:24" ht="16.5" customHeight="1">
      <c r="A4389" s="330"/>
      <c r="B4389" s="330"/>
      <c r="C4389" s="330"/>
      <c r="D4389" s="330"/>
      <c r="E4389" s="330"/>
      <c r="F4389" s="330"/>
      <c r="G4389" s="330"/>
      <c r="H4389" s="219"/>
      <c r="I4389" s="338"/>
      <c r="J4389" s="338"/>
      <c r="K4389" s="338"/>
      <c r="L4389" s="338"/>
      <c r="M4389" s="332"/>
      <c r="N4389" s="332"/>
      <c r="O4389" s="332"/>
      <c r="P4389" s="330"/>
      <c r="Q4389" s="330"/>
      <c r="R4389" s="338"/>
      <c r="S4389" s="338"/>
      <c r="T4389" s="338"/>
      <c r="U4389" s="338"/>
      <c r="V4389" s="338"/>
      <c r="W4389" s="338"/>
      <c r="X4389" s="338"/>
    </row>
    <row r="4390" spans="1:24" ht="7.5" customHeight="1"/>
    <row r="4391" spans="1:24" ht="17.25" customHeight="1">
      <c r="S4391" s="335" t="s">
        <v>641</v>
      </c>
      <c r="T4391" s="335"/>
      <c r="U4391" s="336">
        <v>12.7362</v>
      </c>
      <c r="V4391" s="336"/>
      <c r="W4391" s="336"/>
    </row>
    <row r="4392" spans="1:24" ht="15" customHeight="1"/>
    <row r="4393" spans="1:24" ht="16.5" customHeight="1">
      <c r="B4393" s="339" t="s">
        <v>829</v>
      </c>
      <c r="C4393" s="339"/>
      <c r="D4393" s="339"/>
      <c r="E4393" s="339"/>
      <c r="F4393" s="339"/>
      <c r="G4393" s="339"/>
      <c r="H4393" s="339"/>
      <c r="I4393" s="339"/>
      <c r="J4393" s="339"/>
      <c r="K4393" s="339"/>
      <c r="L4393" s="339"/>
      <c r="M4393" s="339"/>
      <c r="N4393" s="339"/>
      <c r="O4393" s="339"/>
      <c r="P4393" s="339"/>
      <c r="Q4393" s="339"/>
      <c r="R4393" s="339"/>
      <c r="S4393" s="339"/>
      <c r="T4393" s="339"/>
      <c r="U4393" s="339"/>
      <c r="V4393" s="339"/>
      <c r="W4393" s="339"/>
      <c r="X4393" s="339"/>
    </row>
    <row r="4394" spans="1:24" ht="1.5" customHeight="1"/>
    <row r="4395" spans="1:24" ht="18" customHeight="1">
      <c r="A4395" s="340" t="s">
        <v>633</v>
      </c>
      <c r="B4395" s="340"/>
      <c r="C4395" s="340"/>
      <c r="D4395" s="340"/>
      <c r="E4395" s="340"/>
      <c r="F4395" s="340"/>
      <c r="G4395" s="340"/>
      <c r="H4395" s="218" t="s">
        <v>634</v>
      </c>
      <c r="I4395" s="341" t="s">
        <v>635</v>
      </c>
      <c r="J4395" s="341"/>
      <c r="K4395" s="341"/>
      <c r="L4395" s="341"/>
      <c r="M4395" s="341" t="s">
        <v>43</v>
      </c>
      <c r="N4395" s="341"/>
      <c r="O4395" s="341"/>
      <c r="P4395" s="340" t="s">
        <v>636</v>
      </c>
      <c r="Q4395" s="340"/>
      <c r="R4395" s="341" t="s">
        <v>637</v>
      </c>
      <c r="S4395" s="341"/>
      <c r="T4395" s="341"/>
      <c r="U4395" s="341"/>
      <c r="V4395" s="341" t="s">
        <v>638</v>
      </c>
      <c r="W4395" s="341"/>
      <c r="X4395" s="341"/>
    </row>
    <row r="4396" spans="1:24" ht="1.5" customHeight="1">
      <c r="A4396" s="330" t="s">
        <v>252</v>
      </c>
      <c r="B4396" s="330"/>
      <c r="C4396" s="330"/>
      <c r="D4396" s="330"/>
      <c r="E4396" s="330"/>
      <c r="F4396" s="330"/>
      <c r="G4396" s="330"/>
      <c r="H4396" s="219"/>
      <c r="I4396" s="338">
        <v>50</v>
      </c>
      <c r="J4396" s="338"/>
      <c r="K4396" s="338"/>
      <c r="L4396" s="338"/>
      <c r="M4396" s="332" t="s">
        <v>639</v>
      </c>
      <c r="N4396" s="332"/>
      <c r="O4396" s="332"/>
      <c r="P4396" s="330"/>
      <c r="Q4396" s="330"/>
      <c r="R4396" s="338">
        <v>0.1265</v>
      </c>
      <c r="S4396" s="338"/>
      <c r="T4396" s="338"/>
      <c r="U4396" s="338"/>
      <c r="V4396" s="338">
        <v>6.3250000000000002</v>
      </c>
      <c r="W4396" s="338"/>
      <c r="X4396" s="338"/>
    </row>
    <row r="4397" spans="1:24" ht="16.5" customHeight="1">
      <c r="A4397" s="330"/>
      <c r="B4397" s="330"/>
      <c r="C4397" s="330"/>
      <c r="D4397" s="330"/>
      <c r="E4397" s="330"/>
      <c r="F4397" s="330"/>
      <c r="G4397" s="330"/>
      <c r="H4397" s="219"/>
      <c r="I4397" s="338"/>
      <c r="J4397" s="338"/>
      <c r="K4397" s="338"/>
      <c r="L4397" s="338"/>
      <c r="M4397" s="332"/>
      <c r="N4397" s="332"/>
      <c r="O4397" s="332"/>
      <c r="P4397" s="330"/>
      <c r="Q4397" s="330"/>
      <c r="R4397" s="338"/>
      <c r="S4397" s="338"/>
      <c r="T4397" s="338"/>
      <c r="U4397" s="338"/>
      <c r="V4397" s="338"/>
      <c r="W4397" s="338"/>
      <c r="X4397" s="338"/>
    </row>
    <row r="4398" spans="1:24" ht="1.5" customHeight="1">
      <c r="A4398" s="330" t="s">
        <v>46</v>
      </c>
      <c r="B4398" s="330"/>
      <c r="C4398" s="330"/>
      <c r="D4398" s="330"/>
      <c r="E4398" s="330"/>
      <c r="F4398" s="330"/>
      <c r="G4398" s="330"/>
      <c r="H4398" s="219"/>
      <c r="I4398" s="338">
        <v>20</v>
      </c>
      <c r="J4398" s="338"/>
      <c r="K4398" s="338"/>
      <c r="L4398" s="338"/>
      <c r="M4398" s="332" t="s">
        <v>639</v>
      </c>
      <c r="N4398" s="332"/>
      <c r="O4398" s="332"/>
      <c r="P4398" s="330"/>
      <c r="Q4398" s="330"/>
      <c r="R4398" s="338">
        <v>0.1234531</v>
      </c>
      <c r="S4398" s="338"/>
      <c r="T4398" s="338"/>
      <c r="U4398" s="338"/>
      <c r="V4398" s="338">
        <v>2.4690629999999998</v>
      </c>
      <c r="W4398" s="338"/>
      <c r="X4398" s="338"/>
    </row>
    <row r="4399" spans="1:24" ht="16.5" customHeight="1">
      <c r="A4399" s="330"/>
      <c r="B4399" s="330"/>
      <c r="C4399" s="330"/>
      <c r="D4399" s="330"/>
      <c r="E4399" s="330"/>
      <c r="F4399" s="330"/>
      <c r="G4399" s="330"/>
      <c r="H4399" s="219"/>
      <c r="I4399" s="338"/>
      <c r="J4399" s="338"/>
      <c r="K4399" s="338"/>
      <c r="L4399" s="338"/>
      <c r="M4399" s="332"/>
      <c r="N4399" s="332"/>
      <c r="O4399" s="332"/>
      <c r="P4399" s="330"/>
      <c r="Q4399" s="330"/>
      <c r="R4399" s="338"/>
      <c r="S4399" s="338"/>
      <c r="T4399" s="338"/>
      <c r="U4399" s="338"/>
      <c r="V4399" s="338"/>
      <c r="W4399" s="338"/>
      <c r="X4399" s="338"/>
    </row>
    <row r="4400" spans="1:24" ht="1.5" customHeight="1">
      <c r="A4400" s="330" t="s">
        <v>6</v>
      </c>
      <c r="B4400" s="330"/>
      <c r="C4400" s="330"/>
      <c r="D4400" s="330"/>
      <c r="E4400" s="330"/>
      <c r="F4400" s="330"/>
      <c r="G4400" s="330"/>
      <c r="H4400" s="219"/>
      <c r="I4400" s="338">
        <v>1</v>
      </c>
      <c r="J4400" s="338"/>
      <c r="K4400" s="338"/>
      <c r="L4400" s="338"/>
      <c r="M4400" s="332" t="s">
        <v>45</v>
      </c>
      <c r="N4400" s="332"/>
      <c r="O4400" s="332"/>
      <c r="P4400" s="330"/>
      <c r="Q4400" s="330"/>
      <c r="R4400" s="338">
        <v>1.3061130000000001</v>
      </c>
      <c r="S4400" s="338"/>
      <c r="T4400" s="338"/>
      <c r="U4400" s="338"/>
      <c r="V4400" s="338">
        <v>1.3061130000000001</v>
      </c>
      <c r="W4400" s="338"/>
      <c r="X4400" s="338"/>
    </row>
    <row r="4401" spans="1:24" ht="16.5" customHeight="1">
      <c r="A4401" s="330"/>
      <c r="B4401" s="330"/>
      <c r="C4401" s="330"/>
      <c r="D4401" s="330"/>
      <c r="E4401" s="330"/>
      <c r="F4401" s="330"/>
      <c r="G4401" s="330"/>
      <c r="H4401" s="219"/>
      <c r="I4401" s="338"/>
      <c r="J4401" s="338"/>
      <c r="K4401" s="338"/>
      <c r="L4401" s="338"/>
      <c r="M4401" s="332"/>
      <c r="N4401" s="332"/>
      <c r="O4401" s="332"/>
      <c r="P4401" s="330"/>
      <c r="Q4401" s="330"/>
      <c r="R4401" s="338"/>
      <c r="S4401" s="338"/>
      <c r="T4401" s="338"/>
      <c r="U4401" s="338"/>
      <c r="V4401" s="338"/>
      <c r="W4401" s="338"/>
      <c r="X4401" s="338"/>
    </row>
    <row r="4402" spans="1:24" ht="1.5" customHeight="1">
      <c r="A4402" s="330" t="s">
        <v>8</v>
      </c>
      <c r="B4402" s="330"/>
      <c r="C4402" s="330"/>
      <c r="D4402" s="330"/>
      <c r="E4402" s="330"/>
      <c r="F4402" s="330"/>
      <c r="G4402" s="330"/>
      <c r="H4402" s="219"/>
      <c r="I4402" s="338">
        <v>1</v>
      </c>
      <c r="J4402" s="338"/>
      <c r="K4402" s="338"/>
      <c r="L4402" s="338"/>
      <c r="M4402" s="332" t="s">
        <v>45</v>
      </c>
      <c r="N4402" s="332"/>
      <c r="O4402" s="332"/>
      <c r="P4402" s="330"/>
      <c r="Q4402" s="330"/>
      <c r="R4402" s="338">
        <v>0.23260339999999999</v>
      </c>
      <c r="S4402" s="338"/>
      <c r="T4402" s="338"/>
      <c r="U4402" s="338"/>
      <c r="V4402" s="338">
        <v>0.23260339999999999</v>
      </c>
      <c r="W4402" s="338"/>
      <c r="X4402" s="338"/>
    </row>
    <row r="4403" spans="1:24" ht="16.5" customHeight="1">
      <c r="A4403" s="330"/>
      <c r="B4403" s="330"/>
      <c r="C4403" s="330"/>
      <c r="D4403" s="330"/>
      <c r="E4403" s="330"/>
      <c r="F4403" s="330"/>
      <c r="G4403" s="330"/>
      <c r="H4403" s="219"/>
      <c r="I4403" s="338"/>
      <c r="J4403" s="338"/>
      <c r="K4403" s="338"/>
      <c r="L4403" s="338"/>
      <c r="M4403" s="332"/>
      <c r="N4403" s="332"/>
      <c r="O4403" s="332"/>
      <c r="P4403" s="330"/>
      <c r="Q4403" s="330"/>
      <c r="R4403" s="338"/>
      <c r="S4403" s="338"/>
      <c r="T4403" s="338"/>
      <c r="U4403" s="338"/>
      <c r="V4403" s="338"/>
      <c r="W4403" s="338"/>
      <c r="X4403" s="338"/>
    </row>
    <row r="4404" spans="1:24" ht="7.5" customHeight="1"/>
    <row r="4405" spans="1:24" ht="16.5" customHeight="1">
      <c r="S4405" s="335" t="s">
        <v>641</v>
      </c>
      <c r="T4405" s="335"/>
      <c r="U4405" s="336">
        <v>10.33278</v>
      </c>
      <c r="V4405" s="336"/>
      <c r="W4405" s="336"/>
    </row>
    <row r="4406" spans="1:24" ht="15" customHeight="1"/>
    <row r="4407" spans="1:24" ht="16.5" customHeight="1">
      <c r="B4407" s="339" t="s">
        <v>253</v>
      </c>
      <c r="C4407" s="339"/>
      <c r="D4407" s="339"/>
      <c r="E4407" s="339"/>
      <c r="F4407" s="339"/>
      <c r="G4407" s="339"/>
      <c r="H4407" s="339"/>
      <c r="I4407" s="339"/>
      <c r="J4407" s="339"/>
      <c r="K4407" s="339"/>
      <c r="L4407" s="339"/>
      <c r="M4407" s="339"/>
      <c r="N4407" s="339"/>
      <c r="O4407" s="339"/>
      <c r="P4407" s="339"/>
      <c r="Q4407" s="339"/>
      <c r="R4407" s="339"/>
      <c r="S4407" s="339"/>
      <c r="T4407" s="339"/>
      <c r="U4407" s="339"/>
      <c r="V4407" s="339"/>
      <c r="W4407" s="339"/>
      <c r="X4407" s="339"/>
    </row>
    <row r="4408" spans="1:24" ht="1.5" customHeight="1"/>
    <row r="4409" spans="1:24" ht="18" customHeight="1">
      <c r="A4409" s="340" t="s">
        <v>633</v>
      </c>
      <c r="B4409" s="340"/>
      <c r="C4409" s="340"/>
      <c r="D4409" s="340"/>
      <c r="E4409" s="340"/>
      <c r="F4409" s="340"/>
      <c r="G4409" s="340"/>
      <c r="H4409" s="218" t="s">
        <v>634</v>
      </c>
      <c r="I4409" s="341" t="s">
        <v>635</v>
      </c>
      <c r="J4409" s="341"/>
      <c r="K4409" s="341"/>
      <c r="L4409" s="341"/>
      <c r="M4409" s="341" t="s">
        <v>43</v>
      </c>
      <c r="N4409" s="341"/>
      <c r="O4409" s="341"/>
      <c r="P4409" s="340" t="s">
        <v>636</v>
      </c>
      <c r="Q4409" s="340"/>
      <c r="R4409" s="341" t="s">
        <v>637</v>
      </c>
      <c r="S4409" s="341"/>
      <c r="T4409" s="341"/>
      <c r="U4409" s="341"/>
      <c r="V4409" s="341" t="s">
        <v>638</v>
      </c>
      <c r="W4409" s="341"/>
      <c r="X4409" s="341"/>
    </row>
    <row r="4410" spans="1:24" ht="1.5" customHeight="1">
      <c r="A4410" s="330" t="s">
        <v>53</v>
      </c>
      <c r="B4410" s="330"/>
      <c r="C4410" s="330"/>
      <c r="D4410" s="330"/>
      <c r="E4410" s="330"/>
      <c r="F4410" s="330"/>
      <c r="G4410" s="330"/>
      <c r="H4410" s="219"/>
      <c r="I4410" s="338">
        <v>1</v>
      </c>
      <c r="J4410" s="338"/>
      <c r="K4410" s="338"/>
      <c r="L4410" s="338"/>
      <c r="M4410" s="332" t="s">
        <v>45</v>
      </c>
      <c r="N4410" s="332"/>
      <c r="O4410" s="332"/>
      <c r="P4410" s="330"/>
      <c r="Q4410" s="330"/>
      <c r="R4410" s="338">
        <v>1.5994079999999999</v>
      </c>
      <c r="S4410" s="338"/>
      <c r="T4410" s="338"/>
      <c r="U4410" s="338"/>
      <c r="V4410" s="338">
        <v>1.5994079999999999</v>
      </c>
      <c r="W4410" s="338"/>
      <c r="X4410" s="338"/>
    </row>
    <row r="4411" spans="1:24" ht="16.5" customHeight="1">
      <c r="A4411" s="330"/>
      <c r="B4411" s="330"/>
      <c r="C4411" s="330"/>
      <c r="D4411" s="330"/>
      <c r="E4411" s="330"/>
      <c r="F4411" s="330"/>
      <c r="G4411" s="330"/>
      <c r="H4411" s="219"/>
      <c r="I4411" s="338"/>
      <c r="J4411" s="338"/>
      <c r="K4411" s="338"/>
      <c r="L4411" s="338"/>
      <c r="M4411" s="332"/>
      <c r="N4411" s="332"/>
      <c r="O4411" s="332"/>
      <c r="P4411" s="330"/>
      <c r="Q4411" s="330"/>
      <c r="R4411" s="338"/>
      <c r="S4411" s="338"/>
      <c r="T4411" s="338"/>
      <c r="U4411" s="338"/>
      <c r="V4411" s="338"/>
      <c r="W4411" s="338"/>
      <c r="X4411" s="338"/>
    </row>
    <row r="4412" spans="1:24" ht="1.5" customHeight="1">
      <c r="A4412" s="330" t="s">
        <v>7</v>
      </c>
      <c r="B4412" s="330"/>
      <c r="C4412" s="330"/>
      <c r="D4412" s="330"/>
      <c r="E4412" s="330"/>
      <c r="F4412" s="330"/>
      <c r="G4412" s="330"/>
      <c r="H4412" s="219"/>
      <c r="I4412" s="338">
        <v>1</v>
      </c>
      <c r="J4412" s="338"/>
      <c r="K4412" s="338"/>
      <c r="L4412" s="338"/>
      <c r="M4412" s="332" t="s">
        <v>45</v>
      </c>
      <c r="N4412" s="332"/>
      <c r="O4412" s="332"/>
      <c r="P4412" s="330"/>
      <c r="Q4412" s="330"/>
      <c r="R4412" s="338">
        <v>1.21</v>
      </c>
      <c r="S4412" s="338"/>
      <c r="T4412" s="338"/>
      <c r="U4412" s="338"/>
      <c r="V4412" s="338">
        <v>1.21</v>
      </c>
      <c r="W4412" s="338"/>
      <c r="X4412" s="338"/>
    </row>
    <row r="4413" spans="1:24" ht="16.5" customHeight="1">
      <c r="A4413" s="330"/>
      <c r="B4413" s="330"/>
      <c r="C4413" s="330"/>
      <c r="D4413" s="330"/>
      <c r="E4413" s="330"/>
      <c r="F4413" s="330"/>
      <c r="G4413" s="330"/>
      <c r="H4413" s="219"/>
      <c r="I4413" s="338"/>
      <c r="J4413" s="338"/>
      <c r="K4413" s="338"/>
      <c r="L4413" s="338"/>
      <c r="M4413" s="332"/>
      <c r="N4413" s="332"/>
      <c r="O4413" s="332"/>
      <c r="P4413" s="330"/>
      <c r="Q4413" s="330"/>
      <c r="R4413" s="338"/>
      <c r="S4413" s="338"/>
      <c r="T4413" s="338"/>
      <c r="U4413" s="338"/>
      <c r="V4413" s="338"/>
      <c r="W4413" s="338"/>
      <c r="X4413" s="338"/>
    </row>
    <row r="4414" spans="1:24" ht="1.5" customHeight="1">
      <c r="A4414" s="330" t="s">
        <v>8</v>
      </c>
      <c r="B4414" s="330"/>
      <c r="C4414" s="330"/>
      <c r="D4414" s="330"/>
      <c r="E4414" s="330"/>
      <c r="F4414" s="330"/>
      <c r="G4414" s="330"/>
      <c r="H4414" s="219"/>
      <c r="I4414" s="338">
        <v>1</v>
      </c>
      <c r="J4414" s="338"/>
      <c r="K4414" s="338"/>
      <c r="L4414" s="338"/>
      <c r="M4414" s="332" t="s">
        <v>45</v>
      </c>
      <c r="N4414" s="332"/>
      <c r="O4414" s="332"/>
      <c r="P4414" s="330"/>
      <c r="Q4414" s="330"/>
      <c r="R4414" s="338">
        <v>0.23260339999999999</v>
      </c>
      <c r="S4414" s="338"/>
      <c r="T4414" s="338"/>
      <c r="U4414" s="338"/>
      <c r="V4414" s="338">
        <v>0.23260339999999999</v>
      </c>
      <c r="W4414" s="338"/>
      <c r="X4414" s="338"/>
    </row>
    <row r="4415" spans="1:24" ht="16.5" customHeight="1">
      <c r="A4415" s="330"/>
      <c r="B4415" s="330"/>
      <c r="C4415" s="330"/>
      <c r="D4415" s="330"/>
      <c r="E4415" s="330"/>
      <c r="F4415" s="330"/>
      <c r="G4415" s="330"/>
      <c r="H4415" s="219"/>
      <c r="I4415" s="338"/>
      <c r="J4415" s="338"/>
      <c r="K4415" s="338"/>
      <c r="L4415" s="338"/>
      <c r="M4415" s="332"/>
      <c r="N4415" s="332"/>
      <c r="O4415" s="332"/>
      <c r="P4415" s="330"/>
      <c r="Q4415" s="330"/>
      <c r="R4415" s="338"/>
      <c r="S4415" s="338"/>
      <c r="T4415" s="338"/>
      <c r="U4415" s="338"/>
      <c r="V4415" s="338"/>
      <c r="W4415" s="338"/>
      <c r="X4415" s="338"/>
    </row>
    <row r="4416" spans="1:24" ht="7.5" customHeight="1"/>
    <row r="4417" spans="1:24" ht="16.5" customHeight="1">
      <c r="S4417" s="335" t="s">
        <v>641</v>
      </c>
      <c r="T4417" s="335"/>
      <c r="U4417" s="336">
        <v>3.042011</v>
      </c>
      <c r="V4417" s="336"/>
      <c r="W4417" s="336"/>
    </row>
    <row r="4418" spans="1:24" ht="15.75" customHeight="1"/>
    <row r="4419" spans="1:24" ht="16.5" customHeight="1">
      <c r="B4419" s="339" t="s">
        <v>254</v>
      </c>
      <c r="C4419" s="339"/>
      <c r="D4419" s="339"/>
      <c r="E4419" s="339"/>
      <c r="F4419" s="339"/>
      <c r="G4419" s="339"/>
      <c r="H4419" s="339"/>
      <c r="I4419" s="339"/>
      <c r="J4419" s="339"/>
      <c r="K4419" s="339"/>
      <c r="L4419" s="339"/>
      <c r="M4419" s="339"/>
      <c r="N4419" s="339"/>
      <c r="O4419" s="339"/>
      <c r="P4419" s="339"/>
      <c r="Q4419" s="339"/>
      <c r="R4419" s="339"/>
      <c r="S4419" s="339"/>
      <c r="T4419" s="339"/>
      <c r="U4419" s="339"/>
      <c r="V4419" s="339"/>
      <c r="W4419" s="339"/>
      <c r="X4419" s="339"/>
    </row>
    <row r="4420" spans="1:24" ht="0.75" customHeight="1"/>
    <row r="4421" spans="1:24" ht="18" customHeight="1">
      <c r="A4421" s="340" t="s">
        <v>633</v>
      </c>
      <c r="B4421" s="340"/>
      <c r="C4421" s="340"/>
      <c r="D4421" s="340"/>
      <c r="E4421" s="340"/>
      <c r="F4421" s="340"/>
      <c r="G4421" s="340"/>
      <c r="H4421" s="218" t="s">
        <v>634</v>
      </c>
      <c r="I4421" s="341" t="s">
        <v>635</v>
      </c>
      <c r="J4421" s="341"/>
      <c r="K4421" s="341"/>
      <c r="L4421" s="341"/>
      <c r="M4421" s="341" t="s">
        <v>43</v>
      </c>
      <c r="N4421" s="341"/>
      <c r="O4421" s="341"/>
      <c r="P4421" s="340" t="s">
        <v>636</v>
      </c>
      <c r="Q4421" s="340"/>
      <c r="R4421" s="341" t="s">
        <v>637</v>
      </c>
      <c r="S4421" s="341"/>
      <c r="T4421" s="341"/>
      <c r="U4421" s="341"/>
      <c r="V4421" s="341" t="s">
        <v>638</v>
      </c>
      <c r="W4421" s="341"/>
      <c r="X4421" s="341"/>
    </row>
    <row r="4422" spans="1:24" ht="1.5" customHeight="1">
      <c r="A4422" s="330" t="s">
        <v>53</v>
      </c>
      <c r="B4422" s="330"/>
      <c r="C4422" s="330"/>
      <c r="D4422" s="330"/>
      <c r="E4422" s="330"/>
      <c r="F4422" s="330"/>
      <c r="G4422" s="330"/>
      <c r="H4422" s="219"/>
      <c r="I4422" s="338">
        <v>1</v>
      </c>
      <c r="J4422" s="338"/>
      <c r="K4422" s="338"/>
      <c r="L4422" s="338"/>
      <c r="M4422" s="332" t="s">
        <v>45</v>
      </c>
      <c r="N4422" s="332"/>
      <c r="O4422" s="332"/>
      <c r="P4422" s="330"/>
      <c r="Q4422" s="330"/>
      <c r="R4422" s="338">
        <v>1.5994079999999999</v>
      </c>
      <c r="S4422" s="338"/>
      <c r="T4422" s="338"/>
      <c r="U4422" s="338"/>
      <c r="V4422" s="338">
        <v>1.5994079999999999</v>
      </c>
      <c r="W4422" s="338"/>
      <c r="X4422" s="338"/>
    </row>
    <row r="4423" spans="1:24" ht="16.5" customHeight="1">
      <c r="A4423" s="330"/>
      <c r="B4423" s="330"/>
      <c r="C4423" s="330"/>
      <c r="D4423" s="330"/>
      <c r="E4423" s="330"/>
      <c r="F4423" s="330"/>
      <c r="G4423" s="330"/>
      <c r="H4423" s="219"/>
      <c r="I4423" s="338"/>
      <c r="J4423" s="338"/>
      <c r="K4423" s="338"/>
      <c r="L4423" s="338"/>
      <c r="M4423" s="332"/>
      <c r="N4423" s="332"/>
      <c r="O4423" s="332"/>
      <c r="P4423" s="330"/>
      <c r="Q4423" s="330"/>
      <c r="R4423" s="338"/>
      <c r="S4423" s="338"/>
      <c r="T4423" s="338"/>
      <c r="U4423" s="338"/>
      <c r="V4423" s="338"/>
      <c r="W4423" s="338"/>
      <c r="X4423" s="338"/>
    </row>
    <row r="4424" spans="1:24" ht="1.5" customHeight="1">
      <c r="A4424" s="330" t="s">
        <v>0</v>
      </c>
      <c r="B4424" s="330"/>
      <c r="C4424" s="330"/>
      <c r="D4424" s="330"/>
      <c r="E4424" s="330"/>
      <c r="F4424" s="330"/>
      <c r="G4424" s="330"/>
      <c r="H4424" s="219"/>
      <c r="I4424" s="338">
        <v>20</v>
      </c>
      <c r="J4424" s="338"/>
      <c r="K4424" s="338"/>
      <c r="L4424" s="338"/>
      <c r="M4424" s="332" t="s">
        <v>640</v>
      </c>
      <c r="N4424" s="332"/>
      <c r="O4424" s="332"/>
      <c r="P4424" s="330"/>
      <c r="Q4424" s="330"/>
      <c r="R4424" s="338">
        <v>0.35799999999999998</v>
      </c>
      <c r="S4424" s="338"/>
      <c r="T4424" s="338"/>
      <c r="U4424" s="338"/>
      <c r="V4424" s="338">
        <v>7.16</v>
      </c>
      <c r="W4424" s="338"/>
      <c r="X4424" s="338"/>
    </row>
    <row r="4425" spans="1:24" ht="16.5" customHeight="1">
      <c r="A4425" s="330"/>
      <c r="B4425" s="330"/>
      <c r="C4425" s="330"/>
      <c r="D4425" s="330"/>
      <c r="E4425" s="330"/>
      <c r="F4425" s="330"/>
      <c r="G4425" s="330"/>
      <c r="H4425" s="219"/>
      <c r="I4425" s="338"/>
      <c r="J4425" s="338"/>
      <c r="K4425" s="338"/>
      <c r="L4425" s="338"/>
      <c r="M4425" s="332"/>
      <c r="N4425" s="332"/>
      <c r="O4425" s="332"/>
      <c r="P4425" s="330"/>
      <c r="Q4425" s="330"/>
      <c r="R4425" s="338"/>
      <c r="S4425" s="338"/>
      <c r="T4425" s="338"/>
      <c r="U4425" s="338"/>
      <c r="V4425" s="338"/>
      <c r="W4425" s="338"/>
      <c r="X4425" s="338"/>
    </row>
    <row r="4426" spans="1:24" ht="1.5" customHeight="1">
      <c r="A4426" s="330" t="s">
        <v>7</v>
      </c>
      <c r="B4426" s="330"/>
      <c r="C4426" s="330"/>
      <c r="D4426" s="330"/>
      <c r="E4426" s="330"/>
      <c r="F4426" s="330"/>
      <c r="G4426" s="330"/>
      <c r="H4426" s="219"/>
      <c r="I4426" s="338">
        <v>1</v>
      </c>
      <c r="J4426" s="338"/>
      <c r="K4426" s="338"/>
      <c r="L4426" s="338"/>
      <c r="M4426" s="332" t="s">
        <v>45</v>
      </c>
      <c r="N4426" s="332"/>
      <c r="O4426" s="332"/>
      <c r="P4426" s="330"/>
      <c r="Q4426" s="330"/>
      <c r="R4426" s="338">
        <v>1.21</v>
      </c>
      <c r="S4426" s="338"/>
      <c r="T4426" s="338"/>
      <c r="U4426" s="338"/>
      <c r="V4426" s="338">
        <v>1.21</v>
      </c>
      <c r="W4426" s="338"/>
      <c r="X4426" s="338"/>
    </row>
    <row r="4427" spans="1:24" ht="16.5" customHeight="1">
      <c r="A4427" s="330"/>
      <c r="B4427" s="330"/>
      <c r="C4427" s="330"/>
      <c r="D4427" s="330"/>
      <c r="E4427" s="330"/>
      <c r="F4427" s="330"/>
      <c r="G4427" s="330"/>
      <c r="H4427" s="219"/>
      <c r="I4427" s="338"/>
      <c r="J4427" s="338"/>
      <c r="K4427" s="338"/>
      <c r="L4427" s="338"/>
      <c r="M4427" s="332"/>
      <c r="N4427" s="332"/>
      <c r="O4427" s="332"/>
      <c r="P4427" s="330"/>
      <c r="Q4427" s="330"/>
      <c r="R4427" s="338"/>
      <c r="S4427" s="338"/>
      <c r="T4427" s="338"/>
      <c r="U4427" s="338"/>
      <c r="V4427" s="338"/>
      <c r="W4427" s="338"/>
      <c r="X4427" s="338"/>
    </row>
    <row r="4428" spans="1:24" ht="1.5" customHeight="1">
      <c r="A4428" s="330" t="s">
        <v>8</v>
      </c>
      <c r="B4428" s="330"/>
      <c r="C4428" s="330"/>
      <c r="D4428" s="330"/>
      <c r="E4428" s="330"/>
      <c r="F4428" s="330"/>
      <c r="G4428" s="330"/>
      <c r="H4428" s="219"/>
      <c r="I4428" s="338">
        <v>1</v>
      </c>
      <c r="J4428" s="338"/>
      <c r="K4428" s="338"/>
      <c r="L4428" s="338"/>
      <c r="M4428" s="332" t="s">
        <v>45</v>
      </c>
      <c r="N4428" s="332"/>
      <c r="O4428" s="332"/>
      <c r="P4428" s="330"/>
      <c r="Q4428" s="330"/>
      <c r="R4428" s="338">
        <v>0.23260339999999999</v>
      </c>
      <c r="S4428" s="338"/>
      <c r="T4428" s="338"/>
      <c r="U4428" s="338"/>
      <c r="V4428" s="338">
        <v>0.23260339999999999</v>
      </c>
      <c r="W4428" s="338"/>
      <c r="X4428" s="338"/>
    </row>
    <row r="4429" spans="1:24" ht="16.5" customHeight="1">
      <c r="A4429" s="330"/>
      <c r="B4429" s="330"/>
      <c r="C4429" s="330"/>
      <c r="D4429" s="330"/>
      <c r="E4429" s="330"/>
      <c r="F4429" s="330"/>
      <c r="G4429" s="330"/>
      <c r="H4429" s="219"/>
      <c r="I4429" s="338"/>
      <c r="J4429" s="338"/>
      <c r="K4429" s="338"/>
      <c r="L4429" s="338"/>
      <c r="M4429" s="332"/>
      <c r="N4429" s="332"/>
      <c r="O4429" s="332"/>
      <c r="P4429" s="330"/>
      <c r="Q4429" s="330"/>
      <c r="R4429" s="338"/>
      <c r="S4429" s="338"/>
      <c r="T4429" s="338"/>
      <c r="U4429" s="338"/>
      <c r="V4429" s="338"/>
      <c r="W4429" s="338"/>
      <c r="X4429" s="338"/>
    </row>
    <row r="4430" spans="1:24" ht="7.5" customHeight="1"/>
    <row r="4431" spans="1:24" ht="16.5" customHeight="1">
      <c r="S4431" s="335" t="s">
        <v>641</v>
      </c>
      <c r="T4431" s="335"/>
      <c r="U4431" s="336">
        <v>10.20201</v>
      </c>
      <c r="V4431" s="336"/>
      <c r="W4431" s="336"/>
    </row>
    <row r="4432" spans="1:24" ht="15.75" customHeight="1"/>
    <row r="4433" spans="1:24" ht="16.5" customHeight="1">
      <c r="B4433" s="339" t="s">
        <v>255</v>
      </c>
      <c r="C4433" s="339"/>
      <c r="D4433" s="339"/>
      <c r="E4433" s="339"/>
      <c r="F4433" s="339"/>
      <c r="G4433" s="339"/>
      <c r="H4433" s="339"/>
      <c r="I4433" s="339"/>
      <c r="J4433" s="339"/>
      <c r="K4433" s="339"/>
      <c r="L4433" s="339"/>
      <c r="M4433" s="339"/>
      <c r="N4433" s="339"/>
      <c r="O4433" s="339"/>
      <c r="P4433" s="339"/>
      <c r="Q4433" s="339"/>
      <c r="R4433" s="339"/>
      <c r="S4433" s="339"/>
      <c r="T4433" s="339"/>
      <c r="U4433" s="339"/>
      <c r="V4433" s="339"/>
      <c r="W4433" s="339"/>
      <c r="X4433" s="339"/>
    </row>
    <row r="4434" spans="1:24" ht="0.75" customHeight="1"/>
    <row r="4435" spans="1:24" ht="18" customHeight="1">
      <c r="A4435" s="340" t="s">
        <v>633</v>
      </c>
      <c r="B4435" s="340"/>
      <c r="C4435" s="340"/>
      <c r="D4435" s="340"/>
      <c r="E4435" s="340"/>
      <c r="F4435" s="340"/>
      <c r="G4435" s="340"/>
      <c r="H4435" s="218" t="s">
        <v>634</v>
      </c>
      <c r="I4435" s="341" t="s">
        <v>635</v>
      </c>
      <c r="J4435" s="341"/>
      <c r="K4435" s="341"/>
      <c r="L4435" s="341"/>
      <c r="M4435" s="341" t="s">
        <v>43</v>
      </c>
      <c r="N4435" s="341"/>
      <c r="O4435" s="341"/>
      <c r="P4435" s="340" t="s">
        <v>636</v>
      </c>
      <c r="Q4435" s="340"/>
      <c r="R4435" s="341" t="s">
        <v>637</v>
      </c>
      <c r="S4435" s="341"/>
      <c r="T4435" s="341"/>
      <c r="U4435" s="341"/>
      <c r="V4435" s="341" t="s">
        <v>638</v>
      </c>
      <c r="W4435" s="341"/>
      <c r="X4435" s="341"/>
    </row>
    <row r="4436" spans="1:24" ht="1.5" customHeight="1">
      <c r="A4436" s="330" t="s">
        <v>11</v>
      </c>
      <c r="B4436" s="330"/>
      <c r="C4436" s="330"/>
      <c r="D4436" s="330"/>
      <c r="E4436" s="330"/>
      <c r="F4436" s="330"/>
      <c r="G4436" s="330"/>
      <c r="H4436" s="219"/>
      <c r="I4436" s="338">
        <v>250</v>
      </c>
      <c r="J4436" s="338"/>
      <c r="K4436" s="338"/>
      <c r="L4436" s="338"/>
      <c r="M4436" s="332" t="s">
        <v>640</v>
      </c>
      <c r="N4436" s="332"/>
      <c r="O4436" s="332"/>
      <c r="P4436" s="330"/>
      <c r="Q4436" s="330"/>
      <c r="R4436" s="338">
        <v>3.52856E-2</v>
      </c>
      <c r="S4436" s="338"/>
      <c r="T4436" s="338"/>
      <c r="U4436" s="338"/>
      <c r="V4436" s="338">
        <v>8.8214000000000006</v>
      </c>
      <c r="W4436" s="338"/>
      <c r="X4436" s="338"/>
    </row>
    <row r="4437" spans="1:24" ht="16.5" customHeight="1">
      <c r="A4437" s="330"/>
      <c r="B4437" s="330"/>
      <c r="C4437" s="330"/>
      <c r="D4437" s="330"/>
      <c r="E4437" s="330"/>
      <c r="F4437" s="330"/>
      <c r="G4437" s="330"/>
      <c r="H4437" s="219"/>
      <c r="I4437" s="338"/>
      <c r="J4437" s="338"/>
      <c r="K4437" s="338"/>
      <c r="L4437" s="338"/>
      <c r="M4437" s="332"/>
      <c r="N4437" s="332"/>
      <c r="O4437" s="332"/>
      <c r="P4437" s="330"/>
      <c r="Q4437" s="330"/>
      <c r="R4437" s="338"/>
      <c r="S4437" s="338"/>
      <c r="T4437" s="338"/>
      <c r="U4437" s="338"/>
      <c r="V4437" s="338"/>
      <c r="W4437" s="338"/>
      <c r="X4437" s="338"/>
    </row>
    <row r="4438" spans="1:24" ht="1.5" customHeight="1">
      <c r="A4438" s="330" t="s">
        <v>7</v>
      </c>
      <c r="B4438" s="330"/>
      <c r="C4438" s="330"/>
      <c r="D4438" s="330"/>
      <c r="E4438" s="330"/>
      <c r="F4438" s="330"/>
      <c r="G4438" s="330"/>
      <c r="H4438" s="219"/>
      <c r="I4438" s="338">
        <v>1</v>
      </c>
      <c r="J4438" s="338"/>
      <c r="K4438" s="338"/>
      <c r="L4438" s="338"/>
      <c r="M4438" s="332" t="s">
        <v>45</v>
      </c>
      <c r="N4438" s="332"/>
      <c r="O4438" s="332"/>
      <c r="P4438" s="330"/>
      <c r="Q4438" s="330"/>
      <c r="R4438" s="338">
        <v>1.21</v>
      </c>
      <c r="S4438" s="338"/>
      <c r="T4438" s="338"/>
      <c r="U4438" s="338"/>
      <c r="V4438" s="338">
        <v>1.21</v>
      </c>
      <c r="W4438" s="338"/>
      <c r="X4438" s="338"/>
    </row>
    <row r="4439" spans="1:24" ht="16.5" customHeight="1">
      <c r="A4439" s="330"/>
      <c r="B4439" s="330"/>
      <c r="C4439" s="330"/>
      <c r="D4439" s="330"/>
      <c r="E4439" s="330"/>
      <c r="F4439" s="330"/>
      <c r="G4439" s="330"/>
      <c r="H4439" s="219"/>
      <c r="I4439" s="338"/>
      <c r="J4439" s="338"/>
      <c r="K4439" s="338"/>
      <c r="L4439" s="338"/>
      <c r="M4439" s="332"/>
      <c r="N4439" s="332"/>
      <c r="O4439" s="332"/>
      <c r="P4439" s="330"/>
      <c r="Q4439" s="330"/>
      <c r="R4439" s="338"/>
      <c r="S4439" s="338"/>
      <c r="T4439" s="338"/>
      <c r="U4439" s="338"/>
      <c r="V4439" s="338"/>
      <c r="W4439" s="338"/>
      <c r="X4439" s="338"/>
    </row>
    <row r="4440" spans="1:24" ht="1.5" customHeight="1">
      <c r="A4440" s="330" t="s">
        <v>8</v>
      </c>
      <c r="B4440" s="330"/>
      <c r="C4440" s="330"/>
      <c r="D4440" s="330"/>
      <c r="E4440" s="330"/>
      <c r="F4440" s="330"/>
      <c r="G4440" s="330"/>
      <c r="H4440" s="219"/>
      <c r="I4440" s="338">
        <v>1</v>
      </c>
      <c r="J4440" s="338"/>
      <c r="K4440" s="338"/>
      <c r="L4440" s="338"/>
      <c r="M4440" s="332" t="s">
        <v>45</v>
      </c>
      <c r="N4440" s="332"/>
      <c r="O4440" s="332"/>
      <c r="P4440" s="330"/>
      <c r="Q4440" s="330"/>
      <c r="R4440" s="338">
        <v>0.23260339999999999</v>
      </c>
      <c r="S4440" s="338"/>
      <c r="T4440" s="338"/>
      <c r="U4440" s="338"/>
      <c r="V4440" s="338">
        <v>0.23260339999999999</v>
      </c>
      <c r="W4440" s="338"/>
      <c r="X4440" s="338"/>
    </row>
    <row r="4441" spans="1:24" ht="16.5" customHeight="1">
      <c r="A4441" s="330"/>
      <c r="B4441" s="330"/>
      <c r="C4441" s="330"/>
      <c r="D4441" s="330"/>
      <c r="E4441" s="330"/>
      <c r="F4441" s="330"/>
      <c r="G4441" s="330"/>
      <c r="H4441" s="219"/>
      <c r="I4441" s="338"/>
      <c r="J4441" s="338"/>
      <c r="K4441" s="338"/>
      <c r="L4441" s="338"/>
      <c r="M4441" s="332"/>
      <c r="N4441" s="332"/>
      <c r="O4441" s="332"/>
      <c r="P4441" s="330"/>
      <c r="Q4441" s="330"/>
      <c r="R4441" s="338"/>
      <c r="S4441" s="338"/>
      <c r="T4441" s="338"/>
      <c r="U4441" s="338"/>
      <c r="V4441" s="338"/>
      <c r="W4441" s="338"/>
      <c r="X4441" s="338"/>
    </row>
    <row r="4442" spans="1:24" ht="7.5" customHeight="1"/>
    <row r="4443" spans="1:24" ht="16.5" customHeight="1">
      <c r="S4443" s="335" t="s">
        <v>641</v>
      </c>
      <c r="T4443" s="335"/>
      <c r="U4443" s="336">
        <v>10.263999999999999</v>
      </c>
      <c r="V4443" s="336"/>
      <c r="W4443" s="336"/>
    </row>
    <row r="4444" spans="1:24" ht="15.75" customHeight="1"/>
    <row r="4445" spans="1:24" ht="16.5" customHeight="1">
      <c r="B4445" s="339" t="s">
        <v>830</v>
      </c>
      <c r="C4445" s="339"/>
      <c r="D4445" s="339"/>
      <c r="E4445" s="339"/>
      <c r="F4445" s="339"/>
      <c r="G4445" s="339"/>
      <c r="H4445" s="339"/>
      <c r="I4445" s="339"/>
      <c r="J4445" s="339"/>
      <c r="K4445" s="339"/>
      <c r="L4445" s="339"/>
      <c r="M4445" s="339"/>
      <c r="N4445" s="339"/>
      <c r="O4445" s="339"/>
      <c r="P4445" s="339"/>
      <c r="Q4445" s="339"/>
      <c r="R4445" s="339"/>
      <c r="S4445" s="339"/>
      <c r="T4445" s="339"/>
      <c r="U4445" s="339"/>
      <c r="V4445" s="339"/>
      <c r="W4445" s="339"/>
      <c r="X4445" s="339"/>
    </row>
    <row r="4446" spans="1:24" ht="0.75" customHeight="1"/>
    <row r="4447" spans="1:24" ht="18" customHeight="1">
      <c r="A4447" s="340" t="s">
        <v>633</v>
      </c>
      <c r="B4447" s="340"/>
      <c r="C4447" s="340"/>
      <c r="D4447" s="340"/>
      <c r="E4447" s="340"/>
      <c r="F4447" s="340"/>
      <c r="G4447" s="340"/>
      <c r="H4447" s="218" t="s">
        <v>634</v>
      </c>
      <c r="I4447" s="341" t="s">
        <v>635</v>
      </c>
      <c r="J4447" s="341"/>
      <c r="K4447" s="341"/>
      <c r="L4447" s="341"/>
      <c r="M4447" s="341" t="s">
        <v>43</v>
      </c>
      <c r="N4447" s="341"/>
      <c r="O4447" s="341"/>
      <c r="P4447" s="340" t="s">
        <v>636</v>
      </c>
      <c r="Q4447" s="340"/>
      <c r="R4447" s="341" t="s">
        <v>637</v>
      </c>
      <c r="S4447" s="341"/>
      <c r="T4447" s="341"/>
      <c r="U4447" s="341"/>
      <c r="V4447" s="341" t="s">
        <v>638</v>
      </c>
      <c r="W4447" s="341"/>
      <c r="X4447" s="341"/>
    </row>
    <row r="4448" spans="1:24" ht="1.5" customHeight="1">
      <c r="A4448" s="330" t="s">
        <v>93</v>
      </c>
      <c r="B4448" s="330"/>
      <c r="C4448" s="330"/>
      <c r="D4448" s="330"/>
      <c r="E4448" s="330"/>
      <c r="F4448" s="330"/>
      <c r="G4448" s="330"/>
      <c r="H4448" s="219"/>
      <c r="I4448" s="338">
        <v>30</v>
      </c>
      <c r="J4448" s="338"/>
      <c r="K4448" s="338"/>
      <c r="L4448" s="338"/>
      <c r="M4448" s="332" t="s">
        <v>639</v>
      </c>
      <c r="N4448" s="332"/>
      <c r="O4448" s="332"/>
      <c r="P4448" s="330"/>
      <c r="Q4448" s="330"/>
      <c r="R4448" s="338">
        <v>0.38</v>
      </c>
      <c r="S4448" s="338"/>
      <c r="T4448" s="338"/>
      <c r="U4448" s="338"/>
      <c r="V4448" s="338">
        <v>11.4</v>
      </c>
      <c r="W4448" s="338"/>
      <c r="X4448" s="338"/>
    </row>
    <row r="4449" spans="1:24" ht="16.5" customHeight="1">
      <c r="A4449" s="330"/>
      <c r="B4449" s="330"/>
      <c r="C4449" s="330"/>
      <c r="D4449" s="330"/>
      <c r="E4449" s="330"/>
      <c r="F4449" s="330"/>
      <c r="G4449" s="330"/>
      <c r="H4449" s="219"/>
      <c r="I4449" s="338"/>
      <c r="J4449" s="338"/>
      <c r="K4449" s="338"/>
      <c r="L4449" s="338"/>
      <c r="M4449" s="332"/>
      <c r="N4449" s="332"/>
      <c r="O4449" s="332"/>
      <c r="P4449" s="330"/>
      <c r="Q4449" s="330"/>
      <c r="R4449" s="338"/>
      <c r="S4449" s="338"/>
      <c r="T4449" s="338"/>
      <c r="U4449" s="338"/>
      <c r="V4449" s="338"/>
      <c r="W4449" s="338"/>
      <c r="X4449" s="338"/>
    </row>
    <row r="4450" spans="1:24" ht="1.5" customHeight="1">
      <c r="A4450" s="330" t="s">
        <v>44</v>
      </c>
      <c r="B4450" s="330"/>
      <c r="C4450" s="330"/>
      <c r="D4450" s="330"/>
      <c r="E4450" s="330"/>
      <c r="F4450" s="330"/>
      <c r="G4450" s="330"/>
      <c r="H4450" s="219"/>
      <c r="I4450" s="338">
        <v>1</v>
      </c>
      <c r="J4450" s="338"/>
      <c r="K4450" s="338"/>
      <c r="L4450" s="338"/>
      <c r="M4450" s="332" t="s">
        <v>45</v>
      </c>
      <c r="N4450" s="332"/>
      <c r="O4450" s="332"/>
      <c r="P4450" s="330"/>
      <c r="Q4450" s="330"/>
      <c r="R4450" s="338">
        <v>6.2363629999999999</v>
      </c>
      <c r="S4450" s="338"/>
      <c r="T4450" s="338"/>
      <c r="U4450" s="338"/>
      <c r="V4450" s="338">
        <v>6.2363629999999999</v>
      </c>
      <c r="W4450" s="338"/>
      <c r="X4450" s="338"/>
    </row>
    <row r="4451" spans="1:24" ht="16.5" customHeight="1">
      <c r="A4451" s="330"/>
      <c r="B4451" s="330"/>
      <c r="C4451" s="330"/>
      <c r="D4451" s="330"/>
      <c r="E4451" s="330"/>
      <c r="F4451" s="330"/>
      <c r="G4451" s="330"/>
      <c r="H4451" s="219"/>
      <c r="I4451" s="338"/>
      <c r="J4451" s="338"/>
      <c r="K4451" s="338"/>
      <c r="L4451" s="338"/>
      <c r="M4451" s="332"/>
      <c r="N4451" s="332"/>
      <c r="O4451" s="332"/>
      <c r="P4451" s="330"/>
      <c r="Q4451" s="330"/>
      <c r="R4451" s="338"/>
      <c r="S4451" s="338"/>
      <c r="T4451" s="338"/>
      <c r="U4451" s="338"/>
      <c r="V4451" s="338"/>
      <c r="W4451" s="338"/>
      <c r="X4451" s="338"/>
    </row>
    <row r="4452" spans="1:24" ht="1.5" customHeight="1">
      <c r="A4452" s="330" t="s">
        <v>47</v>
      </c>
      <c r="B4452" s="330"/>
      <c r="C4452" s="330"/>
      <c r="D4452" s="330"/>
      <c r="E4452" s="330"/>
      <c r="F4452" s="330"/>
      <c r="G4452" s="330"/>
      <c r="H4452" s="219"/>
      <c r="I4452" s="338">
        <v>100</v>
      </c>
      <c r="J4452" s="338"/>
      <c r="K4452" s="338"/>
      <c r="L4452" s="338"/>
      <c r="M4452" s="332" t="s">
        <v>640</v>
      </c>
      <c r="N4452" s="332"/>
      <c r="O4452" s="332"/>
      <c r="P4452" s="330"/>
      <c r="Q4452" s="330"/>
      <c r="R4452" s="338">
        <v>3.5242370000000002E-2</v>
      </c>
      <c r="S4452" s="338"/>
      <c r="T4452" s="338"/>
      <c r="U4452" s="338"/>
      <c r="V4452" s="338">
        <v>3.5242369999999998</v>
      </c>
      <c r="W4452" s="338"/>
      <c r="X4452" s="338"/>
    </row>
    <row r="4453" spans="1:24" ht="16.5" customHeight="1">
      <c r="A4453" s="330"/>
      <c r="B4453" s="330"/>
      <c r="C4453" s="330"/>
      <c r="D4453" s="330"/>
      <c r="E4453" s="330"/>
      <c r="F4453" s="330"/>
      <c r="G4453" s="330"/>
      <c r="H4453" s="219"/>
      <c r="I4453" s="338"/>
      <c r="J4453" s="338"/>
      <c r="K4453" s="338"/>
      <c r="L4453" s="338"/>
      <c r="M4453" s="332"/>
      <c r="N4453" s="332"/>
      <c r="O4453" s="332"/>
      <c r="P4453" s="330"/>
      <c r="Q4453" s="330"/>
      <c r="R4453" s="338"/>
      <c r="S4453" s="338"/>
      <c r="T4453" s="338"/>
      <c r="U4453" s="338"/>
      <c r="V4453" s="338"/>
      <c r="W4453" s="338"/>
      <c r="X4453" s="338"/>
    </row>
    <row r="4454" spans="1:24" ht="1.5" customHeight="1">
      <c r="A4454" s="330" t="s">
        <v>6</v>
      </c>
      <c r="B4454" s="330"/>
      <c r="C4454" s="330"/>
      <c r="D4454" s="330"/>
      <c r="E4454" s="330"/>
      <c r="F4454" s="330"/>
      <c r="G4454" s="330"/>
      <c r="H4454" s="219"/>
      <c r="I4454" s="338">
        <v>1</v>
      </c>
      <c r="J4454" s="338"/>
      <c r="K4454" s="338"/>
      <c r="L4454" s="338"/>
      <c r="M4454" s="332" t="s">
        <v>45</v>
      </c>
      <c r="N4454" s="332"/>
      <c r="O4454" s="332"/>
      <c r="P4454" s="330"/>
      <c r="Q4454" s="330"/>
      <c r="R4454" s="338">
        <v>1.3061130000000001</v>
      </c>
      <c r="S4454" s="338"/>
      <c r="T4454" s="338"/>
      <c r="U4454" s="338"/>
      <c r="V4454" s="338">
        <v>1.3061130000000001</v>
      </c>
      <c r="W4454" s="338"/>
      <c r="X4454" s="338"/>
    </row>
    <row r="4455" spans="1:24" ht="16.5" customHeight="1">
      <c r="A4455" s="330"/>
      <c r="B4455" s="330"/>
      <c r="C4455" s="330"/>
      <c r="D4455" s="330"/>
      <c r="E4455" s="330"/>
      <c r="F4455" s="330"/>
      <c r="G4455" s="330"/>
      <c r="H4455" s="219"/>
      <c r="I4455" s="338"/>
      <c r="J4455" s="338"/>
      <c r="K4455" s="338"/>
      <c r="L4455" s="338"/>
      <c r="M4455" s="332"/>
      <c r="N4455" s="332"/>
      <c r="O4455" s="332"/>
      <c r="P4455" s="330"/>
      <c r="Q4455" s="330"/>
      <c r="R4455" s="338"/>
      <c r="S4455" s="338"/>
      <c r="T4455" s="338"/>
      <c r="U4455" s="338"/>
      <c r="V4455" s="338"/>
      <c r="W4455" s="338"/>
      <c r="X4455" s="338"/>
    </row>
    <row r="4456" spans="1:24" ht="7.5" customHeight="1"/>
    <row r="4457" spans="1:24" ht="17.25" customHeight="1">
      <c r="S4457" s="335" t="s">
        <v>641</v>
      </c>
      <c r="T4457" s="335"/>
      <c r="U4457" s="336">
        <v>22.466709999999999</v>
      </c>
      <c r="V4457" s="336"/>
      <c r="W4457" s="336"/>
    </row>
    <row r="4458" spans="1:24" ht="15" customHeight="1"/>
    <row r="4459" spans="1:24" ht="16.5" customHeight="1">
      <c r="B4459" s="339" t="s">
        <v>831</v>
      </c>
      <c r="C4459" s="339"/>
      <c r="D4459" s="339"/>
      <c r="E4459" s="339"/>
      <c r="F4459" s="339"/>
      <c r="G4459" s="339"/>
      <c r="H4459" s="339"/>
      <c r="I4459" s="339"/>
      <c r="J4459" s="339"/>
      <c r="K4459" s="339"/>
      <c r="L4459" s="339"/>
      <c r="M4459" s="339"/>
      <c r="N4459" s="339"/>
      <c r="O4459" s="339"/>
      <c r="P4459" s="339"/>
      <c r="Q4459" s="339"/>
      <c r="R4459" s="339"/>
      <c r="S4459" s="339"/>
      <c r="T4459" s="339"/>
      <c r="U4459" s="339"/>
      <c r="V4459" s="339"/>
      <c r="W4459" s="339"/>
      <c r="X4459" s="339"/>
    </row>
    <row r="4460" spans="1:24" ht="1.5" customHeight="1"/>
    <row r="4461" spans="1:24" ht="18" customHeight="1">
      <c r="A4461" s="340" t="s">
        <v>633</v>
      </c>
      <c r="B4461" s="340"/>
      <c r="C4461" s="340"/>
      <c r="D4461" s="340"/>
      <c r="E4461" s="340"/>
      <c r="F4461" s="340"/>
      <c r="G4461" s="340"/>
      <c r="H4461" s="218" t="s">
        <v>634</v>
      </c>
      <c r="I4461" s="341" t="s">
        <v>635</v>
      </c>
      <c r="J4461" s="341"/>
      <c r="K4461" s="341"/>
      <c r="L4461" s="341"/>
      <c r="M4461" s="341" t="s">
        <v>43</v>
      </c>
      <c r="N4461" s="341"/>
      <c r="O4461" s="341"/>
      <c r="P4461" s="340" t="s">
        <v>636</v>
      </c>
      <c r="Q4461" s="340"/>
      <c r="R4461" s="341" t="s">
        <v>637</v>
      </c>
      <c r="S4461" s="341"/>
      <c r="T4461" s="341"/>
      <c r="U4461" s="341"/>
      <c r="V4461" s="341" t="s">
        <v>638</v>
      </c>
      <c r="W4461" s="341"/>
      <c r="X4461" s="341"/>
    </row>
    <row r="4462" spans="1:24" ht="1.5" customHeight="1">
      <c r="A4462" s="330" t="s">
        <v>256</v>
      </c>
      <c r="B4462" s="330"/>
      <c r="C4462" s="330"/>
      <c r="D4462" s="330"/>
      <c r="E4462" s="330"/>
      <c r="F4462" s="330"/>
      <c r="G4462" s="330"/>
      <c r="H4462" s="219"/>
      <c r="I4462" s="338">
        <v>50</v>
      </c>
      <c r="J4462" s="338"/>
      <c r="K4462" s="338"/>
      <c r="L4462" s="338"/>
      <c r="M4462" s="332" t="s">
        <v>639</v>
      </c>
      <c r="N4462" s="332"/>
      <c r="O4462" s="332"/>
      <c r="P4462" s="330"/>
      <c r="Q4462" s="330"/>
      <c r="R4462" s="338">
        <v>0.38</v>
      </c>
      <c r="S4462" s="338"/>
      <c r="T4462" s="338"/>
      <c r="U4462" s="338"/>
      <c r="V4462" s="338">
        <v>19</v>
      </c>
      <c r="W4462" s="338"/>
      <c r="X4462" s="338"/>
    </row>
    <row r="4463" spans="1:24" ht="16.5" customHeight="1">
      <c r="A4463" s="330"/>
      <c r="B4463" s="330"/>
      <c r="C4463" s="330"/>
      <c r="D4463" s="330"/>
      <c r="E4463" s="330"/>
      <c r="F4463" s="330"/>
      <c r="G4463" s="330"/>
      <c r="H4463" s="219"/>
      <c r="I4463" s="338"/>
      <c r="J4463" s="338"/>
      <c r="K4463" s="338"/>
      <c r="L4463" s="338"/>
      <c r="M4463" s="332"/>
      <c r="N4463" s="332"/>
      <c r="O4463" s="332"/>
      <c r="P4463" s="330"/>
      <c r="Q4463" s="330"/>
      <c r="R4463" s="338"/>
      <c r="S4463" s="338"/>
      <c r="T4463" s="338"/>
      <c r="U4463" s="338"/>
      <c r="V4463" s="338"/>
      <c r="W4463" s="338"/>
      <c r="X4463" s="338"/>
    </row>
    <row r="4464" spans="1:24" ht="1.5" customHeight="1">
      <c r="A4464" s="330" t="s">
        <v>7</v>
      </c>
      <c r="B4464" s="330"/>
      <c r="C4464" s="330"/>
      <c r="D4464" s="330"/>
      <c r="E4464" s="330"/>
      <c r="F4464" s="330"/>
      <c r="G4464" s="330"/>
      <c r="H4464" s="219"/>
      <c r="I4464" s="338">
        <v>1</v>
      </c>
      <c r="J4464" s="338"/>
      <c r="K4464" s="338"/>
      <c r="L4464" s="338"/>
      <c r="M4464" s="332" t="s">
        <v>45</v>
      </c>
      <c r="N4464" s="332"/>
      <c r="O4464" s="332"/>
      <c r="P4464" s="330"/>
      <c r="Q4464" s="330"/>
      <c r="R4464" s="338">
        <v>1.21</v>
      </c>
      <c r="S4464" s="338"/>
      <c r="T4464" s="338"/>
      <c r="U4464" s="338"/>
      <c r="V4464" s="338">
        <v>1.21</v>
      </c>
      <c r="W4464" s="338"/>
      <c r="X4464" s="338"/>
    </row>
    <row r="4465" spans="1:24" ht="16.5" customHeight="1">
      <c r="A4465" s="330"/>
      <c r="B4465" s="330"/>
      <c r="C4465" s="330"/>
      <c r="D4465" s="330"/>
      <c r="E4465" s="330"/>
      <c r="F4465" s="330"/>
      <c r="G4465" s="330"/>
      <c r="H4465" s="219"/>
      <c r="I4465" s="338"/>
      <c r="J4465" s="338"/>
      <c r="K4465" s="338"/>
      <c r="L4465" s="338"/>
      <c r="M4465" s="332"/>
      <c r="N4465" s="332"/>
      <c r="O4465" s="332"/>
      <c r="P4465" s="330"/>
      <c r="Q4465" s="330"/>
      <c r="R4465" s="338"/>
      <c r="S4465" s="338"/>
      <c r="T4465" s="338"/>
      <c r="U4465" s="338"/>
      <c r="V4465" s="338"/>
      <c r="W4465" s="338"/>
      <c r="X4465" s="338"/>
    </row>
    <row r="4466" spans="1:24" ht="1.5" customHeight="1">
      <c r="A4466" s="330" t="s">
        <v>8</v>
      </c>
      <c r="B4466" s="330"/>
      <c r="C4466" s="330"/>
      <c r="D4466" s="330"/>
      <c r="E4466" s="330"/>
      <c r="F4466" s="330"/>
      <c r="G4466" s="330"/>
      <c r="H4466" s="219"/>
      <c r="I4466" s="338">
        <v>1</v>
      </c>
      <c r="J4466" s="338"/>
      <c r="K4466" s="338"/>
      <c r="L4466" s="338"/>
      <c r="M4466" s="332" t="s">
        <v>45</v>
      </c>
      <c r="N4466" s="332"/>
      <c r="O4466" s="332"/>
      <c r="P4466" s="330"/>
      <c r="Q4466" s="330"/>
      <c r="R4466" s="338">
        <v>0.23260339999999999</v>
      </c>
      <c r="S4466" s="338"/>
      <c r="T4466" s="338"/>
      <c r="U4466" s="338"/>
      <c r="V4466" s="338">
        <v>0.23260339999999999</v>
      </c>
      <c r="W4466" s="338"/>
      <c r="X4466" s="338"/>
    </row>
    <row r="4467" spans="1:24" ht="16.5" customHeight="1">
      <c r="A4467" s="330"/>
      <c r="B4467" s="330"/>
      <c r="C4467" s="330"/>
      <c r="D4467" s="330"/>
      <c r="E4467" s="330"/>
      <c r="F4467" s="330"/>
      <c r="G4467" s="330"/>
      <c r="H4467" s="219"/>
      <c r="I4467" s="338"/>
      <c r="J4467" s="338"/>
      <c r="K4467" s="338"/>
      <c r="L4467" s="338"/>
      <c r="M4467" s="332"/>
      <c r="N4467" s="332"/>
      <c r="O4467" s="332"/>
      <c r="P4467" s="330"/>
      <c r="Q4467" s="330"/>
      <c r="R4467" s="338"/>
      <c r="S4467" s="338"/>
      <c r="T4467" s="338"/>
      <c r="U4467" s="338"/>
      <c r="V4467" s="338"/>
      <c r="W4467" s="338"/>
      <c r="X4467" s="338"/>
    </row>
    <row r="4468" spans="1:24" ht="7.5" customHeight="1"/>
    <row r="4469" spans="1:24" ht="16.5" customHeight="1">
      <c r="S4469" s="335" t="s">
        <v>641</v>
      </c>
      <c r="T4469" s="335"/>
      <c r="U4469" s="336">
        <v>20.442599999999999</v>
      </c>
      <c r="V4469" s="336"/>
      <c r="W4469" s="336"/>
    </row>
    <row r="4470" spans="1:24" ht="15" customHeight="1"/>
    <row r="4471" spans="1:24" ht="16.5" customHeight="1">
      <c r="B4471" s="339" t="s">
        <v>832</v>
      </c>
      <c r="C4471" s="339"/>
      <c r="D4471" s="339"/>
      <c r="E4471" s="339"/>
      <c r="F4471" s="339"/>
      <c r="G4471" s="339"/>
      <c r="H4471" s="339"/>
      <c r="I4471" s="339"/>
      <c r="J4471" s="339"/>
      <c r="K4471" s="339"/>
      <c r="L4471" s="339"/>
      <c r="M4471" s="339"/>
      <c r="N4471" s="339"/>
      <c r="O4471" s="339"/>
      <c r="P4471" s="339"/>
      <c r="Q4471" s="339"/>
      <c r="R4471" s="339"/>
      <c r="S4471" s="339"/>
      <c r="T4471" s="339"/>
      <c r="U4471" s="339"/>
      <c r="V4471" s="339"/>
      <c r="W4471" s="339"/>
      <c r="X4471" s="339"/>
    </row>
    <row r="4472" spans="1:24" ht="1.5" customHeight="1"/>
    <row r="4473" spans="1:24" ht="18" customHeight="1">
      <c r="A4473" s="340" t="s">
        <v>633</v>
      </c>
      <c r="B4473" s="340"/>
      <c r="C4473" s="340"/>
      <c r="D4473" s="340"/>
      <c r="E4473" s="340"/>
      <c r="F4473" s="340"/>
      <c r="G4473" s="340"/>
      <c r="H4473" s="218" t="s">
        <v>634</v>
      </c>
      <c r="I4473" s="341" t="s">
        <v>635</v>
      </c>
      <c r="J4473" s="341"/>
      <c r="K4473" s="341"/>
      <c r="L4473" s="341"/>
      <c r="M4473" s="341" t="s">
        <v>43</v>
      </c>
      <c r="N4473" s="341"/>
      <c r="O4473" s="341"/>
      <c r="P4473" s="340" t="s">
        <v>636</v>
      </c>
      <c r="Q4473" s="340"/>
      <c r="R4473" s="341" t="s">
        <v>637</v>
      </c>
      <c r="S4473" s="341"/>
      <c r="T4473" s="341"/>
      <c r="U4473" s="341"/>
      <c r="V4473" s="341" t="s">
        <v>638</v>
      </c>
      <c r="W4473" s="341"/>
      <c r="X4473" s="341"/>
    </row>
    <row r="4474" spans="1:24" ht="1.5" customHeight="1">
      <c r="A4474" s="330" t="s">
        <v>47</v>
      </c>
      <c r="B4474" s="330"/>
      <c r="C4474" s="330"/>
      <c r="D4474" s="330"/>
      <c r="E4474" s="330"/>
      <c r="F4474" s="330"/>
      <c r="G4474" s="330"/>
      <c r="H4474" s="219"/>
      <c r="I4474" s="338">
        <v>100</v>
      </c>
      <c r="J4474" s="338"/>
      <c r="K4474" s="338"/>
      <c r="L4474" s="338"/>
      <c r="M4474" s="332" t="s">
        <v>640</v>
      </c>
      <c r="N4474" s="332"/>
      <c r="O4474" s="332"/>
      <c r="P4474" s="330"/>
      <c r="Q4474" s="330"/>
      <c r="R4474" s="338">
        <v>3.5242370000000002E-2</v>
      </c>
      <c r="S4474" s="338"/>
      <c r="T4474" s="338"/>
      <c r="U4474" s="338"/>
      <c r="V4474" s="338">
        <v>3.5242369999999998</v>
      </c>
      <c r="W4474" s="338"/>
      <c r="X4474" s="338"/>
    </row>
    <row r="4475" spans="1:24" ht="16.5" customHeight="1">
      <c r="A4475" s="330"/>
      <c r="B4475" s="330"/>
      <c r="C4475" s="330"/>
      <c r="D4475" s="330"/>
      <c r="E4475" s="330"/>
      <c r="F4475" s="330"/>
      <c r="G4475" s="330"/>
      <c r="H4475" s="219"/>
      <c r="I4475" s="338"/>
      <c r="J4475" s="338"/>
      <c r="K4475" s="338"/>
      <c r="L4475" s="338"/>
      <c r="M4475" s="332"/>
      <c r="N4475" s="332"/>
      <c r="O4475" s="332"/>
      <c r="P4475" s="330"/>
      <c r="Q4475" s="330"/>
      <c r="R4475" s="338"/>
      <c r="S4475" s="338"/>
      <c r="T4475" s="338"/>
      <c r="U4475" s="338"/>
      <c r="V4475" s="338"/>
      <c r="W4475" s="338"/>
      <c r="X4475" s="338"/>
    </row>
    <row r="4476" spans="1:24" ht="1.5" customHeight="1">
      <c r="A4476" s="330" t="s">
        <v>93</v>
      </c>
      <c r="B4476" s="330"/>
      <c r="C4476" s="330"/>
      <c r="D4476" s="330"/>
      <c r="E4476" s="330"/>
      <c r="F4476" s="330"/>
      <c r="G4476" s="330"/>
      <c r="H4476" s="219"/>
      <c r="I4476" s="338">
        <v>30</v>
      </c>
      <c r="J4476" s="338"/>
      <c r="K4476" s="338"/>
      <c r="L4476" s="338"/>
      <c r="M4476" s="332" t="s">
        <v>639</v>
      </c>
      <c r="N4476" s="332"/>
      <c r="O4476" s="332"/>
      <c r="P4476" s="330"/>
      <c r="Q4476" s="330"/>
      <c r="R4476" s="338">
        <v>0.38</v>
      </c>
      <c r="S4476" s="338"/>
      <c r="T4476" s="338"/>
      <c r="U4476" s="338"/>
      <c r="V4476" s="338">
        <v>11.4</v>
      </c>
      <c r="W4476" s="338"/>
      <c r="X4476" s="338"/>
    </row>
    <row r="4477" spans="1:24" ht="16.5" customHeight="1">
      <c r="A4477" s="330"/>
      <c r="B4477" s="330"/>
      <c r="C4477" s="330"/>
      <c r="D4477" s="330"/>
      <c r="E4477" s="330"/>
      <c r="F4477" s="330"/>
      <c r="G4477" s="330"/>
      <c r="H4477" s="219"/>
      <c r="I4477" s="338"/>
      <c r="J4477" s="338"/>
      <c r="K4477" s="338"/>
      <c r="L4477" s="338"/>
      <c r="M4477" s="332"/>
      <c r="N4477" s="332"/>
      <c r="O4477" s="332"/>
      <c r="P4477" s="330"/>
      <c r="Q4477" s="330"/>
      <c r="R4477" s="338"/>
      <c r="S4477" s="338"/>
      <c r="T4477" s="338"/>
      <c r="U4477" s="338"/>
      <c r="V4477" s="338"/>
      <c r="W4477" s="338"/>
      <c r="X4477" s="338"/>
    </row>
    <row r="4478" spans="1:24" ht="1.5" customHeight="1">
      <c r="A4478" s="330" t="s">
        <v>133</v>
      </c>
      <c r="B4478" s="330"/>
      <c r="C4478" s="330"/>
      <c r="D4478" s="330"/>
      <c r="E4478" s="330"/>
      <c r="F4478" s="330"/>
      <c r="G4478" s="330"/>
      <c r="H4478" s="219"/>
      <c r="I4478" s="338">
        <v>1</v>
      </c>
      <c r="J4478" s="338"/>
      <c r="K4478" s="338"/>
      <c r="L4478" s="338"/>
      <c r="M4478" s="332" t="s">
        <v>45</v>
      </c>
      <c r="N4478" s="332"/>
      <c r="O4478" s="332"/>
      <c r="P4478" s="330"/>
      <c r="Q4478" s="330"/>
      <c r="R4478" s="338">
        <v>7.5</v>
      </c>
      <c r="S4478" s="338"/>
      <c r="T4478" s="338"/>
      <c r="U4478" s="338"/>
      <c r="V4478" s="338">
        <v>7.5</v>
      </c>
      <c r="W4478" s="338"/>
      <c r="X4478" s="338"/>
    </row>
    <row r="4479" spans="1:24" ht="16.5" customHeight="1">
      <c r="A4479" s="330"/>
      <c r="B4479" s="330"/>
      <c r="C4479" s="330"/>
      <c r="D4479" s="330"/>
      <c r="E4479" s="330"/>
      <c r="F4479" s="330"/>
      <c r="G4479" s="330"/>
      <c r="H4479" s="219"/>
      <c r="I4479" s="338"/>
      <c r="J4479" s="338"/>
      <c r="K4479" s="338"/>
      <c r="L4479" s="338"/>
      <c r="M4479" s="332"/>
      <c r="N4479" s="332"/>
      <c r="O4479" s="332"/>
      <c r="P4479" s="330"/>
      <c r="Q4479" s="330"/>
      <c r="R4479" s="338"/>
      <c r="S4479" s="338"/>
      <c r="T4479" s="338"/>
      <c r="U4479" s="338"/>
      <c r="V4479" s="338"/>
      <c r="W4479" s="338"/>
      <c r="X4479" s="338"/>
    </row>
    <row r="4480" spans="1:24" ht="1.5" customHeight="1">
      <c r="A4480" s="330" t="s">
        <v>6</v>
      </c>
      <c r="B4480" s="330"/>
      <c r="C4480" s="330"/>
      <c r="D4480" s="330"/>
      <c r="E4480" s="330"/>
      <c r="F4480" s="330"/>
      <c r="G4480" s="330"/>
      <c r="H4480" s="219"/>
      <c r="I4480" s="338">
        <v>1</v>
      </c>
      <c r="J4480" s="338"/>
      <c r="K4480" s="338"/>
      <c r="L4480" s="338"/>
      <c r="M4480" s="332" t="s">
        <v>45</v>
      </c>
      <c r="N4480" s="332"/>
      <c r="O4480" s="332"/>
      <c r="P4480" s="330"/>
      <c r="Q4480" s="330"/>
      <c r="R4480" s="338">
        <v>1.3061130000000001</v>
      </c>
      <c r="S4480" s="338"/>
      <c r="T4480" s="338"/>
      <c r="U4480" s="338"/>
      <c r="V4480" s="338">
        <v>1.3061130000000001</v>
      </c>
      <c r="W4480" s="338"/>
      <c r="X4480" s="338"/>
    </row>
    <row r="4481" spans="1:24" ht="16.5" customHeight="1">
      <c r="A4481" s="330"/>
      <c r="B4481" s="330"/>
      <c r="C4481" s="330"/>
      <c r="D4481" s="330"/>
      <c r="E4481" s="330"/>
      <c r="F4481" s="330"/>
      <c r="G4481" s="330"/>
      <c r="H4481" s="219"/>
      <c r="I4481" s="338"/>
      <c r="J4481" s="338"/>
      <c r="K4481" s="338"/>
      <c r="L4481" s="338"/>
      <c r="M4481" s="332"/>
      <c r="N4481" s="332"/>
      <c r="O4481" s="332"/>
      <c r="P4481" s="330"/>
      <c r="Q4481" s="330"/>
      <c r="R4481" s="338"/>
      <c r="S4481" s="338"/>
      <c r="T4481" s="338"/>
      <c r="U4481" s="338"/>
      <c r="V4481" s="338"/>
      <c r="W4481" s="338"/>
      <c r="X4481" s="338"/>
    </row>
    <row r="4482" spans="1:24" ht="7.5" customHeight="1"/>
    <row r="4483" spans="1:24" ht="16.5" customHeight="1">
      <c r="S4483" s="335" t="s">
        <v>641</v>
      </c>
      <c r="T4483" s="335"/>
      <c r="U4483" s="336">
        <v>23.730350000000001</v>
      </c>
      <c r="V4483" s="336"/>
      <c r="W4483" s="336"/>
    </row>
    <row r="4484" spans="1:24" ht="15.75" customHeight="1"/>
    <row r="4485" spans="1:24" ht="16.5" customHeight="1">
      <c r="B4485" s="339" t="s">
        <v>257</v>
      </c>
      <c r="C4485" s="339"/>
      <c r="D4485" s="339"/>
      <c r="E4485" s="339"/>
      <c r="F4485" s="339"/>
      <c r="G4485" s="339"/>
      <c r="H4485" s="339"/>
      <c r="I4485" s="339"/>
      <c r="J4485" s="339"/>
      <c r="K4485" s="339"/>
      <c r="L4485" s="339"/>
      <c r="M4485" s="339"/>
      <c r="N4485" s="339"/>
      <c r="O4485" s="339"/>
      <c r="P4485" s="339"/>
      <c r="Q4485" s="339"/>
      <c r="R4485" s="339"/>
      <c r="S4485" s="339"/>
      <c r="T4485" s="339"/>
      <c r="U4485" s="339"/>
      <c r="V4485" s="339"/>
      <c r="W4485" s="339"/>
      <c r="X4485" s="339"/>
    </row>
    <row r="4486" spans="1:24" ht="0.75" customHeight="1"/>
    <row r="4487" spans="1:24" ht="18" customHeight="1">
      <c r="A4487" s="340" t="s">
        <v>633</v>
      </c>
      <c r="B4487" s="340"/>
      <c r="C4487" s="340"/>
      <c r="D4487" s="340"/>
      <c r="E4487" s="340"/>
      <c r="F4487" s="340"/>
      <c r="G4487" s="340"/>
      <c r="H4487" s="218" t="s">
        <v>634</v>
      </c>
      <c r="I4487" s="341" t="s">
        <v>635</v>
      </c>
      <c r="J4487" s="341"/>
      <c r="K4487" s="341"/>
      <c r="L4487" s="341"/>
      <c r="M4487" s="341" t="s">
        <v>43</v>
      </c>
      <c r="N4487" s="341"/>
      <c r="O4487" s="341"/>
      <c r="P4487" s="340" t="s">
        <v>636</v>
      </c>
      <c r="Q4487" s="340"/>
      <c r="R4487" s="341" t="s">
        <v>637</v>
      </c>
      <c r="S4487" s="341"/>
      <c r="T4487" s="341"/>
      <c r="U4487" s="341"/>
      <c r="V4487" s="341" t="s">
        <v>638</v>
      </c>
      <c r="W4487" s="341"/>
      <c r="X4487" s="341"/>
    </row>
    <row r="4488" spans="1:24" ht="1.5" customHeight="1">
      <c r="A4488" s="330" t="s">
        <v>258</v>
      </c>
      <c r="B4488" s="330"/>
      <c r="C4488" s="330"/>
      <c r="D4488" s="330"/>
      <c r="E4488" s="330"/>
      <c r="F4488" s="330"/>
      <c r="G4488" s="330"/>
      <c r="H4488" s="219"/>
      <c r="I4488" s="338">
        <v>60</v>
      </c>
      <c r="J4488" s="338"/>
      <c r="K4488" s="338"/>
      <c r="L4488" s="338"/>
      <c r="M4488" s="332" t="s">
        <v>639</v>
      </c>
      <c r="N4488" s="332"/>
      <c r="O4488" s="332"/>
      <c r="P4488" s="330"/>
      <c r="Q4488" s="330"/>
      <c r="R4488" s="338">
        <v>0.184</v>
      </c>
      <c r="S4488" s="338"/>
      <c r="T4488" s="338"/>
      <c r="U4488" s="338"/>
      <c r="V4488" s="338">
        <v>11.04</v>
      </c>
      <c r="W4488" s="338"/>
      <c r="X4488" s="338"/>
    </row>
    <row r="4489" spans="1:24" ht="16.5" customHeight="1">
      <c r="A4489" s="330"/>
      <c r="B4489" s="330"/>
      <c r="C4489" s="330"/>
      <c r="D4489" s="330"/>
      <c r="E4489" s="330"/>
      <c r="F4489" s="330"/>
      <c r="G4489" s="330"/>
      <c r="H4489" s="219"/>
      <c r="I4489" s="338"/>
      <c r="J4489" s="338"/>
      <c r="K4489" s="338"/>
      <c r="L4489" s="338"/>
      <c r="M4489" s="332"/>
      <c r="N4489" s="332"/>
      <c r="O4489" s="332"/>
      <c r="P4489" s="330"/>
      <c r="Q4489" s="330"/>
      <c r="R4489" s="338"/>
      <c r="S4489" s="338"/>
      <c r="T4489" s="338"/>
      <c r="U4489" s="338"/>
      <c r="V4489" s="338"/>
      <c r="W4489" s="338"/>
      <c r="X4489" s="338"/>
    </row>
    <row r="4490" spans="1:24" ht="1.5" customHeight="1">
      <c r="A4490" s="330" t="s">
        <v>54</v>
      </c>
      <c r="B4490" s="330"/>
      <c r="C4490" s="330"/>
      <c r="D4490" s="330"/>
      <c r="E4490" s="330"/>
      <c r="F4490" s="330"/>
      <c r="G4490" s="330"/>
      <c r="H4490" s="219"/>
      <c r="I4490" s="338">
        <v>30</v>
      </c>
      <c r="J4490" s="338"/>
      <c r="K4490" s="338"/>
      <c r="L4490" s="338"/>
      <c r="M4490" s="332" t="s">
        <v>639</v>
      </c>
      <c r="N4490" s="332"/>
      <c r="O4490" s="332"/>
      <c r="P4490" s="330"/>
      <c r="Q4490" s="330"/>
      <c r="R4490" s="338">
        <v>0.1</v>
      </c>
      <c r="S4490" s="338"/>
      <c r="T4490" s="338"/>
      <c r="U4490" s="338"/>
      <c r="V4490" s="338">
        <v>3</v>
      </c>
      <c r="W4490" s="338"/>
      <c r="X4490" s="338"/>
    </row>
    <row r="4491" spans="1:24" ht="16.5" customHeight="1">
      <c r="A4491" s="330"/>
      <c r="B4491" s="330"/>
      <c r="C4491" s="330"/>
      <c r="D4491" s="330"/>
      <c r="E4491" s="330"/>
      <c r="F4491" s="330"/>
      <c r="G4491" s="330"/>
      <c r="H4491" s="219"/>
      <c r="I4491" s="338"/>
      <c r="J4491" s="338"/>
      <c r="K4491" s="338"/>
      <c r="L4491" s="338"/>
      <c r="M4491" s="332"/>
      <c r="N4491" s="332"/>
      <c r="O4491" s="332"/>
      <c r="P4491" s="330"/>
      <c r="Q4491" s="330"/>
      <c r="R4491" s="338"/>
      <c r="S4491" s="338"/>
      <c r="T4491" s="338"/>
      <c r="U4491" s="338"/>
      <c r="V4491" s="338"/>
      <c r="W4491" s="338"/>
      <c r="X4491" s="338"/>
    </row>
    <row r="4492" spans="1:24" ht="1.5" customHeight="1">
      <c r="A4492" s="330" t="s">
        <v>7</v>
      </c>
      <c r="B4492" s="330"/>
      <c r="C4492" s="330"/>
      <c r="D4492" s="330"/>
      <c r="E4492" s="330"/>
      <c r="F4492" s="330"/>
      <c r="G4492" s="330"/>
      <c r="H4492" s="219"/>
      <c r="I4492" s="338">
        <v>1</v>
      </c>
      <c r="J4492" s="338"/>
      <c r="K4492" s="338"/>
      <c r="L4492" s="338"/>
      <c r="M4492" s="332" t="s">
        <v>45</v>
      </c>
      <c r="N4492" s="332"/>
      <c r="O4492" s="332"/>
      <c r="P4492" s="330"/>
      <c r="Q4492" s="330"/>
      <c r="R4492" s="338">
        <v>1.21</v>
      </c>
      <c r="S4492" s="338"/>
      <c r="T4492" s="338"/>
      <c r="U4492" s="338"/>
      <c r="V4492" s="338">
        <v>1.21</v>
      </c>
      <c r="W4492" s="338"/>
      <c r="X4492" s="338"/>
    </row>
    <row r="4493" spans="1:24" ht="16.5" customHeight="1">
      <c r="A4493" s="330"/>
      <c r="B4493" s="330"/>
      <c r="C4493" s="330"/>
      <c r="D4493" s="330"/>
      <c r="E4493" s="330"/>
      <c r="F4493" s="330"/>
      <c r="G4493" s="330"/>
      <c r="H4493" s="219"/>
      <c r="I4493" s="338"/>
      <c r="J4493" s="338"/>
      <c r="K4493" s="338"/>
      <c r="L4493" s="338"/>
      <c r="M4493" s="332"/>
      <c r="N4493" s="332"/>
      <c r="O4493" s="332"/>
      <c r="P4493" s="330"/>
      <c r="Q4493" s="330"/>
      <c r="R4493" s="338"/>
      <c r="S4493" s="338"/>
      <c r="T4493" s="338"/>
      <c r="U4493" s="338"/>
      <c r="V4493" s="338"/>
      <c r="W4493" s="338"/>
      <c r="X4493" s="338"/>
    </row>
    <row r="4494" spans="1:24" ht="1.5" customHeight="1">
      <c r="A4494" s="330" t="s">
        <v>8</v>
      </c>
      <c r="B4494" s="330"/>
      <c r="C4494" s="330"/>
      <c r="D4494" s="330"/>
      <c r="E4494" s="330"/>
      <c r="F4494" s="330"/>
      <c r="G4494" s="330"/>
      <c r="H4494" s="219"/>
      <c r="I4494" s="338">
        <v>1</v>
      </c>
      <c r="J4494" s="338"/>
      <c r="K4494" s="338"/>
      <c r="L4494" s="338"/>
      <c r="M4494" s="332" t="s">
        <v>45</v>
      </c>
      <c r="N4494" s="332"/>
      <c r="O4494" s="332"/>
      <c r="P4494" s="330"/>
      <c r="Q4494" s="330"/>
      <c r="R4494" s="338">
        <v>0.23260339999999999</v>
      </c>
      <c r="S4494" s="338"/>
      <c r="T4494" s="338"/>
      <c r="U4494" s="338"/>
      <c r="V4494" s="338">
        <v>0.23260339999999999</v>
      </c>
      <c r="W4494" s="338"/>
      <c r="X4494" s="338"/>
    </row>
    <row r="4495" spans="1:24" ht="16.5" customHeight="1">
      <c r="A4495" s="330"/>
      <c r="B4495" s="330"/>
      <c r="C4495" s="330"/>
      <c r="D4495" s="330"/>
      <c r="E4495" s="330"/>
      <c r="F4495" s="330"/>
      <c r="G4495" s="330"/>
      <c r="H4495" s="219"/>
      <c r="I4495" s="338"/>
      <c r="J4495" s="338"/>
      <c r="K4495" s="338"/>
      <c r="L4495" s="338"/>
      <c r="M4495" s="332"/>
      <c r="N4495" s="332"/>
      <c r="O4495" s="332"/>
      <c r="P4495" s="330"/>
      <c r="Q4495" s="330"/>
      <c r="R4495" s="338"/>
      <c r="S4495" s="338"/>
      <c r="T4495" s="338"/>
      <c r="U4495" s="338"/>
      <c r="V4495" s="338"/>
      <c r="W4495" s="338"/>
      <c r="X4495" s="338"/>
    </row>
    <row r="4496" spans="1:24" ht="7.5" customHeight="1"/>
    <row r="4497" spans="1:24" ht="16.5" customHeight="1">
      <c r="S4497" s="335" t="s">
        <v>641</v>
      </c>
      <c r="T4497" s="335"/>
      <c r="U4497" s="336">
        <v>15.4826</v>
      </c>
      <c r="V4497" s="336"/>
      <c r="W4497" s="336"/>
    </row>
    <row r="4498" spans="1:24" ht="15.75" customHeight="1"/>
    <row r="4499" spans="1:24" ht="16.5" customHeight="1">
      <c r="B4499" s="339" t="s">
        <v>259</v>
      </c>
      <c r="C4499" s="339"/>
      <c r="D4499" s="339"/>
      <c r="E4499" s="339"/>
      <c r="F4499" s="339"/>
      <c r="G4499" s="339"/>
      <c r="H4499" s="339"/>
      <c r="I4499" s="339"/>
      <c r="J4499" s="339"/>
      <c r="K4499" s="339"/>
      <c r="L4499" s="339"/>
      <c r="M4499" s="339"/>
      <c r="N4499" s="339"/>
      <c r="O4499" s="339"/>
      <c r="P4499" s="339"/>
      <c r="Q4499" s="339"/>
      <c r="R4499" s="339"/>
      <c r="S4499" s="339"/>
      <c r="T4499" s="339"/>
      <c r="U4499" s="339"/>
      <c r="V4499" s="339"/>
      <c r="W4499" s="339"/>
      <c r="X4499" s="339"/>
    </row>
    <row r="4500" spans="1:24" ht="0.75" customHeight="1"/>
    <row r="4501" spans="1:24" ht="18" customHeight="1">
      <c r="A4501" s="340" t="s">
        <v>633</v>
      </c>
      <c r="B4501" s="340"/>
      <c r="C4501" s="340"/>
      <c r="D4501" s="340"/>
      <c r="E4501" s="340"/>
      <c r="F4501" s="340"/>
      <c r="G4501" s="340"/>
      <c r="H4501" s="218" t="s">
        <v>634</v>
      </c>
      <c r="I4501" s="341" t="s">
        <v>635</v>
      </c>
      <c r="J4501" s="341"/>
      <c r="K4501" s="341"/>
      <c r="L4501" s="341"/>
      <c r="M4501" s="341" t="s">
        <v>43</v>
      </c>
      <c r="N4501" s="341"/>
      <c r="O4501" s="341"/>
      <c r="P4501" s="340" t="s">
        <v>636</v>
      </c>
      <c r="Q4501" s="340"/>
      <c r="R4501" s="341" t="s">
        <v>637</v>
      </c>
      <c r="S4501" s="341"/>
      <c r="T4501" s="341"/>
      <c r="U4501" s="341"/>
      <c r="V4501" s="341" t="s">
        <v>638</v>
      </c>
      <c r="W4501" s="341"/>
      <c r="X4501" s="341"/>
    </row>
    <row r="4502" spans="1:24" ht="1.5" customHeight="1">
      <c r="A4502" s="330" t="s">
        <v>126</v>
      </c>
      <c r="B4502" s="330"/>
      <c r="C4502" s="330"/>
      <c r="D4502" s="330"/>
      <c r="E4502" s="330"/>
      <c r="F4502" s="330"/>
      <c r="G4502" s="330"/>
      <c r="H4502" s="219"/>
      <c r="I4502" s="338">
        <v>90</v>
      </c>
      <c r="J4502" s="338"/>
      <c r="K4502" s="338"/>
      <c r="L4502" s="338"/>
      <c r="M4502" s="332" t="s">
        <v>639</v>
      </c>
      <c r="N4502" s="332"/>
      <c r="O4502" s="332"/>
      <c r="P4502" s="330"/>
      <c r="Q4502" s="330"/>
      <c r="R4502" s="338">
        <v>0.105</v>
      </c>
      <c r="S4502" s="338"/>
      <c r="T4502" s="338"/>
      <c r="U4502" s="338"/>
      <c r="V4502" s="338">
        <v>9.4499999999999993</v>
      </c>
      <c r="W4502" s="338"/>
      <c r="X4502" s="338"/>
    </row>
    <row r="4503" spans="1:24" ht="16.5" customHeight="1">
      <c r="A4503" s="330"/>
      <c r="B4503" s="330"/>
      <c r="C4503" s="330"/>
      <c r="D4503" s="330"/>
      <c r="E4503" s="330"/>
      <c r="F4503" s="330"/>
      <c r="G4503" s="330"/>
      <c r="H4503" s="219"/>
      <c r="I4503" s="338"/>
      <c r="J4503" s="338"/>
      <c r="K4503" s="338"/>
      <c r="L4503" s="338"/>
      <c r="M4503" s="332"/>
      <c r="N4503" s="332"/>
      <c r="O4503" s="332"/>
      <c r="P4503" s="330"/>
      <c r="Q4503" s="330"/>
      <c r="R4503" s="338"/>
      <c r="S4503" s="338"/>
      <c r="T4503" s="338"/>
      <c r="U4503" s="338"/>
      <c r="V4503" s="338"/>
      <c r="W4503" s="338"/>
      <c r="X4503" s="338"/>
    </row>
    <row r="4504" spans="1:24" ht="1.5" customHeight="1">
      <c r="A4504" s="330" t="s">
        <v>7</v>
      </c>
      <c r="B4504" s="330"/>
      <c r="C4504" s="330"/>
      <c r="D4504" s="330"/>
      <c r="E4504" s="330"/>
      <c r="F4504" s="330"/>
      <c r="G4504" s="330"/>
      <c r="H4504" s="219"/>
      <c r="I4504" s="338">
        <v>1</v>
      </c>
      <c r="J4504" s="338"/>
      <c r="K4504" s="338"/>
      <c r="L4504" s="338"/>
      <c r="M4504" s="332" t="s">
        <v>45</v>
      </c>
      <c r="N4504" s="332"/>
      <c r="O4504" s="332"/>
      <c r="P4504" s="330"/>
      <c r="Q4504" s="330"/>
      <c r="R4504" s="338">
        <v>1.21</v>
      </c>
      <c r="S4504" s="338"/>
      <c r="T4504" s="338"/>
      <c r="U4504" s="338"/>
      <c r="V4504" s="338">
        <v>1.21</v>
      </c>
      <c r="W4504" s="338"/>
      <c r="X4504" s="338"/>
    </row>
    <row r="4505" spans="1:24" ht="16.5" customHeight="1">
      <c r="A4505" s="330"/>
      <c r="B4505" s="330"/>
      <c r="C4505" s="330"/>
      <c r="D4505" s="330"/>
      <c r="E4505" s="330"/>
      <c r="F4505" s="330"/>
      <c r="G4505" s="330"/>
      <c r="H4505" s="219"/>
      <c r="I4505" s="338"/>
      <c r="J4505" s="338"/>
      <c r="K4505" s="338"/>
      <c r="L4505" s="338"/>
      <c r="M4505" s="332"/>
      <c r="N4505" s="332"/>
      <c r="O4505" s="332"/>
      <c r="P4505" s="330"/>
      <c r="Q4505" s="330"/>
      <c r="R4505" s="338"/>
      <c r="S4505" s="338"/>
      <c r="T4505" s="338"/>
      <c r="U4505" s="338"/>
      <c r="V4505" s="338"/>
      <c r="W4505" s="338"/>
      <c r="X4505" s="338"/>
    </row>
    <row r="4506" spans="1:24" ht="1.5" customHeight="1">
      <c r="A4506" s="330" t="s">
        <v>8</v>
      </c>
      <c r="B4506" s="330"/>
      <c r="C4506" s="330"/>
      <c r="D4506" s="330"/>
      <c r="E4506" s="330"/>
      <c r="F4506" s="330"/>
      <c r="G4506" s="330"/>
      <c r="H4506" s="219"/>
      <c r="I4506" s="338">
        <v>1</v>
      </c>
      <c r="J4506" s="338"/>
      <c r="K4506" s="338"/>
      <c r="L4506" s="338"/>
      <c r="M4506" s="332" t="s">
        <v>45</v>
      </c>
      <c r="N4506" s="332"/>
      <c r="O4506" s="332"/>
      <c r="P4506" s="330"/>
      <c r="Q4506" s="330"/>
      <c r="R4506" s="338">
        <v>0.23260339999999999</v>
      </c>
      <c r="S4506" s="338"/>
      <c r="T4506" s="338"/>
      <c r="U4506" s="338"/>
      <c r="V4506" s="338">
        <v>0.23260339999999999</v>
      </c>
      <c r="W4506" s="338"/>
      <c r="X4506" s="338"/>
    </row>
    <row r="4507" spans="1:24" ht="16.5" customHeight="1">
      <c r="A4507" s="330"/>
      <c r="B4507" s="330"/>
      <c r="C4507" s="330"/>
      <c r="D4507" s="330"/>
      <c r="E4507" s="330"/>
      <c r="F4507" s="330"/>
      <c r="G4507" s="330"/>
      <c r="H4507" s="219"/>
      <c r="I4507" s="338"/>
      <c r="J4507" s="338"/>
      <c r="K4507" s="338"/>
      <c r="L4507" s="338"/>
      <c r="M4507" s="332"/>
      <c r="N4507" s="332"/>
      <c r="O4507" s="332"/>
      <c r="P4507" s="330"/>
      <c r="Q4507" s="330"/>
      <c r="R4507" s="338"/>
      <c r="S4507" s="338"/>
      <c r="T4507" s="338"/>
      <c r="U4507" s="338"/>
      <c r="V4507" s="338"/>
      <c r="W4507" s="338"/>
      <c r="X4507" s="338"/>
    </row>
    <row r="4508" spans="1:24" ht="7.5" customHeight="1"/>
    <row r="4509" spans="1:24" ht="16.5" customHeight="1">
      <c r="S4509" s="335" t="s">
        <v>641</v>
      </c>
      <c r="T4509" s="335"/>
      <c r="U4509" s="336">
        <v>10.8926</v>
      </c>
      <c r="V4509" s="336"/>
      <c r="W4509" s="336"/>
    </row>
    <row r="4510" spans="1:24" ht="15.75" customHeight="1"/>
    <row r="4511" spans="1:24" ht="16.5" customHeight="1">
      <c r="B4511" s="339" t="s">
        <v>260</v>
      </c>
      <c r="C4511" s="339"/>
      <c r="D4511" s="339"/>
      <c r="E4511" s="339"/>
      <c r="F4511" s="339"/>
      <c r="G4511" s="339"/>
      <c r="H4511" s="339"/>
      <c r="I4511" s="339"/>
      <c r="J4511" s="339"/>
      <c r="K4511" s="339"/>
      <c r="L4511" s="339"/>
      <c r="M4511" s="339"/>
      <c r="N4511" s="339"/>
      <c r="O4511" s="339"/>
      <c r="P4511" s="339"/>
      <c r="Q4511" s="339"/>
      <c r="R4511" s="339"/>
      <c r="S4511" s="339"/>
      <c r="T4511" s="339"/>
      <c r="U4511" s="339"/>
      <c r="V4511" s="339"/>
      <c r="W4511" s="339"/>
      <c r="X4511" s="339"/>
    </row>
    <row r="4512" spans="1:24" ht="0.75" customHeight="1"/>
    <row r="4513" spans="1:24" ht="18" customHeight="1">
      <c r="A4513" s="340" t="s">
        <v>633</v>
      </c>
      <c r="B4513" s="340"/>
      <c r="C4513" s="340"/>
      <c r="D4513" s="340"/>
      <c r="E4513" s="340"/>
      <c r="F4513" s="340"/>
      <c r="G4513" s="340"/>
      <c r="H4513" s="218" t="s">
        <v>634</v>
      </c>
      <c r="I4513" s="341" t="s">
        <v>635</v>
      </c>
      <c r="J4513" s="341"/>
      <c r="K4513" s="341"/>
      <c r="L4513" s="341"/>
      <c r="M4513" s="341" t="s">
        <v>43</v>
      </c>
      <c r="N4513" s="341"/>
      <c r="O4513" s="341"/>
      <c r="P4513" s="340" t="s">
        <v>636</v>
      </c>
      <c r="Q4513" s="340"/>
      <c r="R4513" s="341" t="s">
        <v>637</v>
      </c>
      <c r="S4513" s="341"/>
      <c r="T4513" s="341"/>
      <c r="U4513" s="341"/>
      <c r="V4513" s="341" t="s">
        <v>638</v>
      </c>
      <c r="W4513" s="341"/>
      <c r="X4513" s="341"/>
    </row>
    <row r="4514" spans="1:24" ht="1.5" customHeight="1">
      <c r="A4514" s="330" t="s">
        <v>92</v>
      </c>
      <c r="B4514" s="330"/>
      <c r="C4514" s="330"/>
      <c r="D4514" s="330"/>
      <c r="E4514" s="330"/>
      <c r="F4514" s="330"/>
      <c r="G4514" s="330"/>
      <c r="H4514" s="219"/>
      <c r="I4514" s="338">
        <v>1</v>
      </c>
      <c r="J4514" s="338"/>
      <c r="K4514" s="338"/>
      <c r="L4514" s="338"/>
      <c r="M4514" s="332" t="s">
        <v>45</v>
      </c>
      <c r="N4514" s="332"/>
      <c r="O4514" s="332"/>
      <c r="P4514" s="330"/>
      <c r="Q4514" s="330"/>
      <c r="R4514" s="338">
        <v>5.0146100000000002</v>
      </c>
      <c r="S4514" s="338"/>
      <c r="T4514" s="338"/>
      <c r="U4514" s="338"/>
      <c r="V4514" s="338">
        <v>5.0146100000000002</v>
      </c>
      <c r="W4514" s="338"/>
      <c r="X4514" s="338"/>
    </row>
    <row r="4515" spans="1:24" ht="16.5" customHeight="1">
      <c r="A4515" s="330"/>
      <c r="B4515" s="330"/>
      <c r="C4515" s="330"/>
      <c r="D4515" s="330"/>
      <c r="E4515" s="330"/>
      <c r="F4515" s="330"/>
      <c r="G4515" s="330"/>
      <c r="H4515" s="219"/>
      <c r="I4515" s="338"/>
      <c r="J4515" s="338"/>
      <c r="K4515" s="338"/>
      <c r="L4515" s="338"/>
      <c r="M4515" s="332"/>
      <c r="N4515" s="332"/>
      <c r="O4515" s="332"/>
      <c r="P4515" s="330"/>
      <c r="Q4515" s="330"/>
      <c r="R4515" s="338"/>
      <c r="S4515" s="338"/>
      <c r="T4515" s="338"/>
      <c r="U4515" s="338"/>
      <c r="V4515" s="338"/>
      <c r="W4515" s="338"/>
      <c r="X4515" s="338"/>
    </row>
    <row r="4516" spans="1:24" ht="1.5" customHeight="1">
      <c r="A4516" s="330" t="s">
        <v>7</v>
      </c>
      <c r="B4516" s="330"/>
      <c r="C4516" s="330"/>
      <c r="D4516" s="330"/>
      <c r="E4516" s="330"/>
      <c r="F4516" s="330"/>
      <c r="G4516" s="330"/>
      <c r="H4516" s="219"/>
      <c r="I4516" s="338">
        <v>1</v>
      </c>
      <c r="J4516" s="338"/>
      <c r="K4516" s="338"/>
      <c r="L4516" s="338"/>
      <c r="M4516" s="332" t="s">
        <v>45</v>
      </c>
      <c r="N4516" s="332"/>
      <c r="O4516" s="332"/>
      <c r="P4516" s="330"/>
      <c r="Q4516" s="330"/>
      <c r="R4516" s="338">
        <v>1.21</v>
      </c>
      <c r="S4516" s="338"/>
      <c r="T4516" s="338"/>
      <c r="U4516" s="338"/>
      <c r="V4516" s="338">
        <v>1.21</v>
      </c>
      <c r="W4516" s="338"/>
      <c r="X4516" s="338"/>
    </row>
    <row r="4517" spans="1:24" ht="16.5" customHeight="1">
      <c r="A4517" s="330"/>
      <c r="B4517" s="330"/>
      <c r="C4517" s="330"/>
      <c r="D4517" s="330"/>
      <c r="E4517" s="330"/>
      <c r="F4517" s="330"/>
      <c r="G4517" s="330"/>
      <c r="H4517" s="219"/>
      <c r="I4517" s="338"/>
      <c r="J4517" s="338"/>
      <c r="K4517" s="338"/>
      <c r="L4517" s="338"/>
      <c r="M4517" s="332"/>
      <c r="N4517" s="332"/>
      <c r="O4517" s="332"/>
      <c r="P4517" s="330"/>
      <c r="Q4517" s="330"/>
      <c r="R4517" s="338"/>
      <c r="S4517" s="338"/>
      <c r="T4517" s="338"/>
      <c r="U4517" s="338"/>
      <c r="V4517" s="338"/>
      <c r="W4517" s="338"/>
      <c r="X4517" s="338"/>
    </row>
    <row r="4518" spans="1:24" ht="1.5" customHeight="1">
      <c r="A4518" s="330" t="s">
        <v>8</v>
      </c>
      <c r="B4518" s="330"/>
      <c r="C4518" s="330"/>
      <c r="D4518" s="330"/>
      <c r="E4518" s="330"/>
      <c r="F4518" s="330"/>
      <c r="G4518" s="330"/>
      <c r="H4518" s="219"/>
      <c r="I4518" s="338">
        <v>1</v>
      </c>
      <c r="J4518" s="338"/>
      <c r="K4518" s="338"/>
      <c r="L4518" s="338"/>
      <c r="M4518" s="332" t="s">
        <v>45</v>
      </c>
      <c r="N4518" s="332"/>
      <c r="O4518" s="332"/>
      <c r="P4518" s="330"/>
      <c r="Q4518" s="330"/>
      <c r="R4518" s="338">
        <v>0.23260339999999999</v>
      </c>
      <c r="S4518" s="338"/>
      <c r="T4518" s="338"/>
      <c r="U4518" s="338"/>
      <c r="V4518" s="338">
        <v>0.23260339999999999</v>
      </c>
      <c r="W4518" s="338"/>
      <c r="X4518" s="338"/>
    </row>
    <row r="4519" spans="1:24" ht="16.5" customHeight="1">
      <c r="A4519" s="330"/>
      <c r="B4519" s="330"/>
      <c r="C4519" s="330"/>
      <c r="D4519" s="330"/>
      <c r="E4519" s="330"/>
      <c r="F4519" s="330"/>
      <c r="G4519" s="330"/>
      <c r="H4519" s="219"/>
      <c r="I4519" s="338"/>
      <c r="J4519" s="338"/>
      <c r="K4519" s="338"/>
      <c r="L4519" s="338"/>
      <c r="M4519" s="332"/>
      <c r="N4519" s="332"/>
      <c r="O4519" s="332"/>
      <c r="P4519" s="330"/>
      <c r="Q4519" s="330"/>
      <c r="R4519" s="338"/>
      <c r="S4519" s="338"/>
      <c r="T4519" s="338"/>
      <c r="U4519" s="338"/>
      <c r="V4519" s="338"/>
      <c r="W4519" s="338"/>
      <c r="X4519" s="338"/>
    </row>
    <row r="4520" spans="1:24" ht="7.5" customHeight="1"/>
    <row r="4521" spans="1:24" ht="17.25" customHeight="1">
      <c r="S4521" s="335" t="s">
        <v>641</v>
      </c>
      <c r="T4521" s="335"/>
      <c r="U4521" s="336">
        <v>6.4572130000000003</v>
      </c>
      <c r="V4521" s="336"/>
      <c r="W4521" s="336"/>
    </row>
    <row r="4522" spans="1:24" ht="12.75" customHeight="1"/>
    <row r="4523" spans="1:24" ht="16.5" customHeight="1">
      <c r="E4523" s="342" t="s">
        <v>40</v>
      </c>
      <c r="F4523" s="342"/>
      <c r="G4523" s="342" t="s">
        <v>261</v>
      </c>
      <c r="H4523" s="342"/>
      <c r="I4523" s="342"/>
      <c r="J4523" s="342"/>
    </row>
    <row r="4524" spans="1:24" ht="15" customHeight="1"/>
    <row r="4525" spans="1:24" ht="16.5" customHeight="1">
      <c r="B4525" s="339" t="s">
        <v>262</v>
      </c>
      <c r="C4525" s="339"/>
      <c r="D4525" s="339"/>
      <c r="E4525" s="339"/>
      <c r="F4525" s="339"/>
      <c r="G4525" s="339"/>
      <c r="H4525" s="339"/>
      <c r="I4525" s="339"/>
      <c r="J4525" s="339"/>
      <c r="K4525" s="339"/>
      <c r="L4525" s="339"/>
      <c r="M4525" s="339"/>
      <c r="N4525" s="339"/>
      <c r="O4525" s="339"/>
      <c r="P4525" s="339"/>
      <c r="Q4525" s="339"/>
      <c r="R4525" s="339"/>
      <c r="S4525" s="339"/>
      <c r="T4525" s="339"/>
      <c r="U4525" s="339"/>
      <c r="V4525" s="339"/>
      <c r="W4525" s="339"/>
      <c r="X4525" s="339"/>
    </row>
    <row r="4526" spans="1:24" ht="0.75" customHeight="1"/>
    <row r="4527" spans="1:24" ht="18" customHeight="1">
      <c r="A4527" s="340" t="s">
        <v>633</v>
      </c>
      <c r="B4527" s="340"/>
      <c r="C4527" s="340"/>
      <c r="D4527" s="340"/>
      <c r="E4527" s="340"/>
      <c r="F4527" s="340"/>
      <c r="G4527" s="340"/>
      <c r="H4527" s="218" t="s">
        <v>634</v>
      </c>
      <c r="I4527" s="341" t="s">
        <v>635</v>
      </c>
      <c r="J4527" s="341"/>
      <c r="K4527" s="341"/>
      <c r="L4527" s="341"/>
      <c r="M4527" s="341" t="s">
        <v>43</v>
      </c>
      <c r="N4527" s="341"/>
      <c r="O4527" s="341"/>
      <c r="P4527" s="340" t="s">
        <v>636</v>
      </c>
      <c r="Q4527" s="340"/>
      <c r="R4527" s="341" t="s">
        <v>637</v>
      </c>
      <c r="S4527" s="341"/>
      <c r="T4527" s="341"/>
      <c r="U4527" s="341"/>
      <c r="V4527" s="341" t="s">
        <v>638</v>
      </c>
      <c r="W4527" s="341"/>
      <c r="X4527" s="341"/>
    </row>
    <row r="4528" spans="1:24" ht="1.5" customHeight="1">
      <c r="A4528" s="330" t="s">
        <v>56</v>
      </c>
      <c r="B4528" s="330"/>
      <c r="C4528" s="330"/>
      <c r="D4528" s="330"/>
      <c r="E4528" s="330"/>
      <c r="F4528" s="330"/>
      <c r="G4528" s="330"/>
      <c r="H4528" s="219"/>
      <c r="I4528" s="338">
        <v>1</v>
      </c>
      <c r="J4528" s="338"/>
      <c r="K4528" s="338"/>
      <c r="L4528" s="338"/>
      <c r="M4528" s="332" t="s">
        <v>45</v>
      </c>
      <c r="N4528" s="332"/>
      <c r="O4528" s="332"/>
      <c r="P4528" s="330"/>
      <c r="Q4528" s="330"/>
      <c r="R4528" s="338">
        <v>7.9665860000000004</v>
      </c>
      <c r="S4528" s="338"/>
      <c r="T4528" s="338"/>
      <c r="U4528" s="338"/>
      <c r="V4528" s="338">
        <v>7.9665860000000004</v>
      </c>
      <c r="W4528" s="338"/>
      <c r="X4528" s="338"/>
    </row>
    <row r="4529" spans="1:24" ht="16.5" customHeight="1">
      <c r="A4529" s="330"/>
      <c r="B4529" s="330"/>
      <c r="C4529" s="330"/>
      <c r="D4529" s="330"/>
      <c r="E4529" s="330"/>
      <c r="F4529" s="330"/>
      <c r="G4529" s="330"/>
      <c r="H4529" s="219"/>
      <c r="I4529" s="338"/>
      <c r="J4529" s="338"/>
      <c r="K4529" s="338"/>
      <c r="L4529" s="338"/>
      <c r="M4529" s="332"/>
      <c r="N4529" s="332"/>
      <c r="O4529" s="332"/>
      <c r="P4529" s="330"/>
      <c r="Q4529" s="330"/>
      <c r="R4529" s="338"/>
      <c r="S4529" s="338"/>
      <c r="T4529" s="338"/>
      <c r="U4529" s="338"/>
      <c r="V4529" s="338"/>
      <c r="W4529" s="338"/>
      <c r="X4529" s="338"/>
    </row>
    <row r="4530" spans="1:24" ht="7.5" customHeight="1"/>
    <row r="4531" spans="1:24" ht="16.5" customHeight="1">
      <c r="S4531" s="335" t="s">
        <v>641</v>
      </c>
      <c r="T4531" s="335"/>
      <c r="U4531" s="336">
        <v>7.9665860000000004</v>
      </c>
      <c r="V4531" s="336"/>
      <c r="W4531" s="336"/>
    </row>
    <row r="4532" spans="1:24" ht="15.75" customHeight="1"/>
    <row r="4533" spans="1:24" ht="16.5" customHeight="1">
      <c r="B4533" s="339" t="s">
        <v>833</v>
      </c>
      <c r="C4533" s="339"/>
      <c r="D4533" s="339"/>
      <c r="E4533" s="339"/>
      <c r="F4533" s="339"/>
      <c r="G4533" s="339"/>
      <c r="H4533" s="339"/>
      <c r="I4533" s="339"/>
      <c r="J4533" s="339"/>
      <c r="K4533" s="339"/>
      <c r="L4533" s="339"/>
      <c r="M4533" s="339"/>
      <c r="N4533" s="339"/>
      <c r="O4533" s="339"/>
      <c r="P4533" s="339"/>
      <c r="Q4533" s="339"/>
      <c r="R4533" s="339"/>
      <c r="S4533" s="339"/>
      <c r="T4533" s="339"/>
      <c r="U4533" s="339"/>
      <c r="V4533" s="339"/>
      <c r="W4533" s="339"/>
      <c r="X4533" s="339"/>
    </row>
    <row r="4534" spans="1:24" ht="0.75" customHeight="1"/>
    <row r="4535" spans="1:24" ht="18" customHeight="1">
      <c r="A4535" s="340" t="s">
        <v>633</v>
      </c>
      <c r="B4535" s="340"/>
      <c r="C4535" s="340"/>
      <c r="D4535" s="340"/>
      <c r="E4535" s="340"/>
      <c r="F4535" s="340"/>
      <c r="G4535" s="340"/>
      <c r="H4535" s="218" t="s">
        <v>634</v>
      </c>
      <c r="I4535" s="341" t="s">
        <v>635</v>
      </c>
      <c r="J4535" s="341"/>
      <c r="K4535" s="341"/>
      <c r="L4535" s="341"/>
      <c r="M4535" s="341" t="s">
        <v>43</v>
      </c>
      <c r="N4535" s="341"/>
      <c r="O4535" s="341"/>
      <c r="P4535" s="340" t="s">
        <v>636</v>
      </c>
      <c r="Q4535" s="340"/>
      <c r="R4535" s="341" t="s">
        <v>637</v>
      </c>
      <c r="S4535" s="341"/>
      <c r="T4535" s="341"/>
      <c r="U4535" s="341"/>
      <c r="V4535" s="341" t="s">
        <v>638</v>
      </c>
      <c r="W4535" s="341"/>
      <c r="X4535" s="341"/>
    </row>
    <row r="4536" spans="1:24" ht="1.5" customHeight="1">
      <c r="A4536" s="330" t="s">
        <v>263</v>
      </c>
      <c r="B4536" s="330"/>
      <c r="C4536" s="330"/>
      <c r="D4536" s="330"/>
      <c r="E4536" s="330"/>
      <c r="F4536" s="330"/>
      <c r="G4536" s="330"/>
      <c r="H4536" s="219"/>
      <c r="I4536" s="338">
        <v>1</v>
      </c>
      <c r="J4536" s="338"/>
      <c r="K4536" s="338"/>
      <c r="L4536" s="338"/>
      <c r="M4536" s="332" t="s">
        <v>45</v>
      </c>
      <c r="N4536" s="332"/>
      <c r="O4536" s="332"/>
      <c r="P4536" s="330"/>
      <c r="Q4536" s="330"/>
      <c r="R4536" s="338">
        <v>5.5</v>
      </c>
      <c r="S4536" s="338"/>
      <c r="T4536" s="338"/>
      <c r="U4536" s="338"/>
      <c r="V4536" s="338">
        <v>5.5</v>
      </c>
      <c r="W4536" s="338"/>
      <c r="X4536" s="338"/>
    </row>
    <row r="4537" spans="1:24" ht="16.5" customHeight="1">
      <c r="A4537" s="330"/>
      <c r="B4537" s="330"/>
      <c r="C4537" s="330"/>
      <c r="D4537" s="330"/>
      <c r="E4537" s="330"/>
      <c r="F4537" s="330"/>
      <c r="G4537" s="330"/>
      <c r="H4537" s="219"/>
      <c r="I4537" s="338"/>
      <c r="J4537" s="338"/>
      <c r="K4537" s="338"/>
      <c r="L4537" s="338"/>
      <c r="M4537" s="332"/>
      <c r="N4537" s="332"/>
      <c r="O4537" s="332"/>
      <c r="P4537" s="330"/>
      <c r="Q4537" s="330"/>
      <c r="R4537" s="338"/>
      <c r="S4537" s="338"/>
      <c r="T4537" s="338"/>
      <c r="U4537" s="338"/>
      <c r="V4537" s="338"/>
      <c r="W4537" s="338"/>
      <c r="X4537" s="338"/>
    </row>
    <row r="4538" spans="1:24" ht="7.5" customHeight="1"/>
    <row r="4539" spans="1:24" ht="16.5" customHeight="1">
      <c r="S4539" s="335" t="s">
        <v>641</v>
      </c>
      <c r="T4539" s="335"/>
      <c r="U4539" s="336">
        <v>5.5</v>
      </c>
      <c r="V4539" s="336"/>
      <c r="W4539" s="336"/>
    </row>
    <row r="4540" spans="1:24" ht="15.75" customHeight="1"/>
    <row r="4541" spans="1:24" ht="16.5" customHeight="1">
      <c r="B4541" s="339" t="s">
        <v>264</v>
      </c>
      <c r="C4541" s="339"/>
      <c r="D4541" s="339"/>
      <c r="E4541" s="339"/>
      <c r="F4541" s="339"/>
      <c r="G4541" s="339"/>
      <c r="H4541" s="339"/>
      <c r="I4541" s="339"/>
      <c r="J4541" s="339"/>
      <c r="K4541" s="339"/>
      <c r="L4541" s="339"/>
      <c r="M4541" s="339"/>
      <c r="N4541" s="339"/>
      <c r="O4541" s="339"/>
      <c r="P4541" s="339"/>
      <c r="Q4541" s="339"/>
      <c r="R4541" s="339"/>
      <c r="S4541" s="339"/>
      <c r="T4541" s="339"/>
      <c r="U4541" s="339"/>
      <c r="V4541" s="339"/>
      <c r="W4541" s="339"/>
      <c r="X4541" s="339"/>
    </row>
    <row r="4542" spans="1:24" ht="0.75" customHeight="1"/>
    <row r="4543" spans="1:24" ht="18" customHeight="1">
      <c r="A4543" s="340" t="s">
        <v>633</v>
      </c>
      <c r="B4543" s="340"/>
      <c r="C4543" s="340"/>
      <c r="D4543" s="340"/>
      <c r="E4543" s="340"/>
      <c r="F4543" s="340"/>
      <c r="G4543" s="340"/>
      <c r="H4543" s="218" t="s">
        <v>634</v>
      </c>
      <c r="I4543" s="341" t="s">
        <v>635</v>
      </c>
      <c r="J4543" s="341"/>
      <c r="K4543" s="341"/>
      <c r="L4543" s="341"/>
      <c r="M4543" s="341" t="s">
        <v>43</v>
      </c>
      <c r="N4543" s="341"/>
      <c r="O4543" s="341"/>
      <c r="P4543" s="340" t="s">
        <v>636</v>
      </c>
      <c r="Q4543" s="340"/>
      <c r="R4543" s="341" t="s">
        <v>637</v>
      </c>
      <c r="S4543" s="341"/>
      <c r="T4543" s="341"/>
      <c r="U4543" s="341"/>
      <c r="V4543" s="341" t="s">
        <v>638</v>
      </c>
      <c r="W4543" s="341"/>
      <c r="X4543" s="341"/>
    </row>
    <row r="4544" spans="1:24" ht="1.5" customHeight="1">
      <c r="A4544" s="330" t="s">
        <v>77</v>
      </c>
      <c r="B4544" s="330"/>
      <c r="C4544" s="330"/>
      <c r="D4544" s="330"/>
      <c r="E4544" s="330"/>
      <c r="F4544" s="330"/>
      <c r="G4544" s="330"/>
      <c r="H4544" s="219"/>
      <c r="I4544" s="338">
        <v>1</v>
      </c>
      <c r="J4544" s="338"/>
      <c r="K4544" s="338"/>
      <c r="L4544" s="338"/>
      <c r="M4544" s="332" t="s">
        <v>45</v>
      </c>
      <c r="N4544" s="332"/>
      <c r="O4544" s="332"/>
      <c r="P4544" s="330"/>
      <c r="Q4544" s="330"/>
      <c r="R4544" s="338">
        <v>24.792000000000002</v>
      </c>
      <c r="S4544" s="338"/>
      <c r="T4544" s="338"/>
      <c r="U4544" s="338"/>
      <c r="V4544" s="338">
        <v>24.792000000000002</v>
      </c>
      <c r="W4544" s="338"/>
      <c r="X4544" s="338"/>
    </row>
    <row r="4545" spans="1:24" ht="16.5" customHeight="1">
      <c r="A4545" s="330"/>
      <c r="B4545" s="330"/>
      <c r="C4545" s="330"/>
      <c r="D4545" s="330"/>
      <c r="E4545" s="330"/>
      <c r="F4545" s="330"/>
      <c r="G4545" s="330"/>
      <c r="H4545" s="219"/>
      <c r="I4545" s="338"/>
      <c r="J4545" s="338"/>
      <c r="K4545" s="338"/>
      <c r="L4545" s="338"/>
      <c r="M4545" s="332"/>
      <c r="N4545" s="332"/>
      <c r="O4545" s="332"/>
      <c r="P4545" s="330"/>
      <c r="Q4545" s="330"/>
      <c r="R4545" s="338"/>
      <c r="S4545" s="338"/>
      <c r="T4545" s="338"/>
      <c r="U4545" s="338"/>
      <c r="V4545" s="338"/>
      <c r="W4545" s="338"/>
      <c r="X4545" s="338"/>
    </row>
    <row r="4546" spans="1:24" ht="7.5" customHeight="1"/>
    <row r="4547" spans="1:24" ht="17.25" customHeight="1">
      <c r="S4547" s="335" t="s">
        <v>641</v>
      </c>
      <c r="T4547" s="335"/>
      <c r="U4547" s="336">
        <v>24.792000000000002</v>
      </c>
      <c r="V4547" s="336"/>
      <c r="W4547" s="336"/>
    </row>
    <row r="4548" spans="1:24" ht="15" customHeight="1"/>
    <row r="4549" spans="1:24" ht="16.5" customHeight="1">
      <c r="B4549" s="339" t="s">
        <v>834</v>
      </c>
      <c r="C4549" s="339"/>
      <c r="D4549" s="339"/>
      <c r="E4549" s="339"/>
      <c r="F4549" s="339"/>
      <c r="G4549" s="339"/>
      <c r="H4549" s="339"/>
      <c r="I4549" s="339"/>
      <c r="J4549" s="339"/>
      <c r="K4549" s="339"/>
      <c r="L4549" s="339"/>
      <c r="M4549" s="339"/>
      <c r="N4549" s="339"/>
      <c r="O4549" s="339"/>
      <c r="P4549" s="339"/>
      <c r="Q4549" s="339"/>
      <c r="R4549" s="339"/>
      <c r="S4549" s="339"/>
      <c r="T4549" s="339"/>
      <c r="U4549" s="339"/>
      <c r="V4549" s="339"/>
      <c r="W4549" s="339"/>
      <c r="X4549" s="339"/>
    </row>
    <row r="4550" spans="1:24" ht="1.5" customHeight="1"/>
    <row r="4551" spans="1:24" ht="18" customHeight="1">
      <c r="A4551" s="340" t="s">
        <v>633</v>
      </c>
      <c r="B4551" s="340"/>
      <c r="C4551" s="340"/>
      <c r="D4551" s="340"/>
      <c r="E4551" s="340"/>
      <c r="F4551" s="340"/>
      <c r="G4551" s="340"/>
      <c r="H4551" s="218" t="s">
        <v>634</v>
      </c>
      <c r="I4551" s="341" t="s">
        <v>635</v>
      </c>
      <c r="J4551" s="341"/>
      <c r="K4551" s="341"/>
      <c r="L4551" s="341"/>
      <c r="M4551" s="341" t="s">
        <v>43</v>
      </c>
      <c r="N4551" s="341"/>
      <c r="O4551" s="341"/>
      <c r="P4551" s="340" t="s">
        <v>636</v>
      </c>
      <c r="Q4551" s="340"/>
      <c r="R4551" s="341" t="s">
        <v>637</v>
      </c>
      <c r="S4551" s="341"/>
      <c r="T4551" s="341"/>
      <c r="U4551" s="341"/>
      <c r="V4551" s="341" t="s">
        <v>638</v>
      </c>
      <c r="W4551" s="341"/>
      <c r="X4551" s="341"/>
    </row>
    <row r="4552" spans="1:24" ht="1.5" customHeight="1">
      <c r="A4552" s="330" t="s">
        <v>265</v>
      </c>
      <c r="B4552" s="330"/>
      <c r="C4552" s="330"/>
      <c r="D4552" s="330"/>
      <c r="E4552" s="330"/>
      <c r="F4552" s="330"/>
      <c r="G4552" s="330"/>
      <c r="H4552" s="219"/>
      <c r="I4552" s="338">
        <v>1</v>
      </c>
      <c r="J4552" s="338"/>
      <c r="K4552" s="338"/>
      <c r="L4552" s="338"/>
      <c r="M4552" s="332" t="s">
        <v>45</v>
      </c>
      <c r="N4552" s="332"/>
      <c r="O4552" s="332"/>
      <c r="P4552" s="330"/>
      <c r="Q4552" s="330"/>
      <c r="R4552" s="338">
        <v>5.1741390000000003</v>
      </c>
      <c r="S4552" s="338"/>
      <c r="T4552" s="338"/>
      <c r="U4552" s="338"/>
      <c r="V4552" s="338">
        <v>5.1741390000000003</v>
      </c>
      <c r="W4552" s="338"/>
      <c r="X4552" s="338"/>
    </row>
    <row r="4553" spans="1:24" ht="16.5" customHeight="1">
      <c r="A4553" s="330"/>
      <c r="B4553" s="330"/>
      <c r="C4553" s="330"/>
      <c r="D4553" s="330"/>
      <c r="E4553" s="330"/>
      <c r="F4553" s="330"/>
      <c r="G4553" s="330"/>
      <c r="H4553" s="219"/>
      <c r="I4553" s="338"/>
      <c r="J4553" s="338"/>
      <c r="K4553" s="338"/>
      <c r="L4553" s="338"/>
      <c r="M4553" s="332"/>
      <c r="N4553" s="332"/>
      <c r="O4553" s="332"/>
      <c r="P4553" s="330"/>
      <c r="Q4553" s="330"/>
      <c r="R4553" s="338"/>
      <c r="S4553" s="338"/>
      <c r="T4553" s="338"/>
      <c r="U4553" s="338"/>
      <c r="V4553" s="338"/>
      <c r="W4553" s="338"/>
      <c r="X4553" s="338"/>
    </row>
    <row r="4554" spans="1:24" ht="7.5" customHeight="1"/>
    <row r="4555" spans="1:24" ht="16.5" customHeight="1">
      <c r="S4555" s="335" t="s">
        <v>641</v>
      </c>
      <c r="T4555" s="335"/>
      <c r="U4555" s="336">
        <v>5.1741390000000003</v>
      </c>
      <c r="V4555" s="336"/>
      <c r="W4555" s="336"/>
    </row>
    <row r="4556" spans="1:24" ht="15" customHeight="1"/>
    <row r="4557" spans="1:24" ht="16.5" customHeight="1">
      <c r="B4557" s="339" t="s">
        <v>266</v>
      </c>
      <c r="C4557" s="339"/>
      <c r="D4557" s="339"/>
      <c r="E4557" s="339"/>
      <c r="F4557" s="339"/>
      <c r="G4557" s="339"/>
      <c r="H4557" s="339"/>
      <c r="I4557" s="339"/>
      <c r="J4557" s="339"/>
      <c r="K4557" s="339"/>
      <c r="L4557" s="339"/>
      <c r="M4557" s="339"/>
      <c r="N4557" s="339"/>
      <c r="O4557" s="339"/>
      <c r="P4557" s="339"/>
      <c r="Q4557" s="339"/>
      <c r="R4557" s="339"/>
      <c r="S4557" s="339"/>
      <c r="T4557" s="339"/>
      <c r="U4557" s="339"/>
      <c r="V4557" s="339"/>
      <c r="W4557" s="339"/>
      <c r="X4557" s="339"/>
    </row>
    <row r="4558" spans="1:24" ht="1.5" customHeight="1"/>
    <row r="4559" spans="1:24" ht="18" customHeight="1">
      <c r="A4559" s="340" t="s">
        <v>633</v>
      </c>
      <c r="B4559" s="340"/>
      <c r="C4559" s="340"/>
      <c r="D4559" s="340"/>
      <c r="E4559" s="340"/>
      <c r="F4559" s="340"/>
      <c r="G4559" s="340"/>
      <c r="H4559" s="218" t="s">
        <v>634</v>
      </c>
      <c r="I4559" s="341" t="s">
        <v>635</v>
      </c>
      <c r="J4559" s="341"/>
      <c r="K4559" s="341"/>
      <c r="L4559" s="341"/>
      <c r="M4559" s="341" t="s">
        <v>43</v>
      </c>
      <c r="N4559" s="341"/>
      <c r="O4559" s="341"/>
      <c r="P4559" s="340" t="s">
        <v>636</v>
      </c>
      <c r="Q4559" s="340"/>
      <c r="R4559" s="341" t="s">
        <v>637</v>
      </c>
      <c r="S4559" s="341"/>
      <c r="T4559" s="341"/>
      <c r="U4559" s="341"/>
      <c r="V4559" s="341" t="s">
        <v>638</v>
      </c>
      <c r="W4559" s="341"/>
      <c r="X4559" s="341"/>
    </row>
    <row r="4560" spans="1:24" ht="1.5" customHeight="1">
      <c r="A4560" s="330" t="s">
        <v>267</v>
      </c>
      <c r="B4560" s="330"/>
      <c r="C4560" s="330"/>
      <c r="D4560" s="330"/>
      <c r="E4560" s="330"/>
      <c r="F4560" s="330"/>
      <c r="G4560" s="330"/>
      <c r="H4560" s="219"/>
      <c r="I4560" s="338">
        <v>1</v>
      </c>
      <c r="J4560" s="338"/>
      <c r="K4560" s="338"/>
      <c r="L4560" s="338"/>
      <c r="M4560" s="332" t="s">
        <v>45</v>
      </c>
      <c r="N4560" s="332"/>
      <c r="O4560" s="332"/>
      <c r="P4560" s="330"/>
      <c r="Q4560" s="330"/>
      <c r="R4560" s="338">
        <v>3.125</v>
      </c>
      <c r="S4560" s="338"/>
      <c r="T4560" s="338"/>
      <c r="U4560" s="338"/>
      <c r="V4560" s="338">
        <v>3.125</v>
      </c>
      <c r="W4560" s="338"/>
      <c r="X4560" s="338"/>
    </row>
    <row r="4561" spans="1:24" ht="16.5" customHeight="1">
      <c r="A4561" s="330"/>
      <c r="B4561" s="330"/>
      <c r="C4561" s="330"/>
      <c r="D4561" s="330"/>
      <c r="E4561" s="330"/>
      <c r="F4561" s="330"/>
      <c r="G4561" s="330"/>
      <c r="H4561" s="219"/>
      <c r="I4561" s="338"/>
      <c r="J4561" s="338"/>
      <c r="K4561" s="338"/>
      <c r="L4561" s="338"/>
      <c r="M4561" s="332"/>
      <c r="N4561" s="332"/>
      <c r="O4561" s="332"/>
      <c r="P4561" s="330"/>
      <c r="Q4561" s="330"/>
      <c r="R4561" s="338"/>
      <c r="S4561" s="338"/>
      <c r="T4561" s="338"/>
      <c r="U4561" s="338"/>
      <c r="V4561" s="338"/>
      <c r="W4561" s="338"/>
      <c r="X4561" s="338"/>
    </row>
    <row r="4562" spans="1:24" ht="7.5" customHeight="1"/>
    <row r="4563" spans="1:24" ht="16.5" customHeight="1">
      <c r="S4563" s="335" t="s">
        <v>641</v>
      </c>
      <c r="T4563" s="335"/>
      <c r="U4563" s="336">
        <v>3.125</v>
      </c>
      <c r="V4563" s="336"/>
      <c r="W4563" s="336"/>
    </row>
    <row r="4564" spans="1:24" ht="15.75" customHeight="1"/>
    <row r="4565" spans="1:24" ht="17.25" customHeight="1" thickBot="1">
      <c r="B4565" s="343" t="s">
        <v>268</v>
      </c>
      <c r="C4565" s="343"/>
      <c r="D4565" s="343"/>
      <c r="E4565" s="343"/>
      <c r="F4565" s="343"/>
      <c r="G4565" s="343"/>
      <c r="H4565" s="343"/>
      <c r="I4565" s="343"/>
      <c r="J4565" s="343"/>
      <c r="K4565" s="343"/>
    </row>
    <row r="4566" spans="1:24" ht="9.75" customHeight="1"/>
    <row r="4567" spans="1:24" ht="16.5" customHeight="1">
      <c r="E4567" s="342" t="s">
        <v>268</v>
      </c>
      <c r="F4567" s="342"/>
      <c r="G4567" s="342" t="s">
        <v>835</v>
      </c>
      <c r="H4567" s="342"/>
      <c r="I4567" s="342"/>
      <c r="J4567" s="342"/>
    </row>
    <row r="4568" spans="1:24" ht="15" customHeight="1"/>
    <row r="4569" spans="1:24" ht="16.5" customHeight="1">
      <c r="B4569" s="339" t="s">
        <v>269</v>
      </c>
      <c r="C4569" s="339"/>
      <c r="D4569" s="339"/>
      <c r="E4569" s="339"/>
      <c r="F4569" s="339"/>
      <c r="G4569" s="339"/>
      <c r="H4569" s="339"/>
      <c r="I4569" s="339"/>
      <c r="J4569" s="339"/>
      <c r="K4569" s="339"/>
      <c r="L4569" s="339"/>
      <c r="M4569" s="339"/>
      <c r="N4569" s="339"/>
      <c r="O4569" s="339"/>
      <c r="P4569" s="339"/>
      <c r="Q4569" s="339"/>
      <c r="R4569" s="339"/>
      <c r="S4569" s="339"/>
      <c r="T4569" s="339"/>
      <c r="U4569" s="339"/>
      <c r="V4569" s="339"/>
      <c r="W4569" s="339"/>
      <c r="X4569" s="339"/>
    </row>
    <row r="4570" spans="1:24" ht="0.75" customHeight="1"/>
    <row r="4571" spans="1:24" ht="18" customHeight="1">
      <c r="A4571" s="340" t="s">
        <v>633</v>
      </c>
      <c r="B4571" s="340"/>
      <c r="C4571" s="340"/>
      <c r="D4571" s="340"/>
      <c r="E4571" s="340"/>
      <c r="F4571" s="340"/>
      <c r="G4571" s="340"/>
      <c r="H4571" s="218" t="s">
        <v>634</v>
      </c>
      <c r="I4571" s="341" t="s">
        <v>635</v>
      </c>
      <c r="J4571" s="341"/>
      <c r="K4571" s="341"/>
      <c r="L4571" s="341"/>
      <c r="M4571" s="341" t="s">
        <v>43</v>
      </c>
      <c r="N4571" s="341"/>
      <c r="O4571" s="341"/>
      <c r="P4571" s="340" t="s">
        <v>636</v>
      </c>
      <c r="Q4571" s="340"/>
      <c r="R4571" s="341" t="s">
        <v>637</v>
      </c>
      <c r="S4571" s="341"/>
      <c r="T4571" s="341"/>
      <c r="U4571" s="341"/>
      <c r="V4571" s="341" t="s">
        <v>638</v>
      </c>
      <c r="W4571" s="341"/>
      <c r="X4571" s="341"/>
    </row>
    <row r="4572" spans="1:24" ht="1.5" customHeight="1">
      <c r="A4572" s="330" t="s">
        <v>90</v>
      </c>
      <c r="B4572" s="330"/>
      <c r="C4572" s="330"/>
      <c r="D4572" s="330"/>
      <c r="E4572" s="330"/>
      <c r="F4572" s="330"/>
      <c r="G4572" s="330"/>
      <c r="H4572" s="219"/>
      <c r="I4572" s="338">
        <v>1</v>
      </c>
      <c r="J4572" s="338"/>
      <c r="K4572" s="338"/>
      <c r="L4572" s="338"/>
      <c r="M4572" s="332" t="s">
        <v>45</v>
      </c>
      <c r="N4572" s="332"/>
      <c r="O4572" s="332"/>
      <c r="P4572" s="330"/>
      <c r="Q4572" s="330"/>
      <c r="R4572" s="338">
        <v>17.85294</v>
      </c>
      <c r="S4572" s="338"/>
      <c r="T4572" s="338"/>
      <c r="U4572" s="338"/>
      <c r="V4572" s="338">
        <v>17.85294</v>
      </c>
      <c r="W4572" s="338"/>
      <c r="X4572" s="338"/>
    </row>
    <row r="4573" spans="1:24" ht="16.5" customHeight="1">
      <c r="A4573" s="330"/>
      <c r="B4573" s="330"/>
      <c r="C4573" s="330"/>
      <c r="D4573" s="330"/>
      <c r="E4573" s="330"/>
      <c r="F4573" s="330"/>
      <c r="G4573" s="330"/>
      <c r="H4573" s="219"/>
      <c r="I4573" s="338"/>
      <c r="J4573" s="338"/>
      <c r="K4573" s="338"/>
      <c r="L4573" s="338"/>
      <c r="M4573" s="332"/>
      <c r="N4573" s="332"/>
      <c r="O4573" s="332"/>
      <c r="P4573" s="330"/>
      <c r="Q4573" s="330"/>
      <c r="R4573" s="338"/>
      <c r="S4573" s="338"/>
      <c r="T4573" s="338"/>
      <c r="U4573" s="338"/>
      <c r="V4573" s="338"/>
      <c r="W4573" s="338"/>
      <c r="X4573" s="338"/>
    </row>
    <row r="4574" spans="1:24" ht="1.5" customHeight="1">
      <c r="A4574" s="330" t="s">
        <v>270</v>
      </c>
      <c r="B4574" s="330"/>
      <c r="C4574" s="330"/>
      <c r="D4574" s="330"/>
      <c r="E4574" s="330"/>
      <c r="F4574" s="330"/>
      <c r="G4574" s="330"/>
      <c r="H4574" s="219"/>
      <c r="I4574" s="338">
        <v>1</v>
      </c>
      <c r="J4574" s="338"/>
      <c r="K4574" s="338"/>
      <c r="L4574" s="338"/>
      <c r="M4574" s="332" t="s">
        <v>45</v>
      </c>
      <c r="N4574" s="332"/>
      <c r="O4574" s="332"/>
      <c r="P4574" s="330"/>
      <c r="Q4574" s="330"/>
      <c r="R4574" s="338">
        <v>0.16548570000000001</v>
      </c>
      <c r="S4574" s="338"/>
      <c r="T4574" s="338"/>
      <c r="U4574" s="338"/>
      <c r="V4574" s="338">
        <v>0.16548570000000001</v>
      </c>
      <c r="W4574" s="338"/>
      <c r="X4574" s="338"/>
    </row>
    <row r="4575" spans="1:24" ht="16.5" customHeight="1">
      <c r="A4575" s="330"/>
      <c r="B4575" s="330"/>
      <c r="C4575" s="330"/>
      <c r="D4575" s="330"/>
      <c r="E4575" s="330"/>
      <c r="F4575" s="330"/>
      <c r="G4575" s="330"/>
      <c r="H4575" s="219"/>
      <c r="I4575" s="338"/>
      <c r="J4575" s="338"/>
      <c r="K4575" s="338"/>
      <c r="L4575" s="338"/>
      <c r="M4575" s="332"/>
      <c r="N4575" s="332"/>
      <c r="O4575" s="332"/>
      <c r="P4575" s="330"/>
      <c r="Q4575" s="330"/>
      <c r="R4575" s="338"/>
      <c r="S4575" s="338"/>
      <c r="T4575" s="338"/>
      <c r="U4575" s="338"/>
      <c r="V4575" s="338"/>
      <c r="W4575" s="338"/>
      <c r="X4575" s="338"/>
    </row>
    <row r="4576" spans="1:24" ht="1.5" customHeight="1">
      <c r="A4576" s="330" t="s">
        <v>271</v>
      </c>
      <c r="B4576" s="330"/>
      <c r="C4576" s="330"/>
      <c r="D4576" s="330"/>
      <c r="E4576" s="330"/>
      <c r="F4576" s="330"/>
      <c r="G4576" s="330"/>
      <c r="H4576" s="219"/>
      <c r="I4576" s="338">
        <v>1</v>
      </c>
      <c r="J4576" s="338"/>
      <c r="K4576" s="338"/>
      <c r="L4576" s="338"/>
      <c r="M4576" s="332" t="s">
        <v>45</v>
      </c>
      <c r="N4576" s="332"/>
      <c r="O4576" s="332"/>
      <c r="P4576" s="330"/>
      <c r="Q4576" s="330"/>
      <c r="R4576" s="338">
        <v>0.10539999999999999</v>
      </c>
      <c r="S4576" s="338"/>
      <c r="T4576" s="338"/>
      <c r="U4576" s="338"/>
      <c r="V4576" s="338">
        <v>0.10539999999999999</v>
      </c>
      <c r="W4576" s="338"/>
      <c r="X4576" s="338"/>
    </row>
    <row r="4577" spans="1:24" ht="16.5" customHeight="1">
      <c r="A4577" s="330"/>
      <c r="B4577" s="330"/>
      <c r="C4577" s="330"/>
      <c r="D4577" s="330"/>
      <c r="E4577" s="330"/>
      <c r="F4577" s="330"/>
      <c r="G4577" s="330"/>
      <c r="H4577" s="219"/>
      <c r="I4577" s="338"/>
      <c r="J4577" s="338"/>
      <c r="K4577" s="338"/>
      <c r="L4577" s="338"/>
      <c r="M4577" s="332"/>
      <c r="N4577" s="332"/>
      <c r="O4577" s="332"/>
      <c r="P4577" s="330"/>
      <c r="Q4577" s="330"/>
      <c r="R4577" s="338"/>
      <c r="S4577" s="338"/>
      <c r="T4577" s="338"/>
      <c r="U4577" s="338"/>
      <c r="V4577" s="338"/>
      <c r="W4577" s="338"/>
      <c r="X4577" s="338"/>
    </row>
    <row r="4578" spans="1:24" ht="1.5" customHeight="1">
      <c r="A4578" s="330" t="s">
        <v>272</v>
      </c>
      <c r="B4578" s="330"/>
      <c r="C4578" s="330"/>
      <c r="D4578" s="330"/>
      <c r="E4578" s="330"/>
      <c r="F4578" s="330"/>
      <c r="G4578" s="330"/>
      <c r="H4578" s="219"/>
      <c r="I4578" s="338">
        <v>1</v>
      </c>
      <c r="J4578" s="338"/>
      <c r="K4578" s="338"/>
      <c r="L4578" s="338"/>
      <c r="M4578" s="332" t="s">
        <v>45</v>
      </c>
      <c r="N4578" s="332"/>
      <c r="O4578" s="332"/>
      <c r="P4578" s="330"/>
      <c r="Q4578" s="330"/>
      <c r="R4578" s="338">
        <v>1.78</v>
      </c>
      <c r="S4578" s="338"/>
      <c r="T4578" s="338"/>
      <c r="U4578" s="338"/>
      <c r="V4578" s="338">
        <v>1.78</v>
      </c>
      <c r="W4578" s="338"/>
      <c r="X4578" s="338"/>
    </row>
    <row r="4579" spans="1:24" ht="16.5" customHeight="1">
      <c r="A4579" s="330"/>
      <c r="B4579" s="330"/>
      <c r="C4579" s="330"/>
      <c r="D4579" s="330"/>
      <c r="E4579" s="330"/>
      <c r="F4579" s="330"/>
      <c r="G4579" s="330"/>
      <c r="H4579" s="219"/>
      <c r="I4579" s="338"/>
      <c r="J4579" s="338"/>
      <c r="K4579" s="338"/>
      <c r="L4579" s="338"/>
      <c r="M4579" s="332"/>
      <c r="N4579" s="332"/>
      <c r="O4579" s="332"/>
      <c r="P4579" s="330"/>
      <c r="Q4579" s="330"/>
      <c r="R4579" s="338"/>
      <c r="S4579" s="338"/>
      <c r="T4579" s="338"/>
      <c r="U4579" s="338"/>
      <c r="V4579" s="338"/>
      <c r="W4579" s="338"/>
      <c r="X4579" s="338"/>
    </row>
    <row r="4580" spans="1:24" ht="7.5" customHeight="1"/>
    <row r="4581" spans="1:24" ht="16.5" customHeight="1">
      <c r="S4581" s="335" t="s">
        <v>641</v>
      </c>
      <c r="T4581" s="335"/>
      <c r="U4581" s="336">
        <v>19.903829999999999</v>
      </c>
      <c r="V4581" s="336"/>
      <c r="W4581" s="336"/>
    </row>
    <row r="4582" spans="1:24" ht="15.75" customHeight="1"/>
    <row r="4583" spans="1:24" ht="16.5" customHeight="1">
      <c r="B4583" s="339" t="s">
        <v>273</v>
      </c>
      <c r="C4583" s="339"/>
      <c r="D4583" s="339"/>
      <c r="E4583" s="339"/>
      <c r="F4583" s="339"/>
      <c r="G4583" s="339"/>
      <c r="H4583" s="339"/>
      <c r="I4583" s="339"/>
      <c r="J4583" s="339"/>
      <c r="K4583" s="339"/>
      <c r="L4583" s="339"/>
      <c r="M4583" s="339"/>
      <c r="N4583" s="339"/>
      <c r="O4583" s="339"/>
      <c r="P4583" s="339"/>
      <c r="Q4583" s="339"/>
      <c r="R4583" s="339"/>
      <c r="S4583" s="339"/>
      <c r="T4583" s="339"/>
      <c r="U4583" s="339"/>
      <c r="V4583" s="339"/>
      <c r="W4583" s="339"/>
      <c r="X4583" s="339"/>
    </row>
    <row r="4584" spans="1:24" ht="0.75" customHeight="1"/>
    <row r="4585" spans="1:24" ht="18" customHeight="1">
      <c r="A4585" s="340" t="s">
        <v>633</v>
      </c>
      <c r="B4585" s="340"/>
      <c r="C4585" s="340"/>
      <c r="D4585" s="340"/>
      <c r="E4585" s="340"/>
      <c r="F4585" s="340"/>
      <c r="G4585" s="340"/>
      <c r="H4585" s="218" t="s">
        <v>634</v>
      </c>
      <c r="I4585" s="341" t="s">
        <v>635</v>
      </c>
      <c r="J4585" s="341"/>
      <c r="K4585" s="341"/>
      <c r="L4585" s="341"/>
      <c r="M4585" s="341" t="s">
        <v>43</v>
      </c>
      <c r="N4585" s="341"/>
      <c r="O4585" s="341"/>
      <c r="P4585" s="340" t="s">
        <v>636</v>
      </c>
      <c r="Q4585" s="340"/>
      <c r="R4585" s="341" t="s">
        <v>637</v>
      </c>
      <c r="S4585" s="341"/>
      <c r="T4585" s="341"/>
      <c r="U4585" s="341"/>
      <c r="V4585" s="341" t="s">
        <v>638</v>
      </c>
      <c r="W4585" s="341"/>
      <c r="X4585" s="341"/>
    </row>
    <row r="4586" spans="1:24" ht="1.5" customHeight="1">
      <c r="A4586" s="330" t="s">
        <v>270</v>
      </c>
      <c r="B4586" s="330"/>
      <c r="C4586" s="330"/>
      <c r="D4586" s="330"/>
      <c r="E4586" s="330"/>
      <c r="F4586" s="330"/>
      <c r="G4586" s="330"/>
      <c r="H4586" s="219"/>
      <c r="I4586" s="338">
        <v>1</v>
      </c>
      <c r="J4586" s="338"/>
      <c r="K4586" s="338"/>
      <c r="L4586" s="338"/>
      <c r="M4586" s="332" t="s">
        <v>45</v>
      </c>
      <c r="N4586" s="332"/>
      <c r="O4586" s="332"/>
      <c r="P4586" s="330"/>
      <c r="Q4586" s="330"/>
      <c r="R4586" s="338">
        <v>0.16548570000000001</v>
      </c>
      <c r="S4586" s="338"/>
      <c r="T4586" s="338"/>
      <c r="U4586" s="338"/>
      <c r="V4586" s="338">
        <v>0.16548570000000001</v>
      </c>
      <c r="W4586" s="338"/>
      <c r="X4586" s="338"/>
    </row>
    <row r="4587" spans="1:24" ht="16.5" customHeight="1">
      <c r="A4587" s="330"/>
      <c r="B4587" s="330"/>
      <c r="C4587" s="330"/>
      <c r="D4587" s="330"/>
      <c r="E4587" s="330"/>
      <c r="F4587" s="330"/>
      <c r="G4587" s="330"/>
      <c r="H4587" s="219"/>
      <c r="I4587" s="338"/>
      <c r="J4587" s="338"/>
      <c r="K4587" s="338"/>
      <c r="L4587" s="338"/>
      <c r="M4587" s="332"/>
      <c r="N4587" s="332"/>
      <c r="O4587" s="332"/>
      <c r="P4587" s="330"/>
      <c r="Q4587" s="330"/>
      <c r="R4587" s="338"/>
      <c r="S4587" s="338"/>
      <c r="T4587" s="338"/>
      <c r="U4587" s="338"/>
      <c r="V4587" s="338"/>
      <c r="W4587" s="338"/>
      <c r="X4587" s="338"/>
    </row>
    <row r="4588" spans="1:24" ht="1.5" customHeight="1">
      <c r="A4588" s="330" t="s">
        <v>271</v>
      </c>
      <c r="B4588" s="330"/>
      <c r="C4588" s="330"/>
      <c r="D4588" s="330"/>
      <c r="E4588" s="330"/>
      <c r="F4588" s="330"/>
      <c r="G4588" s="330"/>
      <c r="H4588" s="219"/>
      <c r="I4588" s="338">
        <v>1</v>
      </c>
      <c r="J4588" s="338"/>
      <c r="K4588" s="338"/>
      <c r="L4588" s="338"/>
      <c r="M4588" s="332" t="s">
        <v>45</v>
      </c>
      <c r="N4588" s="332"/>
      <c r="O4588" s="332"/>
      <c r="P4588" s="330"/>
      <c r="Q4588" s="330"/>
      <c r="R4588" s="338">
        <v>0.10539999999999999</v>
      </c>
      <c r="S4588" s="338"/>
      <c r="T4588" s="338"/>
      <c r="U4588" s="338"/>
      <c r="V4588" s="338">
        <v>0.10539999999999999</v>
      </c>
      <c r="W4588" s="338"/>
      <c r="X4588" s="338"/>
    </row>
    <row r="4589" spans="1:24" ht="16.5" customHeight="1">
      <c r="A4589" s="330"/>
      <c r="B4589" s="330"/>
      <c r="C4589" s="330"/>
      <c r="D4589" s="330"/>
      <c r="E4589" s="330"/>
      <c r="F4589" s="330"/>
      <c r="G4589" s="330"/>
      <c r="H4589" s="219"/>
      <c r="I4589" s="338"/>
      <c r="J4589" s="338"/>
      <c r="K4589" s="338"/>
      <c r="L4589" s="338"/>
      <c r="M4589" s="332"/>
      <c r="N4589" s="332"/>
      <c r="O4589" s="332"/>
      <c r="P4589" s="330"/>
      <c r="Q4589" s="330"/>
      <c r="R4589" s="338"/>
      <c r="S4589" s="338"/>
      <c r="T4589" s="338"/>
      <c r="U4589" s="338"/>
      <c r="V4589" s="338"/>
      <c r="W4589" s="338"/>
      <c r="X4589" s="338"/>
    </row>
    <row r="4590" spans="1:24" ht="1.5" customHeight="1">
      <c r="A4590" s="330" t="s">
        <v>157</v>
      </c>
      <c r="B4590" s="330"/>
      <c r="C4590" s="330"/>
      <c r="D4590" s="330"/>
      <c r="E4590" s="330"/>
      <c r="F4590" s="330"/>
      <c r="G4590" s="330"/>
      <c r="H4590" s="219"/>
      <c r="I4590" s="338">
        <v>1</v>
      </c>
      <c r="J4590" s="338"/>
      <c r="K4590" s="338"/>
      <c r="L4590" s="338"/>
      <c r="M4590" s="332" t="s">
        <v>45</v>
      </c>
      <c r="N4590" s="332"/>
      <c r="O4590" s="332"/>
      <c r="P4590" s="330"/>
      <c r="Q4590" s="330"/>
      <c r="R4590" s="338">
        <v>24.52966</v>
      </c>
      <c r="S4590" s="338"/>
      <c r="T4590" s="338"/>
      <c r="U4590" s="338"/>
      <c r="V4590" s="338">
        <v>24.52966</v>
      </c>
      <c r="W4590" s="338"/>
      <c r="X4590" s="338"/>
    </row>
    <row r="4591" spans="1:24" ht="16.5" customHeight="1">
      <c r="A4591" s="330"/>
      <c r="B4591" s="330"/>
      <c r="C4591" s="330"/>
      <c r="D4591" s="330"/>
      <c r="E4591" s="330"/>
      <c r="F4591" s="330"/>
      <c r="G4591" s="330"/>
      <c r="H4591" s="219"/>
      <c r="I4591" s="338"/>
      <c r="J4591" s="338"/>
      <c r="K4591" s="338"/>
      <c r="L4591" s="338"/>
      <c r="M4591" s="332"/>
      <c r="N4591" s="332"/>
      <c r="O4591" s="332"/>
      <c r="P4591" s="330"/>
      <c r="Q4591" s="330"/>
      <c r="R4591" s="338"/>
      <c r="S4591" s="338"/>
      <c r="T4591" s="338"/>
      <c r="U4591" s="338"/>
      <c r="V4591" s="338"/>
      <c r="W4591" s="338"/>
      <c r="X4591" s="338"/>
    </row>
    <row r="4592" spans="1:24" ht="1.5" customHeight="1">
      <c r="A4592" s="330" t="s">
        <v>274</v>
      </c>
      <c r="B4592" s="330"/>
      <c r="C4592" s="330"/>
      <c r="D4592" s="330"/>
      <c r="E4592" s="330"/>
      <c r="F4592" s="330"/>
      <c r="G4592" s="330"/>
      <c r="H4592" s="219"/>
      <c r="I4592" s="338">
        <v>1</v>
      </c>
      <c r="J4592" s="338"/>
      <c r="K4592" s="338"/>
      <c r="L4592" s="338"/>
      <c r="M4592" s="332" t="s">
        <v>45</v>
      </c>
      <c r="N4592" s="332"/>
      <c r="O4592" s="332"/>
      <c r="P4592" s="330"/>
      <c r="Q4592" s="330"/>
      <c r="R4592" s="338">
        <v>0</v>
      </c>
      <c r="S4592" s="338"/>
      <c r="T4592" s="338"/>
      <c r="U4592" s="338"/>
      <c r="V4592" s="338">
        <v>0</v>
      </c>
      <c r="W4592" s="338"/>
      <c r="X4592" s="338"/>
    </row>
    <row r="4593" spans="1:24" ht="16.5" customHeight="1">
      <c r="A4593" s="330"/>
      <c r="B4593" s="330"/>
      <c r="C4593" s="330"/>
      <c r="D4593" s="330"/>
      <c r="E4593" s="330"/>
      <c r="F4593" s="330"/>
      <c r="G4593" s="330"/>
      <c r="H4593" s="219"/>
      <c r="I4593" s="338"/>
      <c r="J4593" s="338"/>
      <c r="K4593" s="338"/>
      <c r="L4593" s="338"/>
      <c r="M4593" s="332"/>
      <c r="N4593" s="332"/>
      <c r="O4593" s="332"/>
      <c r="P4593" s="330"/>
      <c r="Q4593" s="330"/>
      <c r="R4593" s="338"/>
      <c r="S4593" s="338"/>
      <c r="T4593" s="338"/>
      <c r="U4593" s="338"/>
      <c r="V4593" s="338"/>
      <c r="W4593" s="338"/>
      <c r="X4593" s="338"/>
    </row>
    <row r="4594" spans="1:24" ht="7.5" customHeight="1"/>
    <row r="4595" spans="1:24" ht="16.5" customHeight="1">
      <c r="S4595" s="335" t="s">
        <v>641</v>
      </c>
      <c r="T4595" s="335"/>
      <c r="U4595" s="336">
        <v>24.800540000000002</v>
      </c>
      <c r="V4595" s="336"/>
      <c r="W4595" s="336"/>
    </row>
    <row r="4596" spans="1:24" ht="15.75" customHeight="1"/>
    <row r="4597" spans="1:24" ht="16.5" customHeight="1">
      <c r="B4597" s="339" t="s">
        <v>836</v>
      </c>
      <c r="C4597" s="339"/>
      <c r="D4597" s="339"/>
      <c r="E4597" s="339"/>
      <c r="F4597" s="339"/>
      <c r="G4597" s="339"/>
      <c r="H4597" s="339"/>
      <c r="I4597" s="339"/>
      <c r="J4597" s="339"/>
      <c r="K4597" s="339"/>
      <c r="L4597" s="339"/>
      <c r="M4597" s="339"/>
      <c r="N4597" s="339"/>
      <c r="O4597" s="339"/>
      <c r="P4597" s="339"/>
      <c r="Q4597" s="339"/>
      <c r="R4597" s="339"/>
      <c r="S4597" s="339"/>
      <c r="T4597" s="339"/>
      <c r="U4597" s="339"/>
      <c r="V4597" s="339"/>
      <c r="W4597" s="339"/>
      <c r="X4597" s="339"/>
    </row>
    <row r="4598" spans="1:24" ht="0.75" customHeight="1"/>
    <row r="4599" spans="1:24" ht="18" customHeight="1">
      <c r="A4599" s="340" t="s">
        <v>633</v>
      </c>
      <c r="B4599" s="340"/>
      <c r="C4599" s="340"/>
      <c r="D4599" s="340"/>
      <c r="E4599" s="340"/>
      <c r="F4599" s="340"/>
      <c r="G4599" s="340"/>
      <c r="H4599" s="218" t="s">
        <v>634</v>
      </c>
      <c r="I4599" s="341" t="s">
        <v>635</v>
      </c>
      <c r="J4599" s="341"/>
      <c r="K4599" s="341"/>
      <c r="L4599" s="341"/>
      <c r="M4599" s="341" t="s">
        <v>43</v>
      </c>
      <c r="N4599" s="341"/>
      <c r="O4599" s="341"/>
      <c r="P4599" s="340" t="s">
        <v>636</v>
      </c>
      <c r="Q4599" s="340"/>
      <c r="R4599" s="341" t="s">
        <v>637</v>
      </c>
      <c r="S4599" s="341"/>
      <c r="T4599" s="341"/>
      <c r="U4599" s="341"/>
      <c r="V4599" s="341" t="s">
        <v>638</v>
      </c>
      <c r="W4599" s="341"/>
      <c r="X4599" s="341"/>
    </row>
    <row r="4600" spans="1:24" ht="1.5" customHeight="1">
      <c r="A4600" s="330" t="s">
        <v>275</v>
      </c>
      <c r="B4600" s="330"/>
      <c r="C4600" s="330"/>
      <c r="D4600" s="330"/>
      <c r="E4600" s="330"/>
      <c r="F4600" s="330"/>
      <c r="G4600" s="330"/>
      <c r="H4600" s="219"/>
      <c r="I4600" s="338">
        <v>1</v>
      </c>
      <c r="J4600" s="338"/>
      <c r="K4600" s="338"/>
      <c r="L4600" s="338"/>
      <c r="M4600" s="332" t="s">
        <v>45</v>
      </c>
      <c r="N4600" s="332"/>
      <c r="O4600" s="332"/>
      <c r="P4600" s="330"/>
      <c r="Q4600" s="330"/>
      <c r="R4600" s="338">
        <v>0</v>
      </c>
      <c r="S4600" s="338"/>
      <c r="T4600" s="338"/>
      <c r="U4600" s="338"/>
      <c r="V4600" s="338">
        <v>0</v>
      </c>
      <c r="W4600" s="338"/>
      <c r="X4600" s="338"/>
    </row>
    <row r="4601" spans="1:24" ht="16.5" customHeight="1">
      <c r="A4601" s="330"/>
      <c r="B4601" s="330"/>
      <c r="C4601" s="330"/>
      <c r="D4601" s="330"/>
      <c r="E4601" s="330"/>
      <c r="F4601" s="330"/>
      <c r="G4601" s="330"/>
      <c r="H4601" s="219"/>
      <c r="I4601" s="338"/>
      <c r="J4601" s="338"/>
      <c r="K4601" s="338"/>
      <c r="L4601" s="338"/>
      <c r="M4601" s="332"/>
      <c r="N4601" s="332"/>
      <c r="O4601" s="332"/>
      <c r="P4601" s="330"/>
      <c r="Q4601" s="330"/>
      <c r="R4601" s="338"/>
      <c r="S4601" s="338"/>
      <c r="T4601" s="338"/>
      <c r="U4601" s="338"/>
      <c r="V4601" s="338"/>
      <c r="W4601" s="338"/>
      <c r="X4601" s="338"/>
    </row>
    <row r="4602" spans="1:24" ht="6" customHeight="1">
      <c r="A4602" s="330"/>
      <c r="B4602" s="330"/>
      <c r="C4602" s="330"/>
      <c r="D4602" s="330"/>
      <c r="E4602" s="330"/>
      <c r="F4602" s="330"/>
      <c r="G4602" s="330"/>
      <c r="H4602" s="219"/>
      <c r="I4602" s="338"/>
      <c r="J4602" s="338"/>
      <c r="K4602" s="338"/>
      <c r="L4602" s="338"/>
      <c r="M4602" s="332"/>
      <c r="N4602" s="332"/>
      <c r="O4602" s="332"/>
      <c r="P4602" s="330"/>
      <c r="Q4602" s="330"/>
      <c r="R4602" s="338"/>
      <c r="S4602" s="338"/>
      <c r="T4602" s="338"/>
      <c r="U4602" s="338"/>
      <c r="V4602" s="338"/>
      <c r="W4602" s="338"/>
      <c r="X4602" s="338"/>
    </row>
    <row r="4603" spans="1:24" ht="1.5" customHeight="1">
      <c r="A4603" s="330" t="s">
        <v>270</v>
      </c>
      <c r="B4603" s="330"/>
      <c r="C4603" s="330"/>
      <c r="D4603" s="330"/>
      <c r="E4603" s="330"/>
      <c r="F4603" s="330"/>
      <c r="G4603" s="330"/>
      <c r="H4603" s="219"/>
      <c r="I4603" s="338">
        <v>1</v>
      </c>
      <c r="J4603" s="338"/>
      <c r="K4603" s="338"/>
      <c r="L4603" s="338"/>
      <c r="M4603" s="332" t="s">
        <v>45</v>
      </c>
      <c r="N4603" s="332"/>
      <c r="O4603" s="332"/>
      <c r="P4603" s="330"/>
      <c r="Q4603" s="330"/>
      <c r="R4603" s="338">
        <v>0.16548570000000001</v>
      </c>
      <c r="S4603" s="338"/>
      <c r="T4603" s="338"/>
      <c r="U4603" s="338"/>
      <c r="V4603" s="338">
        <v>0.16548570000000001</v>
      </c>
      <c r="W4603" s="338"/>
      <c r="X4603" s="338"/>
    </row>
    <row r="4604" spans="1:24" ht="16.5" customHeight="1">
      <c r="A4604" s="330"/>
      <c r="B4604" s="330"/>
      <c r="C4604" s="330"/>
      <c r="D4604" s="330"/>
      <c r="E4604" s="330"/>
      <c r="F4604" s="330"/>
      <c r="G4604" s="330"/>
      <c r="H4604" s="219"/>
      <c r="I4604" s="338"/>
      <c r="J4604" s="338"/>
      <c r="K4604" s="338"/>
      <c r="L4604" s="338"/>
      <c r="M4604" s="332"/>
      <c r="N4604" s="332"/>
      <c r="O4604" s="332"/>
      <c r="P4604" s="330"/>
      <c r="Q4604" s="330"/>
      <c r="R4604" s="338"/>
      <c r="S4604" s="338"/>
      <c r="T4604" s="338"/>
      <c r="U4604" s="338"/>
      <c r="V4604" s="338"/>
      <c r="W4604" s="338"/>
      <c r="X4604" s="338"/>
    </row>
    <row r="4605" spans="1:24" ht="1.5" customHeight="1">
      <c r="A4605" s="330" t="s">
        <v>271</v>
      </c>
      <c r="B4605" s="330"/>
      <c r="C4605" s="330"/>
      <c r="D4605" s="330"/>
      <c r="E4605" s="330"/>
      <c r="F4605" s="330"/>
      <c r="G4605" s="330"/>
      <c r="H4605" s="219"/>
      <c r="I4605" s="338">
        <v>1</v>
      </c>
      <c r="J4605" s="338"/>
      <c r="K4605" s="338"/>
      <c r="L4605" s="338"/>
      <c r="M4605" s="332" t="s">
        <v>45</v>
      </c>
      <c r="N4605" s="332"/>
      <c r="O4605" s="332"/>
      <c r="P4605" s="330"/>
      <c r="Q4605" s="330"/>
      <c r="R4605" s="338">
        <v>0.10539999999999999</v>
      </c>
      <c r="S4605" s="338"/>
      <c r="T4605" s="338"/>
      <c r="U4605" s="338"/>
      <c r="V4605" s="338">
        <v>0.10539999999999999</v>
      </c>
      <c r="W4605" s="338"/>
      <c r="X4605" s="338"/>
    </row>
    <row r="4606" spans="1:24" ht="16.5" customHeight="1">
      <c r="A4606" s="330"/>
      <c r="B4606" s="330"/>
      <c r="C4606" s="330"/>
      <c r="D4606" s="330"/>
      <c r="E4606" s="330"/>
      <c r="F4606" s="330"/>
      <c r="G4606" s="330"/>
      <c r="H4606" s="219"/>
      <c r="I4606" s="338"/>
      <c r="J4606" s="338"/>
      <c r="K4606" s="338"/>
      <c r="L4606" s="338"/>
      <c r="M4606" s="332"/>
      <c r="N4606" s="332"/>
      <c r="O4606" s="332"/>
      <c r="P4606" s="330"/>
      <c r="Q4606" s="330"/>
      <c r="R4606" s="338"/>
      <c r="S4606" s="338"/>
      <c r="T4606" s="338"/>
      <c r="U4606" s="338"/>
      <c r="V4606" s="338"/>
      <c r="W4606" s="338"/>
      <c r="X4606" s="338"/>
    </row>
    <row r="4607" spans="1:24" ht="7.5" customHeight="1"/>
    <row r="4608" spans="1:24" ht="17.25" customHeight="1">
      <c r="S4608" s="335" t="s">
        <v>641</v>
      </c>
      <c r="T4608" s="335"/>
      <c r="U4608" s="336">
        <v>0.27088570000000001</v>
      </c>
      <c r="V4608" s="336"/>
      <c r="W4608" s="336"/>
    </row>
    <row r="4609" spans="1:24" ht="15" customHeight="1"/>
    <row r="4610" spans="1:24" ht="16.5" customHeight="1">
      <c r="B4610" s="339" t="s">
        <v>837</v>
      </c>
      <c r="C4610" s="339"/>
      <c r="D4610" s="339"/>
      <c r="E4610" s="339"/>
      <c r="F4610" s="339"/>
      <c r="G4610" s="339"/>
      <c r="H4610" s="339"/>
      <c r="I4610" s="339"/>
      <c r="J4610" s="339"/>
      <c r="K4610" s="339"/>
      <c r="L4610" s="339"/>
      <c r="M4610" s="339"/>
      <c r="N4610" s="339"/>
      <c r="O4610" s="339"/>
      <c r="P4610" s="339"/>
      <c r="Q4610" s="339"/>
      <c r="R4610" s="339"/>
      <c r="S4610" s="339"/>
      <c r="T4610" s="339"/>
      <c r="U4610" s="339"/>
      <c r="V4610" s="339"/>
      <c r="W4610" s="339"/>
      <c r="X4610" s="339"/>
    </row>
    <row r="4611" spans="1:24" ht="1.5" customHeight="1"/>
    <row r="4612" spans="1:24" ht="18" customHeight="1">
      <c r="A4612" s="340" t="s">
        <v>633</v>
      </c>
      <c r="B4612" s="340"/>
      <c r="C4612" s="340"/>
      <c r="D4612" s="340"/>
      <c r="E4612" s="340"/>
      <c r="F4612" s="340"/>
      <c r="G4612" s="340"/>
      <c r="H4612" s="218" t="s">
        <v>634</v>
      </c>
      <c r="I4612" s="341" t="s">
        <v>635</v>
      </c>
      <c r="J4612" s="341"/>
      <c r="K4612" s="341"/>
      <c r="L4612" s="341"/>
      <c r="M4612" s="341" t="s">
        <v>43</v>
      </c>
      <c r="N4612" s="341"/>
      <c r="O4612" s="341"/>
      <c r="P4612" s="340" t="s">
        <v>636</v>
      </c>
      <c r="Q4612" s="340"/>
      <c r="R4612" s="341" t="s">
        <v>637</v>
      </c>
      <c r="S4612" s="341"/>
      <c r="T4612" s="341"/>
      <c r="U4612" s="341"/>
      <c r="V4612" s="341" t="s">
        <v>638</v>
      </c>
      <c r="W4612" s="341"/>
      <c r="X4612" s="341"/>
    </row>
    <row r="4613" spans="1:24" ht="0.75" customHeight="1">
      <c r="A4613" s="330" t="s">
        <v>88</v>
      </c>
      <c r="B4613" s="330"/>
      <c r="C4613" s="330"/>
      <c r="D4613" s="330"/>
      <c r="E4613" s="330"/>
      <c r="F4613" s="330"/>
      <c r="G4613" s="330"/>
      <c r="H4613" s="219"/>
      <c r="I4613" s="338">
        <v>1</v>
      </c>
      <c r="J4613" s="338"/>
      <c r="K4613" s="338"/>
      <c r="L4613" s="338"/>
      <c r="M4613" s="332" t="s">
        <v>45</v>
      </c>
      <c r="N4613" s="332"/>
      <c r="O4613" s="332"/>
      <c r="P4613" s="330"/>
      <c r="Q4613" s="330"/>
      <c r="R4613" s="338">
        <v>21.204740000000001</v>
      </c>
      <c r="S4613" s="338"/>
      <c r="T4613" s="338"/>
      <c r="U4613" s="338"/>
      <c r="V4613" s="338">
        <v>21.204740000000001</v>
      </c>
      <c r="W4613" s="338"/>
      <c r="X4613" s="338"/>
    </row>
    <row r="4614" spans="1:24" ht="17.25" customHeight="1">
      <c r="A4614" s="330"/>
      <c r="B4614" s="330"/>
      <c r="C4614" s="330"/>
      <c r="D4614" s="330"/>
      <c r="E4614" s="330"/>
      <c r="F4614" s="330"/>
      <c r="G4614" s="330"/>
      <c r="H4614" s="219"/>
      <c r="I4614" s="338"/>
      <c r="J4614" s="338"/>
      <c r="K4614" s="338"/>
      <c r="L4614" s="338"/>
      <c r="M4614" s="332"/>
      <c r="N4614" s="332"/>
      <c r="O4614" s="332"/>
      <c r="P4614" s="330"/>
      <c r="Q4614" s="330"/>
      <c r="R4614" s="338"/>
      <c r="S4614" s="338"/>
      <c r="T4614" s="338"/>
      <c r="U4614" s="338"/>
      <c r="V4614" s="338"/>
      <c r="W4614" s="338"/>
      <c r="X4614" s="338"/>
    </row>
    <row r="4615" spans="1:24" ht="7.5" customHeight="1"/>
    <row r="4616" spans="1:24" ht="16.5" customHeight="1">
      <c r="S4616" s="335" t="s">
        <v>641</v>
      </c>
      <c r="T4616" s="335"/>
      <c r="U4616" s="336">
        <v>21.204740000000001</v>
      </c>
      <c r="V4616" s="336"/>
      <c r="W4616" s="336"/>
    </row>
    <row r="4617" spans="1:24" ht="15" customHeight="1"/>
    <row r="4618" spans="1:24" ht="16.5" customHeight="1">
      <c r="B4618" s="339" t="s">
        <v>838</v>
      </c>
      <c r="C4618" s="339"/>
      <c r="D4618" s="339"/>
      <c r="E4618" s="339"/>
      <c r="F4618" s="339"/>
      <c r="G4618" s="339"/>
      <c r="H4618" s="339"/>
      <c r="I4618" s="339"/>
      <c r="J4618" s="339"/>
      <c r="K4618" s="339"/>
      <c r="L4618" s="339"/>
      <c r="M4618" s="339"/>
      <c r="N4618" s="339"/>
      <c r="O4618" s="339"/>
      <c r="P4618" s="339"/>
      <c r="Q4618" s="339"/>
      <c r="R4618" s="339"/>
      <c r="S4618" s="339"/>
      <c r="T4618" s="339"/>
      <c r="U4618" s="339"/>
      <c r="V4618" s="339"/>
      <c r="W4618" s="339"/>
      <c r="X4618" s="339"/>
    </row>
    <row r="4619" spans="1:24" ht="1.5" customHeight="1"/>
    <row r="4620" spans="1:24" ht="18" customHeight="1">
      <c r="A4620" s="340" t="s">
        <v>633</v>
      </c>
      <c r="B4620" s="340"/>
      <c r="C4620" s="340"/>
      <c r="D4620" s="340"/>
      <c r="E4620" s="340"/>
      <c r="F4620" s="340"/>
      <c r="G4620" s="340"/>
      <c r="H4620" s="218" t="s">
        <v>634</v>
      </c>
      <c r="I4620" s="341" t="s">
        <v>635</v>
      </c>
      <c r="J4620" s="341"/>
      <c r="K4620" s="341"/>
      <c r="L4620" s="341"/>
      <c r="M4620" s="341" t="s">
        <v>43</v>
      </c>
      <c r="N4620" s="341"/>
      <c r="O4620" s="341"/>
      <c r="P4620" s="340" t="s">
        <v>636</v>
      </c>
      <c r="Q4620" s="340"/>
      <c r="R4620" s="341" t="s">
        <v>637</v>
      </c>
      <c r="S4620" s="341"/>
      <c r="T4620" s="341"/>
      <c r="U4620" s="341"/>
      <c r="V4620" s="341" t="s">
        <v>638</v>
      </c>
      <c r="W4620" s="341"/>
      <c r="X4620" s="341"/>
    </row>
    <row r="4621" spans="1:24" ht="1.5" customHeight="1">
      <c r="A4621" s="330" t="s">
        <v>276</v>
      </c>
      <c r="B4621" s="330"/>
      <c r="C4621" s="330"/>
      <c r="D4621" s="330"/>
      <c r="E4621" s="330"/>
      <c r="F4621" s="330"/>
      <c r="G4621" s="330"/>
      <c r="H4621" s="219"/>
      <c r="I4621" s="338">
        <v>1</v>
      </c>
      <c r="J4621" s="338"/>
      <c r="K4621" s="338"/>
      <c r="L4621" s="338"/>
      <c r="M4621" s="332" t="s">
        <v>45</v>
      </c>
      <c r="N4621" s="332"/>
      <c r="O4621" s="332"/>
      <c r="P4621" s="330"/>
      <c r="Q4621" s="330"/>
      <c r="R4621" s="338">
        <v>25.02711</v>
      </c>
      <c r="S4621" s="338"/>
      <c r="T4621" s="338"/>
      <c r="U4621" s="338"/>
      <c r="V4621" s="338">
        <v>25.02711</v>
      </c>
      <c r="W4621" s="338"/>
      <c r="X4621" s="338"/>
    </row>
    <row r="4622" spans="1:24" ht="16.5" customHeight="1">
      <c r="A4622" s="330"/>
      <c r="B4622" s="330"/>
      <c r="C4622" s="330"/>
      <c r="D4622" s="330"/>
      <c r="E4622" s="330"/>
      <c r="F4622" s="330"/>
      <c r="G4622" s="330"/>
      <c r="H4622" s="219"/>
      <c r="I4622" s="338"/>
      <c r="J4622" s="338"/>
      <c r="K4622" s="338"/>
      <c r="L4622" s="338"/>
      <c r="M4622" s="332"/>
      <c r="N4622" s="332"/>
      <c r="O4622" s="332"/>
      <c r="P4622" s="330"/>
      <c r="Q4622" s="330"/>
      <c r="R4622" s="338"/>
      <c r="S4622" s="338"/>
      <c r="T4622" s="338"/>
      <c r="U4622" s="338"/>
      <c r="V4622" s="338"/>
      <c r="W4622" s="338"/>
      <c r="X4622" s="338"/>
    </row>
    <row r="4623" spans="1:24" ht="1.5" customHeight="1">
      <c r="A4623" s="330" t="s">
        <v>270</v>
      </c>
      <c r="B4623" s="330"/>
      <c r="C4623" s="330"/>
      <c r="D4623" s="330"/>
      <c r="E4623" s="330"/>
      <c r="F4623" s="330"/>
      <c r="G4623" s="330"/>
      <c r="H4623" s="219"/>
      <c r="I4623" s="338">
        <v>1</v>
      </c>
      <c r="J4623" s="338"/>
      <c r="K4623" s="338"/>
      <c r="L4623" s="338"/>
      <c r="M4623" s="332" t="s">
        <v>45</v>
      </c>
      <c r="N4623" s="332"/>
      <c r="O4623" s="332"/>
      <c r="P4623" s="330"/>
      <c r="Q4623" s="330"/>
      <c r="R4623" s="338">
        <v>0.16548570000000001</v>
      </c>
      <c r="S4623" s="338"/>
      <c r="T4623" s="338"/>
      <c r="U4623" s="338"/>
      <c r="V4623" s="338">
        <v>0.16548570000000001</v>
      </c>
      <c r="W4623" s="338"/>
      <c r="X4623" s="338"/>
    </row>
    <row r="4624" spans="1:24" ht="16.5" customHeight="1">
      <c r="A4624" s="330"/>
      <c r="B4624" s="330"/>
      <c r="C4624" s="330"/>
      <c r="D4624" s="330"/>
      <c r="E4624" s="330"/>
      <c r="F4624" s="330"/>
      <c r="G4624" s="330"/>
      <c r="H4624" s="219"/>
      <c r="I4624" s="338"/>
      <c r="J4624" s="338"/>
      <c r="K4624" s="338"/>
      <c r="L4624" s="338"/>
      <c r="M4624" s="332"/>
      <c r="N4624" s="332"/>
      <c r="O4624" s="332"/>
      <c r="P4624" s="330"/>
      <c r="Q4624" s="330"/>
      <c r="R4624" s="338"/>
      <c r="S4624" s="338"/>
      <c r="T4624" s="338"/>
      <c r="U4624" s="338"/>
      <c r="V4624" s="338"/>
      <c r="W4624" s="338"/>
      <c r="X4624" s="338"/>
    </row>
    <row r="4625" spans="1:24" ht="1.5" customHeight="1">
      <c r="A4625" s="330" t="s">
        <v>271</v>
      </c>
      <c r="B4625" s="330"/>
      <c r="C4625" s="330"/>
      <c r="D4625" s="330"/>
      <c r="E4625" s="330"/>
      <c r="F4625" s="330"/>
      <c r="G4625" s="330"/>
      <c r="H4625" s="219"/>
      <c r="I4625" s="338">
        <v>1</v>
      </c>
      <c r="J4625" s="338"/>
      <c r="K4625" s="338"/>
      <c r="L4625" s="338"/>
      <c r="M4625" s="332" t="s">
        <v>45</v>
      </c>
      <c r="N4625" s="332"/>
      <c r="O4625" s="332"/>
      <c r="P4625" s="330"/>
      <c r="Q4625" s="330"/>
      <c r="R4625" s="338">
        <v>0.10539999999999999</v>
      </c>
      <c r="S4625" s="338"/>
      <c r="T4625" s="338"/>
      <c r="U4625" s="338"/>
      <c r="V4625" s="338">
        <v>0.10539999999999999</v>
      </c>
      <c r="W4625" s="338"/>
      <c r="X4625" s="338"/>
    </row>
    <row r="4626" spans="1:24" ht="16.5" customHeight="1">
      <c r="A4626" s="330"/>
      <c r="B4626" s="330"/>
      <c r="C4626" s="330"/>
      <c r="D4626" s="330"/>
      <c r="E4626" s="330"/>
      <c r="F4626" s="330"/>
      <c r="G4626" s="330"/>
      <c r="H4626" s="219"/>
      <c r="I4626" s="338"/>
      <c r="J4626" s="338"/>
      <c r="K4626" s="338"/>
      <c r="L4626" s="338"/>
      <c r="M4626" s="332"/>
      <c r="N4626" s="332"/>
      <c r="O4626" s="332"/>
      <c r="P4626" s="330"/>
      <c r="Q4626" s="330"/>
      <c r="R4626" s="338"/>
      <c r="S4626" s="338"/>
      <c r="T4626" s="338"/>
      <c r="U4626" s="338"/>
      <c r="V4626" s="338"/>
      <c r="W4626" s="338"/>
      <c r="X4626" s="338"/>
    </row>
    <row r="4627" spans="1:24" ht="7.5" customHeight="1"/>
    <row r="4628" spans="1:24" ht="16.5" customHeight="1">
      <c r="S4628" s="335" t="s">
        <v>641</v>
      </c>
      <c r="T4628" s="335"/>
      <c r="U4628" s="336">
        <v>25.297989999999999</v>
      </c>
      <c r="V4628" s="336"/>
      <c r="W4628" s="336"/>
    </row>
    <row r="4629" spans="1:24" ht="15.75" customHeight="1"/>
    <row r="4630" spans="1:24" ht="16.5" customHeight="1">
      <c r="B4630" s="339" t="s">
        <v>839</v>
      </c>
      <c r="C4630" s="339"/>
      <c r="D4630" s="339"/>
      <c r="E4630" s="339"/>
      <c r="F4630" s="339"/>
      <c r="G4630" s="339"/>
      <c r="H4630" s="339"/>
      <c r="I4630" s="339"/>
      <c r="J4630" s="339"/>
      <c r="K4630" s="339"/>
      <c r="L4630" s="339"/>
      <c r="M4630" s="339"/>
      <c r="N4630" s="339"/>
      <c r="O4630" s="339"/>
      <c r="P4630" s="339"/>
      <c r="Q4630" s="339"/>
      <c r="R4630" s="339"/>
      <c r="S4630" s="339"/>
      <c r="T4630" s="339"/>
      <c r="U4630" s="339"/>
      <c r="V4630" s="339"/>
      <c r="W4630" s="339"/>
      <c r="X4630" s="339"/>
    </row>
    <row r="4631" spans="1:24" ht="0.75" customHeight="1"/>
    <row r="4632" spans="1:24" ht="18" customHeight="1">
      <c r="A4632" s="340" t="s">
        <v>633</v>
      </c>
      <c r="B4632" s="340"/>
      <c r="C4632" s="340"/>
      <c r="D4632" s="340"/>
      <c r="E4632" s="340"/>
      <c r="F4632" s="340"/>
      <c r="G4632" s="340"/>
      <c r="H4632" s="218" t="s">
        <v>634</v>
      </c>
      <c r="I4632" s="341" t="s">
        <v>635</v>
      </c>
      <c r="J4632" s="341"/>
      <c r="K4632" s="341"/>
      <c r="L4632" s="341"/>
      <c r="M4632" s="341" t="s">
        <v>43</v>
      </c>
      <c r="N4632" s="341"/>
      <c r="O4632" s="341"/>
      <c r="P4632" s="340" t="s">
        <v>636</v>
      </c>
      <c r="Q4632" s="340"/>
      <c r="R4632" s="341" t="s">
        <v>637</v>
      </c>
      <c r="S4632" s="341"/>
      <c r="T4632" s="341"/>
      <c r="U4632" s="341"/>
      <c r="V4632" s="341" t="s">
        <v>638</v>
      </c>
      <c r="W4632" s="341"/>
      <c r="X4632" s="341"/>
    </row>
    <row r="4633" spans="1:24" ht="1.5" customHeight="1">
      <c r="A4633" s="330" t="s">
        <v>88</v>
      </c>
      <c r="B4633" s="330"/>
      <c r="C4633" s="330"/>
      <c r="D4633" s="330"/>
      <c r="E4633" s="330"/>
      <c r="F4633" s="330"/>
      <c r="G4633" s="330"/>
      <c r="H4633" s="219"/>
      <c r="I4633" s="338">
        <v>1</v>
      </c>
      <c r="J4633" s="338"/>
      <c r="K4633" s="338"/>
      <c r="L4633" s="338"/>
      <c r="M4633" s="332" t="s">
        <v>45</v>
      </c>
      <c r="N4633" s="332"/>
      <c r="O4633" s="332"/>
      <c r="P4633" s="330"/>
      <c r="Q4633" s="330"/>
      <c r="R4633" s="338">
        <v>21.204740000000001</v>
      </c>
      <c r="S4633" s="338"/>
      <c r="T4633" s="338"/>
      <c r="U4633" s="338"/>
      <c r="V4633" s="338">
        <v>21.204740000000001</v>
      </c>
      <c r="W4633" s="338"/>
      <c r="X4633" s="338"/>
    </row>
    <row r="4634" spans="1:24" ht="16.5" customHeight="1">
      <c r="A4634" s="330"/>
      <c r="B4634" s="330"/>
      <c r="C4634" s="330"/>
      <c r="D4634" s="330"/>
      <c r="E4634" s="330"/>
      <c r="F4634" s="330"/>
      <c r="G4634" s="330"/>
      <c r="H4634" s="219"/>
      <c r="I4634" s="338"/>
      <c r="J4634" s="338"/>
      <c r="K4634" s="338"/>
      <c r="L4634" s="338"/>
      <c r="M4634" s="332"/>
      <c r="N4634" s="332"/>
      <c r="O4634" s="332"/>
      <c r="P4634" s="330"/>
      <c r="Q4634" s="330"/>
      <c r="R4634" s="338"/>
      <c r="S4634" s="338"/>
      <c r="T4634" s="338"/>
      <c r="U4634" s="338"/>
      <c r="V4634" s="338"/>
      <c r="W4634" s="338"/>
      <c r="X4634" s="338"/>
    </row>
    <row r="4635" spans="1:24" ht="1.5" customHeight="1">
      <c r="A4635" s="330" t="s">
        <v>270</v>
      </c>
      <c r="B4635" s="330"/>
      <c r="C4635" s="330"/>
      <c r="D4635" s="330"/>
      <c r="E4635" s="330"/>
      <c r="F4635" s="330"/>
      <c r="G4635" s="330"/>
      <c r="H4635" s="219"/>
      <c r="I4635" s="338">
        <v>1</v>
      </c>
      <c r="J4635" s="338"/>
      <c r="K4635" s="338"/>
      <c r="L4635" s="338"/>
      <c r="M4635" s="332" t="s">
        <v>45</v>
      </c>
      <c r="N4635" s="332"/>
      <c r="O4635" s="332"/>
      <c r="P4635" s="330"/>
      <c r="Q4635" s="330"/>
      <c r="R4635" s="338">
        <v>0.16548570000000001</v>
      </c>
      <c r="S4635" s="338"/>
      <c r="T4635" s="338"/>
      <c r="U4635" s="338"/>
      <c r="V4635" s="338">
        <v>0.16548570000000001</v>
      </c>
      <c r="W4635" s="338"/>
      <c r="X4635" s="338"/>
    </row>
    <row r="4636" spans="1:24" ht="16.5" customHeight="1">
      <c r="A4636" s="330"/>
      <c r="B4636" s="330"/>
      <c r="C4636" s="330"/>
      <c r="D4636" s="330"/>
      <c r="E4636" s="330"/>
      <c r="F4636" s="330"/>
      <c r="G4636" s="330"/>
      <c r="H4636" s="219"/>
      <c r="I4636" s="338"/>
      <c r="J4636" s="338"/>
      <c r="K4636" s="338"/>
      <c r="L4636" s="338"/>
      <c r="M4636" s="332"/>
      <c r="N4636" s="332"/>
      <c r="O4636" s="332"/>
      <c r="P4636" s="330"/>
      <c r="Q4636" s="330"/>
      <c r="R4636" s="338"/>
      <c r="S4636" s="338"/>
      <c r="T4636" s="338"/>
      <c r="U4636" s="338"/>
      <c r="V4636" s="338"/>
      <c r="W4636" s="338"/>
      <c r="X4636" s="338"/>
    </row>
    <row r="4637" spans="1:24" ht="1.5" customHeight="1">
      <c r="A4637" s="330" t="s">
        <v>271</v>
      </c>
      <c r="B4637" s="330"/>
      <c r="C4637" s="330"/>
      <c r="D4637" s="330"/>
      <c r="E4637" s="330"/>
      <c r="F4637" s="330"/>
      <c r="G4637" s="330"/>
      <c r="H4637" s="219"/>
      <c r="I4637" s="338">
        <v>1</v>
      </c>
      <c r="J4637" s="338"/>
      <c r="K4637" s="338"/>
      <c r="L4637" s="338"/>
      <c r="M4637" s="332" t="s">
        <v>45</v>
      </c>
      <c r="N4637" s="332"/>
      <c r="O4637" s="332"/>
      <c r="P4637" s="330"/>
      <c r="Q4637" s="330"/>
      <c r="R4637" s="338">
        <v>0.10539999999999999</v>
      </c>
      <c r="S4637" s="338"/>
      <c r="T4637" s="338"/>
      <c r="U4637" s="338"/>
      <c r="V4637" s="338">
        <v>0.10539999999999999</v>
      </c>
      <c r="W4637" s="338"/>
      <c r="X4637" s="338"/>
    </row>
    <row r="4638" spans="1:24" ht="16.5" customHeight="1">
      <c r="A4638" s="330"/>
      <c r="B4638" s="330"/>
      <c r="C4638" s="330"/>
      <c r="D4638" s="330"/>
      <c r="E4638" s="330"/>
      <c r="F4638" s="330"/>
      <c r="G4638" s="330"/>
      <c r="H4638" s="219"/>
      <c r="I4638" s="338"/>
      <c r="J4638" s="338"/>
      <c r="K4638" s="338"/>
      <c r="L4638" s="338"/>
      <c r="M4638" s="332"/>
      <c r="N4638" s="332"/>
      <c r="O4638" s="332"/>
      <c r="P4638" s="330"/>
      <c r="Q4638" s="330"/>
      <c r="R4638" s="338"/>
      <c r="S4638" s="338"/>
      <c r="T4638" s="338"/>
      <c r="U4638" s="338"/>
      <c r="V4638" s="338"/>
      <c r="W4638" s="338"/>
      <c r="X4638" s="338"/>
    </row>
    <row r="4639" spans="1:24" ht="7.5" customHeight="1"/>
    <row r="4640" spans="1:24" ht="16.5" customHeight="1">
      <c r="S4640" s="335" t="s">
        <v>641</v>
      </c>
      <c r="T4640" s="335"/>
      <c r="U4640" s="336">
        <v>21.475629999999999</v>
      </c>
      <c r="V4640" s="336"/>
      <c r="W4640" s="336"/>
    </row>
    <row r="4641" spans="1:24" ht="15.75" customHeight="1"/>
    <row r="4642" spans="1:24" ht="16.5" customHeight="1">
      <c r="B4642" s="339" t="s">
        <v>840</v>
      </c>
      <c r="C4642" s="339"/>
      <c r="D4642" s="339"/>
      <c r="E4642" s="339"/>
      <c r="F4642" s="339"/>
      <c r="G4642" s="339"/>
      <c r="H4642" s="339"/>
      <c r="I4642" s="339"/>
      <c r="J4642" s="339"/>
      <c r="K4642" s="339"/>
      <c r="L4642" s="339"/>
      <c r="M4642" s="339"/>
      <c r="N4642" s="339"/>
      <c r="O4642" s="339"/>
      <c r="P4642" s="339"/>
      <c r="Q4642" s="339"/>
      <c r="R4642" s="339"/>
      <c r="S4642" s="339"/>
      <c r="T4642" s="339"/>
      <c r="U4642" s="339"/>
      <c r="V4642" s="339"/>
      <c r="W4642" s="339"/>
      <c r="X4642" s="339"/>
    </row>
    <row r="4643" spans="1:24" ht="0.75" customHeight="1"/>
    <row r="4644" spans="1:24" ht="18" customHeight="1">
      <c r="A4644" s="340" t="s">
        <v>633</v>
      </c>
      <c r="B4644" s="340"/>
      <c r="C4644" s="340"/>
      <c r="D4644" s="340"/>
      <c r="E4644" s="340"/>
      <c r="F4644" s="340"/>
      <c r="G4644" s="340"/>
      <c r="H4644" s="218" t="s">
        <v>634</v>
      </c>
      <c r="I4644" s="341" t="s">
        <v>635</v>
      </c>
      <c r="J4644" s="341"/>
      <c r="K4644" s="341"/>
      <c r="L4644" s="341"/>
      <c r="M4644" s="341" t="s">
        <v>43</v>
      </c>
      <c r="N4644" s="341"/>
      <c r="O4644" s="341"/>
      <c r="P4644" s="340" t="s">
        <v>636</v>
      </c>
      <c r="Q4644" s="340"/>
      <c r="R4644" s="341" t="s">
        <v>637</v>
      </c>
      <c r="S4644" s="341"/>
      <c r="T4644" s="341"/>
      <c r="U4644" s="341"/>
      <c r="V4644" s="341" t="s">
        <v>638</v>
      </c>
      <c r="W4644" s="341"/>
      <c r="X4644" s="341"/>
    </row>
    <row r="4645" spans="1:24" ht="1.5" customHeight="1">
      <c r="A4645" s="330" t="s">
        <v>143</v>
      </c>
      <c r="B4645" s="330"/>
      <c r="C4645" s="330"/>
      <c r="D4645" s="330"/>
      <c r="E4645" s="330"/>
      <c r="F4645" s="330"/>
      <c r="G4645" s="330"/>
      <c r="H4645" s="219"/>
      <c r="I4645" s="338">
        <v>1</v>
      </c>
      <c r="J4645" s="338"/>
      <c r="K4645" s="338"/>
      <c r="L4645" s="338"/>
      <c r="M4645" s="332" t="s">
        <v>45</v>
      </c>
      <c r="N4645" s="332"/>
      <c r="O4645" s="332"/>
      <c r="P4645" s="330"/>
      <c r="Q4645" s="330"/>
      <c r="R4645" s="338">
        <v>10.9</v>
      </c>
      <c r="S4645" s="338"/>
      <c r="T4645" s="338"/>
      <c r="U4645" s="338"/>
      <c r="V4645" s="338">
        <v>10.9</v>
      </c>
      <c r="W4645" s="338"/>
      <c r="X4645" s="338"/>
    </row>
    <row r="4646" spans="1:24" ht="16.5" customHeight="1">
      <c r="A4646" s="330"/>
      <c r="B4646" s="330"/>
      <c r="C4646" s="330"/>
      <c r="D4646" s="330"/>
      <c r="E4646" s="330"/>
      <c r="F4646" s="330"/>
      <c r="G4646" s="330"/>
      <c r="H4646" s="219"/>
      <c r="I4646" s="338"/>
      <c r="J4646" s="338"/>
      <c r="K4646" s="338"/>
      <c r="L4646" s="338"/>
      <c r="M4646" s="332"/>
      <c r="N4646" s="332"/>
      <c r="O4646" s="332"/>
      <c r="P4646" s="330"/>
      <c r="Q4646" s="330"/>
      <c r="R4646" s="338"/>
      <c r="S4646" s="338"/>
      <c r="T4646" s="338"/>
      <c r="U4646" s="338"/>
      <c r="V4646" s="338"/>
      <c r="W4646" s="338"/>
      <c r="X4646" s="338"/>
    </row>
    <row r="4647" spans="1:24" ht="1.5" customHeight="1">
      <c r="A4647" s="330" t="s">
        <v>272</v>
      </c>
      <c r="B4647" s="330"/>
      <c r="C4647" s="330"/>
      <c r="D4647" s="330"/>
      <c r="E4647" s="330"/>
      <c r="F4647" s="330"/>
      <c r="G4647" s="330"/>
      <c r="H4647" s="219"/>
      <c r="I4647" s="338">
        <v>1</v>
      </c>
      <c r="J4647" s="338"/>
      <c r="K4647" s="338"/>
      <c r="L4647" s="338"/>
      <c r="M4647" s="332" t="s">
        <v>45</v>
      </c>
      <c r="N4647" s="332"/>
      <c r="O4647" s="332"/>
      <c r="P4647" s="330"/>
      <c r="Q4647" s="330"/>
      <c r="R4647" s="338">
        <v>1.78</v>
      </c>
      <c r="S4647" s="338"/>
      <c r="T4647" s="338"/>
      <c r="U4647" s="338"/>
      <c r="V4647" s="338">
        <v>1.78</v>
      </c>
      <c r="W4647" s="338"/>
      <c r="X4647" s="338"/>
    </row>
    <row r="4648" spans="1:24" ht="16.5" customHeight="1">
      <c r="A4648" s="330"/>
      <c r="B4648" s="330"/>
      <c r="C4648" s="330"/>
      <c r="D4648" s="330"/>
      <c r="E4648" s="330"/>
      <c r="F4648" s="330"/>
      <c r="G4648" s="330"/>
      <c r="H4648" s="219"/>
      <c r="I4648" s="338"/>
      <c r="J4648" s="338"/>
      <c r="K4648" s="338"/>
      <c r="L4648" s="338"/>
      <c r="M4648" s="332"/>
      <c r="N4648" s="332"/>
      <c r="O4648" s="332"/>
      <c r="P4648" s="330"/>
      <c r="Q4648" s="330"/>
      <c r="R4648" s="338"/>
      <c r="S4648" s="338"/>
      <c r="T4648" s="338"/>
      <c r="U4648" s="338"/>
      <c r="V4648" s="338"/>
      <c r="W4648" s="338"/>
      <c r="X4648" s="338"/>
    </row>
    <row r="4649" spans="1:24" ht="7.5" customHeight="1"/>
    <row r="4650" spans="1:24" ht="16.5" customHeight="1">
      <c r="S4650" s="335" t="s">
        <v>641</v>
      </c>
      <c r="T4650" s="335"/>
      <c r="U4650" s="336">
        <v>12.68</v>
      </c>
      <c r="V4650" s="336"/>
      <c r="W4650" s="336"/>
    </row>
    <row r="4651" spans="1:24" ht="15.75" customHeight="1"/>
    <row r="4652" spans="1:24" ht="16.5" customHeight="1">
      <c r="B4652" s="339" t="s">
        <v>841</v>
      </c>
      <c r="C4652" s="339"/>
      <c r="D4652" s="339"/>
      <c r="E4652" s="339"/>
      <c r="F4652" s="339"/>
      <c r="G4652" s="339"/>
      <c r="H4652" s="339"/>
      <c r="I4652" s="339"/>
      <c r="J4652" s="339"/>
      <c r="K4652" s="339"/>
      <c r="L4652" s="339"/>
      <c r="M4652" s="339"/>
      <c r="N4652" s="339"/>
      <c r="O4652" s="339"/>
      <c r="P4652" s="339"/>
      <c r="Q4652" s="339"/>
      <c r="R4652" s="339"/>
      <c r="S4652" s="339"/>
      <c r="T4652" s="339"/>
      <c r="U4652" s="339"/>
      <c r="V4652" s="339"/>
      <c r="W4652" s="339"/>
      <c r="X4652" s="339"/>
    </row>
    <row r="4653" spans="1:24" ht="0.75" customHeight="1"/>
    <row r="4654" spans="1:24" ht="18" customHeight="1">
      <c r="A4654" s="340" t="s">
        <v>633</v>
      </c>
      <c r="B4654" s="340"/>
      <c r="C4654" s="340"/>
      <c r="D4654" s="340"/>
      <c r="E4654" s="340"/>
      <c r="F4654" s="340"/>
      <c r="G4654" s="340"/>
      <c r="H4654" s="218" t="s">
        <v>634</v>
      </c>
      <c r="I4654" s="341" t="s">
        <v>635</v>
      </c>
      <c r="J4654" s="341"/>
      <c r="K4654" s="341"/>
      <c r="L4654" s="341"/>
      <c r="M4654" s="341" t="s">
        <v>43</v>
      </c>
      <c r="N4654" s="341"/>
      <c r="O4654" s="341"/>
      <c r="P4654" s="340" t="s">
        <v>636</v>
      </c>
      <c r="Q4654" s="340"/>
      <c r="R4654" s="341" t="s">
        <v>637</v>
      </c>
      <c r="S4654" s="341"/>
      <c r="T4654" s="341"/>
      <c r="U4654" s="341"/>
      <c r="V4654" s="341" t="s">
        <v>638</v>
      </c>
      <c r="W4654" s="341"/>
      <c r="X4654" s="341"/>
    </row>
    <row r="4655" spans="1:24" ht="1.5" customHeight="1">
      <c r="A4655" s="330" t="s">
        <v>270</v>
      </c>
      <c r="B4655" s="330"/>
      <c r="C4655" s="330"/>
      <c r="D4655" s="330"/>
      <c r="E4655" s="330"/>
      <c r="F4655" s="330"/>
      <c r="G4655" s="330"/>
      <c r="H4655" s="219"/>
      <c r="I4655" s="338">
        <v>1</v>
      </c>
      <c r="J4655" s="338"/>
      <c r="K4655" s="338"/>
      <c r="L4655" s="338"/>
      <c r="M4655" s="332" t="s">
        <v>45</v>
      </c>
      <c r="N4655" s="332"/>
      <c r="O4655" s="332"/>
      <c r="P4655" s="330"/>
      <c r="Q4655" s="330"/>
      <c r="R4655" s="338">
        <v>0.16548570000000001</v>
      </c>
      <c r="S4655" s="338"/>
      <c r="T4655" s="338"/>
      <c r="U4655" s="338"/>
      <c r="V4655" s="338">
        <v>0.16548570000000001</v>
      </c>
      <c r="W4655" s="338"/>
      <c r="X4655" s="338"/>
    </row>
    <row r="4656" spans="1:24" ht="16.5" customHeight="1">
      <c r="A4656" s="330"/>
      <c r="B4656" s="330"/>
      <c r="C4656" s="330"/>
      <c r="D4656" s="330"/>
      <c r="E4656" s="330"/>
      <c r="F4656" s="330"/>
      <c r="G4656" s="330"/>
      <c r="H4656" s="219"/>
      <c r="I4656" s="338"/>
      <c r="J4656" s="338"/>
      <c r="K4656" s="338"/>
      <c r="L4656" s="338"/>
      <c r="M4656" s="332"/>
      <c r="N4656" s="332"/>
      <c r="O4656" s="332"/>
      <c r="P4656" s="330"/>
      <c r="Q4656" s="330"/>
      <c r="R4656" s="338"/>
      <c r="S4656" s="338"/>
      <c r="T4656" s="338"/>
      <c r="U4656" s="338"/>
      <c r="V4656" s="338"/>
      <c r="W4656" s="338"/>
      <c r="X4656" s="338"/>
    </row>
    <row r="4657" spans="1:24" ht="1.5" customHeight="1">
      <c r="A4657" s="330" t="s">
        <v>271</v>
      </c>
      <c r="B4657" s="330"/>
      <c r="C4657" s="330"/>
      <c r="D4657" s="330"/>
      <c r="E4657" s="330"/>
      <c r="F4657" s="330"/>
      <c r="G4657" s="330"/>
      <c r="H4657" s="219"/>
      <c r="I4657" s="338">
        <v>1</v>
      </c>
      <c r="J4657" s="338"/>
      <c r="K4657" s="338"/>
      <c r="L4657" s="338"/>
      <c r="M4657" s="332" t="s">
        <v>45</v>
      </c>
      <c r="N4657" s="332"/>
      <c r="O4657" s="332"/>
      <c r="P4657" s="330"/>
      <c r="Q4657" s="330"/>
      <c r="R4657" s="338">
        <v>0.10539999999999999</v>
      </c>
      <c r="S4657" s="338"/>
      <c r="T4657" s="338"/>
      <c r="U4657" s="338"/>
      <c r="V4657" s="338">
        <v>0.10539999999999999</v>
      </c>
      <c r="W4657" s="338"/>
      <c r="X4657" s="338"/>
    </row>
    <row r="4658" spans="1:24" ht="16.5" customHeight="1">
      <c r="A4658" s="330"/>
      <c r="B4658" s="330"/>
      <c r="C4658" s="330"/>
      <c r="D4658" s="330"/>
      <c r="E4658" s="330"/>
      <c r="F4658" s="330"/>
      <c r="G4658" s="330"/>
      <c r="H4658" s="219"/>
      <c r="I4658" s="338"/>
      <c r="J4658" s="338"/>
      <c r="K4658" s="338"/>
      <c r="L4658" s="338"/>
      <c r="M4658" s="332"/>
      <c r="N4658" s="332"/>
      <c r="O4658" s="332"/>
      <c r="P4658" s="330"/>
      <c r="Q4658" s="330"/>
      <c r="R4658" s="338"/>
      <c r="S4658" s="338"/>
      <c r="T4658" s="338"/>
      <c r="U4658" s="338"/>
      <c r="V4658" s="338"/>
      <c r="W4658" s="338"/>
      <c r="X4658" s="338"/>
    </row>
    <row r="4659" spans="1:24" ht="1.5" customHeight="1">
      <c r="A4659" s="330" t="s">
        <v>277</v>
      </c>
      <c r="B4659" s="330"/>
      <c r="C4659" s="330"/>
      <c r="D4659" s="330"/>
      <c r="E4659" s="330"/>
      <c r="F4659" s="330"/>
      <c r="G4659" s="330"/>
      <c r="H4659" s="219"/>
      <c r="I4659" s="338">
        <v>1</v>
      </c>
      <c r="J4659" s="338"/>
      <c r="K4659" s="338"/>
      <c r="L4659" s="338"/>
      <c r="M4659" s="332" t="s">
        <v>45</v>
      </c>
      <c r="N4659" s="332"/>
      <c r="O4659" s="332"/>
      <c r="P4659" s="330"/>
      <c r="Q4659" s="330"/>
      <c r="R4659" s="338">
        <v>10.9</v>
      </c>
      <c r="S4659" s="338"/>
      <c r="T4659" s="338"/>
      <c r="U4659" s="338"/>
      <c r="V4659" s="338">
        <v>10.9</v>
      </c>
      <c r="W4659" s="338"/>
      <c r="X4659" s="338"/>
    </row>
    <row r="4660" spans="1:24" ht="16.5" customHeight="1">
      <c r="A4660" s="330"/>
      <c r="B4660" s="330"/>
      <c r="C4660" s="330"/>
      <c r="D4660" s="330"/>
      <c r="E4660" s="330"/>
      <c r="F4660" s="330"/>
      <c r="G4660" s="330"/>
      <c r="H4660" s="219"/>
      <c r="I4660" s="338"/>
      <c r="J4660" s="338"/>
      <c r="K4660" s="338"/>
      <c r="L4660" s="338"/>
      <c r="M4660" s="332"/>
      <c r="N4660" s="332"/>
      <c r="O4660" s="332"/>
      <c r="P4660" s="330"/>
      <c r="Q4660" s="330"/>
      <c r="R4660" s="338"/>
      <c r="S4660" s="338"/>
      <c r="T4660" s="338"/>
      <c r="U4660" s="338"/>
      <c r="V4660" s="338"/>
      <c r="W4660" s="338"/>
      <c r="X4660" s="338"/>
    </row>
    <row r="4661" spans="1:24" ht="1.5" customHeight="1">
      <c r="A4661" s="330" t="s">
        <v>272</v>
      </c>
      <c r="B4661" s="330"/>
      <c r="C4661" s="330"/>
      <c r="D4661" s="330"/>
      <c r="E4661" s="330"/>
      <c r="F4661" s="330"/>
      <c r="G4661" s="330"/>
      <c r="H4661" s="219"/>
      <c r="I4661" s="338">
        <v>1</v>
      </c>
      <c r="J4661" s="338"/>
      <c r="K4661" s="338"/>
      <c r="L4661" s="338"/>
      <c r="M4661" s="332" t="s">
        <v>45</v>
      </c>
      <c r="N4661" s="332"/>
      <c r="O4661" s="332"/>
      <c r="P4661" s="330"/>
      <c r="Q4661" s="330"/>
      <c r="R4661" s="338">
        <v>1.78</v>
      </c>
      <c r="S4661" s="338"/>
      <c r="T4661" s="338"/>
      <c r="U4661" s="338"/>
      <c r="V4661" s="338">
        <v>1.78</v>
      </c>
      <c r="W4661" s="338"/>
      <c r="X4661" s="338"/>
    </row>
    <row r="4662" spans="1:24" ht="16.5" customHeight="1">
      <c r="A4662" s="330"/>
      <c r="B4662" s="330"/>
      <c r="C4662" s="330"/>
      <c r="D4662" s="330"/>
      <c r="E4662" s="330"/>
      <c r="F4662" s="330"/>
      <c r="G4662" s="330"/>
      <c r="H4662" s="219"/>
      <c r="I4662" s="338"/>
      <c r="J4662" s="338"/>
      <c r="K4662" s="338"/>
      <c r="L4662" s="338"/>
      <c r="M4662" s="332"/>
      <c r="N4662" s="332"/>
      <c r="O4662" s="332"/>
      <c r="P4662" s="330"/>
      <c r="Q4662" s="330"/>
      <c r="R4662" s="338"/>
      <c r="S4662" s="338"/>
      <c r="T4662" s="338"/>
      <c r="U4662" s="338"/>
      <c r="V4662" s="338"/>
      <c r="W4662" s="338"/>
      <c r="X4662" s="338"/>
    </row>
    <row r="4663" spans="1:24" ht="7.5" customHeight="1"/>
    <row r="4664" spans="1:24" ht="17.25" customHeight="1">
      <c r="S4664" s="335" t="s">
        <v>641</v>
      </c>
      <c r="T4664" s="335"/>
      <c r="U4664" s="336">
        <v>12.950889999999999</v>
      </c>
      <c r="V4664" s="336"/>
      <c r="W4664" s="336"/>
    </row>
    <row r="4665" spans="1:24" ht="15" customHeight="1"/>
    <row r="4666" spans="1:24" ht="16.5" customHeight="1">
      <c r="B4666" s="339" t="s">
        <v>842</v>
      </c>
      <c r="C4666" s="339"/>
      <c r="D4666" s="339"/>
      <c r="E4666" s="339"/>
      <c r="F4666" s="339"/>
      <c r="G4666" s="339"/>
      <c r="H4666" s="339"/>
      <c r="I4666" s="339"/>
      <c r="J4666" s="339"/>
      <c r="K4666" s="339"/>
      <c r="L4666" s="339"/>
      <c r="M4666" s="339"/>
      <c r="N4666" s="339"/>
      <c r="O4666" s="339"/>
      <c r="P4666" s="339"/>
      <c r="Q4666" s="339"/>
      <c r="R4666" s="339"/>
      <c r="S4666" s="339"/>
      <c r="T4666" s="339"/>
      <c r="U4666" s="339"/>
      <c r="V4666" s="339"/>
      <c r="W4666" s="339"/>
      <c r="X4666" s="339"/>
    </row>
    <row r="4667" spans="1:24" ht="1.5" customHeight="1"/>
    <row r="4668" spans="1:24" ht="18" customHeight="1">
      <c r="A4668" s="340" t="s">
        <v>633</v>
      </c>
      <c r="B4668" s="340"/>
      <c r="C4668" s="340"/>
      <c r="D4668" s="340"/>
      <c r="E4668" s="340"/>
      <c r="F4668" s="340"/>
      <c r="G4668" s="340"/>
      <c r="H4668" s="218" t="s">
        <v>634</v>
      </c>
      <c r="I4668" s="341" t="s">
        <v>635</v>
      </c>
      <c r="J4668" s="341"/>
      <c r="K4668" s="341"/>
      <c r="L4668" s="341"/>
      <c r="M4668" s="341" t="s">
        <v>43</v>
      </c>
      <c r="N4668" s="341"/>
      <c r="O4668" s="341"/>
      <c r="P4668" s="340" t="s">
        <v>636</v>
      </c>
      <c r="Q4668" s="340"/>
      <c r="R4668" s="341" t="s">
        <v>637</v>
      </c>
      <c r="S4668" s="341"/>
      <c r="T4668" s="341"/>
      <c r="U4668" s="341"/>
      <c r="V4668" s="341" t="s">
        <v>638</v>
      </c>
      <c r="W4668" s="341"/>
      <c r="X4668" s="341"/>
    </row>
    <row r="4669" spans="1:24" ht="0.75" customHeight="1">
      <c r="A4669" s="330" t="s">
        <v>89</v>
      </c>
      <c r="B4669" s="330"/>
      <c r="C4669" s="330"/>
      <c r="D4669" s="330"/>
      <c r="E4669" s="330"/>
      <c r="F4669" s="330"/>
      <c r="G4669" s="330"/>
      <c r="H4669" s="219"/>
      <c r="I4669" s="338">
        <v>1</v>
      </c>
      <c r="J4669" s="338"/>
      <c r="K4669" s="338"/>
      <c r="L4669" s="338"/>
      <c r="M4669" s="332" t="s">
        <v>45</v>
      </c>
      <c r="N4669" s="332"/>
      <c r="O4669" s="332"/>
      <c r="P4669" s="330"/>
      <c r="Q4669" s="330"/>
      <c r="R4669" s="338">
        <v>10</v>
      </c>
      <c r="S4669" s="338"/>
      <c r="T4669" s="338"/>
      <c r="U4669" s="338"/>
      <c r="V4669" s="338">
        <v>10</v>
      </c>
      <c r="W4669" s="338"/>
      <c r="X4669" s="338"/>
    </row>
    <row r="4670" spans="1:24" ht="17.25" customHeight="1">
      <c r="A4670" s="330"/>
      <c r="B4670" s="330"/>
      <c r="C4670" s="330"/>
      <c r="D4670" s="330"/>
      <c r="E4670" s="330"/>
      <c r="F4670" s="330"/>
      <c r="G4670" s="330"/>
      <c r="H4670" s="219"/>
      <c r="I4670" s="338"/>
      <c r="J4670" s="338"/>
      <c r="K4670" s="338"/>
      <c r="L4670" s="338"/>
      <c r="M4670" s="332"/>
      <c r="N4670" s="332"/>
      <c r="O4670" s="332"/>
      <c r="P4670" s="330"/>
      <c r="Q4670" s="330"/>
      <c r="R4670" s="338"/>
      <c r="S4670" s="338"/>
      <c r="T4670" s="338"/>
      <c r="U4670" s="338"/>
      <c r="V4670" s="338"/>
      <c r="W4670" s="338"/>
      <c r="X4670" s="338"/>
    </row>
    <row r="4671" spans="1:24" ht="0.75" customHeight="1">
      <c r="A4671" s="330" t="s">
        <v>270</v>
      </c>
      <c r="B4671" s="330"/>
      <c r="C4671" s="330"/>
      <c r="D4671" s="330"/>
      <c r="E4671" s="330"/>
      <c r="F4671" s="330"/>
      <c r="G4671" s="330"/>
      <c r="H4671" s="219"/>
      <c r="I4671" s="338">
        <v>1</v>
      </c>
      <c r="J4671" s="338"/>
      <c r="K4671" s="338"/>
      <c r="L4671" s="338"/>
      <c r="M4671" s="332" t="s">
        <v>45</v>
      </c>
      <c r="N4671" s="332"/>
      <c r="O4671" s="332"/>
      <c r="P4671" s="330"/>
      <c r="Q4671" s="330"/>
      <c r="R4671" s="338">
        <v>0.16548570000000001</v>
      </c>
      <c r="S4671" s="338"/>
      <c r="T4671" s="338"/>
      <c r="U4671" s="338"/>
      <c r="V4671" s="338">
        <v>0.16548570000000001</v>
      </c>
      <c r="W4671" s="338"/>
      <c r="X4671" s="338"/>
    </row>
    <row r="4672" spans="1:24" ht="17.25" customHeight="1">
      <c r="A4672" s="330"/>
      <c r="B4672" s="330"/>
      <c r="C4672" s="330"/>
      <c r="D4672" s="330"/>
      <c r="E4672" s="330"/>
      <c r="F4672" s="330"/>
      <c r="G4672" s="330"/>
      <c r="H4672" s="219"/>
      <c r="I4672" s="338"/>
      <c r="J4672" s="338"/>
      <c r="K4672" s="338"/>
      <c r="L4672" s="338"/>
      <c r="M4672" s="332"/>
      <c r="N4672" s="332"/>
      <c r="O4672" s="332"/>
      <c r="P4672" s="330"/>
      <c r="Q4672" s="330"/>
      <c r="R4672" s="338"/>
      <c r="S4672" s="338"/>
      <c r="T4672" s="338"/>
      <c r="U4672" s="338"/>
      <c r="V4672" s="338"/>
      <c r="W4672" s="338"/>
      <c r="X4672" s="338"/>
    </row>
    <row r="4673" spans="1:24" ht="0.75" customHeight="1">
      <c r="A4673" s="330" t="s">
        <v>271</v>
      </c>
      <c r="B4673" s="330"/>
      <c r="C4673" s="330"/>
      <c r="D4673" s="330"/>
      <c r="E4673" s="330"/>
      <c r="F4673" s="330"/>
      <c r="G4673" s="330"/>
      <c r="H4673" s="219"/>
      <c r="I4673" s="338">
        <v>1</v>
      </c>
      <c r="J4673" s="338"/>
      <c r="K4673" s="338"/>
      <c r="L4673" s="338"/>
      <c r="M4673" s="332" t="s">
        <v>45</v>
      </c>
      <c r="N4673" s="332"/>
      <c r="O4673" s="332"/>
      <c r="P4673" s="330"/>
      <c r="Q4673" s="330"/>
      <c r="R4673" s="338">
        <v>0.10539999999999999</v>
      </c>
      <c r="S4673" s="338"/>
      <c r="T4673" s="338"/>
      <c r="U4673" s="338"/>
      <c r="V4673" s="338">
        <v>0.10539999999999999</v>
      </c>
      <c r="W4673" s="338"/>
      <c r="X4673" s="338"/>
    </row>
    <row r="4674" spans="1:24" ht="17.25" customHeight="1">
      <c r="A4674" s="330"/>
      <c r="B4674" s="330"/>
      <c r="C4674" s="330"/>
      <c r="D4674" s="330"/>
      <c r="E4674" s="330"/>
      <c r="F4674" s="330"/>
      <c r="G4674" s="330"/>
      <c r="H4674" s="219"/>
      <c r="I4674" s="338"/>
      <c r="J4674" s="338"/>
      <c r="K4674" s="338"/>
      <c r="L4674" s="338"/>
      <c r="M4674" s="332"/>
      <c r="N4674" s="332"/>
      <c r="O4674" s="332"/>
      <c r="P4674" s="330"/>
      <c r="Q4674" s="330"/>
      <c r="R4674" s="338"/>
      <c r="S4674" s="338"/>
      <c r="T4674" s="338"/>
      <c r="U4674" s="338"/>
      <c r="V4674" s="338"/>
      <c r="W4674" s="338"/>
      <c r="X4674" s="338"/>
    </row>
    <row r="4675" spans="1:24" ht="0.75" customHeight="1">
      <c r="A4675" s="330" t="s">
        <v>272</v>
      </c>
      <c r="B4675" s="330"/>
      <c r="C4675" s="330"/>
      <c r="D4675" s="330"/>
      <c r="E4675" s="330"/>
      <c r="F4675" s="330"/>
      <c r="G4675" s="330"/>
      <c r="H4675" s="219"/>
      <c r="I4675" s="338">
        <v>1</v>
      </c>
      <c r="J4675" s="338"/>
      <c r="K4675" s="338"/>
      <c r="L4675" s="338"/>
      <c r="M4675" s="332" t="s">
        <v>45</v>
      </c>
      <c r="N4675" s="332"/>
      <c r="O4675" s="332"/>
      <c r="P4675" s="330"/>
      <c r="Q4675" s="330"/>
      <c r="R4675" s="338">
        <v>1.78</v>
      </c>
      <c r="S4675" s="338"/>
      <c r="T4675" s="338"/>
      <c r="U4675" s="338"/>
      <c r="V4675" s="338">
        <v>1.78</v>
      </c>
      <c r="W4675" s="338"/>
      <c r="X4675" s="338"/>
    </row>
    <row r="4676" spans="1:24" ht="17.25" customHeight="1">
      <c r="A4676" s="330"/>
      <c r="B4676" s="330"/>
      <c r="C4676" s="330"/>
      <c r="D4676" s="330"/>
      <c r="E4676" s="330"/>
      <c r="F4676" s="330"/>
      <c r="G4676" s="330"/>
      <c r="H4676" s="219"/>
      <c r="I4676" s="338"/>
      <c r="J4676" s="338"/>
      <c r="K4676" s="338"/>
      <c r="L4676" s="338"/>
      <c r="M4676" s="332"/>
      <c r="N4676" s="332"/>
      <c r="O4676" s="332"/>
      <c r="P4676" s="330"/>
      <c r="Q4676" s="330"/>
      <c r="R4676" s="338"/>
      <c r="S4676" s="338"/>
      <c r="T4676" s="338"/>
      <c r="U4676" s="338"/>
      <c r="V4676" s="338"/>
      <c r="W4676" s="338"/>
      <c r="X4676" s="338"/>
    </row>
    <row r="4677" spans="1:24" ht="7.5" customHeight="1"/>
    <row r="4678" spans="1:24" ht="16.5" customHeight="1">
      <c r="S4678" s="335" t="s">
        <v>641</v>
      </c>
      <c r="T4678" s="335"/>
      <c r="U4678" s="336">
        <v>12.050890000000001</v>
      </c>
      <c r="V4678" s="336"/>
      <c r="W4678" s="336"/>
    </row>
    <row r="4679" spans="1:24" ht="15" customHeight="1"/>
    <row r="4680" spans="1:24" ht="16.5" customHeight="1">
      <c r="B4680" s="339" t="s">
        <v>843</v>
      </c>
      <c r="C4680" s="339"/>
      <c r="D4680" s="339"/>
      <c r="E4680" s="339"/>
      <c r="F4680" s="339"/>
      <c r="G4680" s="339"/>
      <c r="H4680" s="339"/>
      <c r="I4680" s="339"/>
      <c r="J4680" s="339"/>
      <c r="K4680" s="339"/>
      <c r="L4680" s="339"/>
      <c r="M4680" s="339"/>
      <c r="N4680" s="339"/>
      <c r="O4680" s="339"/>
      <c r="P4680" s="339"/>
      <c r="Q4680" s="339"/>
      <c r="R4680" s="339"/>
      <c r="S4680" s="339"/>
      <c r="T4680" s="339"/>
      <c r="U4680" s="339"/>
      <c r="V4680" s="339"/>
      <c r="W4680" s="339"/>
      <c r="X4680" s="339"/>
    </row>
    <row r="4681" spans="1:24" ht="1.5" customHeight="1"/>
    <row r="4682" spans="1:24" ht="18" customHeight="1">
      <c r="A4682" s="340" t="s">
        <v>633</v>
      </c>
      <c r="B4682" s="340"/>
      <c r="C4682" s="340"/>
      <c r="D4682" s="340"/>
      <c r="E4682" s="340"/>
      <c r="F4682" s="340"/>
      <c r="G4682" s="340"/>
      <c r="H4682" s="218" t="s">
        <v>634</v>
      </c>
      <c r="I4682" s="341" t="s">
        <v>635</v>
      </c>
      <c r="J4682" s="341"/>
      <c r="K4682" s="341"/>
      <c r="L4682" s="341"/>
      <c r="M4682" s="341" t="s">
        <v>43</v>
      </c>
      <c r="N4682" s="341"/>
      <c r="O4682" s="341"/>
      <c r="P4682" s="340" t="s">
        <v>636</v>
      </c>
      <c r="Q4682" s="340"/>
      <c r="R4682" s="341" t="s">
        <v>637</v>
      </c>
      <c r="S4682" s="341"/>
      <c r="T4682" s="341"/>
      <c r="U4682" s="341"/>
      <c r="V4682" s="341" t="s">
        <v>638</v>
      </c>
      <c r="W4682" s="341"/>
      <c r="X4682" s="341"/>
    </row>
    <row r="4683" spans="1:24" ht="1.5" customHeight="1">
      <c r="A4683" s="330" t="s">
        <v>278</v>
      </c>
      <c r="B4683" s="330"/>
      <c r="C4683" s="330"/>
      <c r="D4683" s="330"/>
      <c r="E4683" s="330"/>
      <c r="F4683" s="330"/>
      <c r="G4683" s="330"/>
      <c r="H4683" s="219"/>
      <c r="I4683" s="338">
        <v>1</v>
      </c>
      <c r="J4683" s="338"/>
      <c r="K4683" s="338"/>
      <c r="L4683" s="338"/>
      <c r="M4683" s="332" t="s">
        <v>45</v>
      </c>
      <c r="N4683" s="332"/>
      <c r="O4683" s="332"/>
      <c r="P4683" s="330"/>
      <c r="Q4683" s="330"/>
      <c r="R4683" s="338">
        <v>10</v>
      </c>
      <c r="S4683" s="338"/>
      <c r="T4683" s="338"/>
      <c r="U4683" s="338"/>
      <c r="V4683" s="338">
        <v>10</v>
      </c>
      <c r="W4683" s="338"/>
      <c r="X4683" s="338"/>
    </row>
    <row r="4684" spans="1:24" ht="16.5" customHeight="1">
      <c r="A4684" s="330"/>
      <c r="B4684" s="330"/>
      <c r="C4684" s="330"/>
      <c r="D4684" s="330"/>
      <c r="E4684" s="330"/>
      <c r="F4684" s="330"/>
      <c r="G4684" s="330"/>
      <c r="H4684" s="219"/>
      <c r="I4684" s="338"/>
      <c r="J4684" s="338"/>
      <c r="K4684" s="338"/>
      <c r="L4684" s="338"/>
      <c r="M4684" s="332"/>
      <c r="N4684" s="332"/>
      <c r="O4684" s="332"/>
      <c r="P4684" s="330"/>
      <c r="Q4684" s="330"/>
      <c r="R4684" s="338"/>
      <c r="S4684" s="338"/>
      <c r="T4684" s="338"/>
      <c r="U4684" s="338"/>
      <c r="V4684" s="338"/>
      <c r="W4684" s="338"/>
      <c r="X4684" s="338"/>
    </row>
    <row r="4685" spans="1:24" ht="1.5" customHeight="1">
      <c r="A4685" s="330" t="s">
        <v>270</v>
      </c>
      <c r="B4685" s="330"/>
      <c r="C4685" s="330"/>
      <c r="D4685" s="330"/>
      <c r="E4685" s="330"/>
      <c r="F4685" s="330"/>
      <c r="G4685" s="330"/>
      <c r="H4685" s="219"/>
      <c r="I4685" s="338">
        <v>1</v>
      </c>
      <c r="J4685" s="338"/>
      <c r="K4685" s="338"/>
      <c r="L4685" s="338"/>
      <c r="M4685" s="332" t="s">
        <v>45</v>
      </c>
      <c r="N4685" s="332"/>
      <c r="O4685" s="332"/>
      <c r="P4685" s="330"/>
      <c r="Q4685" s="330"/>
      <c r="R4685" s="338">
        <v>0.16548570000000001</v>
      </c>
      <c r="S4685" s="338"/>
      <c r="T4685" s="338"/>
      <c r="U4685" s="338"/>
      <c r="V4685" s="338">
        <v>0.16548570000000001</v>
      </c>
      <c r="W4685" s="338"/>
      <c r="X4685" s="338"/>
    </row>
    <row r="4686" spans="1:24" ht="16.5" customHeight="1">
      <c r="A4686" s="330"/>
      <c r="B4686" s="330"/>
      <c r="C4686" s="330"/>
      <c r="D4686" s="330"/>
      <c r="E4686" s="330"/>
      <c r="F4686" s="330"/>
      <c r="G4686" s="330"/>
      <c r="H4686" s="219"/>
      <c r="I4686" s="338"/>
      <c r="J4686" s="338"/>
      <c r="K4686" s="338"/>
      <c r="L4686" s="338"/>
      <c r="M4686" s="332"/>
      <c r="N4686" s="332"/>
      <c r="O4686" s="332"/>
      <c r="P4686" s="330"/>
      <c r="Q4686" s="330"/>
      <c r="R4686" s="338"/>
      <c r="S4686" s="338"/>
      <c r="T4686" s="338"/>
      <c r="U4686" s="338"/>
      <c r="V4686" s="338"/>
      <c r="W4686" s="338"/>
      <c r="X4686" s="338"/>
    </row>
    <row r="4687" spans="1:24" ht="1.5" customHeight="1">
      <c r="A4687" s="330" t="s">
        <v>271</v>
      </c>
      <c r="B4687" s="330"/>
      <c r="C4687" s="330"/>
      <c r="D4687" s="330"/>
      <c r="E4687" s="330"/>
      <c r="F4687" s="330"/>
      <c r="G4687" s="330"/>
      <c r="H4687" s="219"/>
      <c r="I4687" s="338">
        <v>1</v>
      </c>
      <c r="J4687" s="338"/>
      <c r="K4687" s="338"/>
      <c r="L4687" s="338"/>
      <c r="M4687" s="332" t="s">
        <v>45</v>
      </c>
      <c r="N4687" s="332"/>
      <c r="O4687" s="332"/>
      <c r="P4687" s="330"/>
      <c r="Q4687" s="330"/>
      <c r="R4687" s="338">
        <v>0.10539999999999999</v>
      </c>
      <c r="S4687" s="338"/>
      <c r="T4687" s="338"/>
      <c r="U4687" s="338"/>
      <c r="V4687" s="338">
        <v>0.10539999999999999</v>
      </c>
      <c r="W4687" s="338"/>
      <c r="X4687" s="338"/>
    </row>
    <row r="4688" spans="1:24" ht="16.5" customHeight="1">
      <c r="A4688" s="330"/>
      <c r="B4688" s="330"/>
      <c r="C4688" s="330"/>
      <c r="D4688" s="330"/>
      <c r="E4688" s="330"/>
      <c r="F4688" s="330"/>
      <c r="G4688" s="330"/>
      <c r="H4688" s="219"/>
      <c r="I4688" s="338"/>
      <c r="J4688" s="338"/>
      <c r="K4688" s="338"/>
      <c r="L4688" s="338"/>
      <c r="M4688" s="332"/>
      <c r="N4688" s="332"/>
      <c r="O4688" s="332"/>
      <c r="P4688" s="330"/>
      <c r="Q4688" s="330"/>
      <c r="R4688" s="338"/>
      <c r="S4688" s="338"/>
      <c r="T4688" s="338"/>
      <c r="U4688" s="338"/>
      <c r="V4688" s="338"/>
      <c r="W4688" s="338"/>
      <c r="X4688" s="338"/>
    </row>
    <row r="4689" spans="1:24" ht="1.5" customHeight="1">
      <c r="A4689" s="330" t="s">
        <v>272</v>
      </c>
      <c r="B4689" s="330"/>
      <c r="C4689" s="330"/>
      <c r="D4689" s="330"/>
      <c r="E4689" s="330"/>
      <c r="F4689" s="330"/>
      <c r="G4689" s="330"/>
      <c r="H4689" s="219"/>
      <c r="I4689" s="338">
        <v>1</v>
      </c>
      <c r="J4689" s="338"/>
      <c r="K4689" s="338"/>
      <c r="L4689" s="338"/>
      <c r="M4689" s="332" t="s">
        <v>45</v>
      </c>
      <c r="N4689" s="332"/>
      <c r="O4689" s="332"/>
      <c r="P4689" s="330"/>
      <c r="Q4689" s="330"/>
      <c r="R4689" s="338">
        <v>1.78</v>
      </c>
      <c r="S4689" s="338"/>
      <c r="T4689" s="338"/>
      <c r="U4689" s="338"/>
      <c r="V4689" s="338">
        <v>1.78</v>
      </c>
      <c r="W4689" s="338"/>
      <c r="X4689" s="338"/>
    </row>
    <row r="4690" spans="1:24" ht="16.5" customHeight="1">
      <c r="A4690" s="330"/>
      <c r="B4690" s="330"/>
      <c r="C4690" s="330"/>
      <c r="D4690" s="330"/>
      <c r="E4690" s="330"/>
      <c r="F4690" s="330"/>
      <c r="G4690" s="330"/>
      <c r="H4690" s="219"/>
      <c r="I4690" s="338"/>
      <c r="J4690" s="338"/>
      <c r="K4690" s="338"/>
      <c r="L4690" s="338"/>
      <c r="M4690" s="332"/>
      <c r="N4690" s="332"/>
      <c r="O4690" s="332"/>
      <c r="P4690" s="330"/>
      <c r="Q4690" s="330"/>
      <c r="R4690" s="338"/>
      <c r="S4690" s="338"/>
      <c r="T4690" s="338"/>
      <c r="U4690" s="338"/>
      <c r="V4690" s="338"/>
      <c r="W4690" s="338"/>
      <c r="X4690" s="338"/>
    </row>
    <row r="4691" spans="1:24" ht="7.5" customHeight="1"/>
    <row r="4692" spans="1:24" ht="16.5" customHeight="1">
      <c r="S4692" s="335" t="s">
        <v>641</v>
      </c>
      <c r="T4692" s="335"/>
      <c r="U4692" s="336">
        <v>12.050890000000001</v>
      </c>
      <c r="V4692" s="336"/>
      <c r="W4692" s="336"/>
    </row>
    <row r="4693" spans="1:24" ht="15.75" customHeight="1"/>
    <row r="4694" spans="1:24" ht="16.5" customHeight="1">
      <c r="B4694" s="339" t="s">
        <v>844</v>
      </c>
      <c r="C4694" s="339"/>
      <c r="D4694" s="339"/>
      <c r="E4694" s="339"/>
      <c r="F4694" s="339"/>
      <c r="G4694" s="339"/>
      <c r="H4694" s="339"/>
      <c r="I4694" s="339"/>
      <c r="J4694" s="339"/>
      <c r="K4694" s="339"/>
      <c r="L4694" s="339"/>
      <c r="M4694" s="339"/>
      <c r="N4694" s="339"/>
      <c r="O4694" s="339"/>
      <c r="P4694" s="339"/>
      <c r="Q4694" s="339"/>
      <c r="R4694" s="339"/>
      <c r="S4694" s="339"/>
      <c r="T4694" s="339"/>
      <c r="U4694" s="339"/>
      <c r="V4694" s="339"/>
      <c r="W4694" s="339"/>
      <c r="X4694" s="339"/>
    </row>
    <row r="4695" spans="1:24" ht="0.75" customHeight="1"/>
    <row r="4696" spans="1:24" ht="18" customHeight="1">
      <c r="A4696" s="340" t="s">
        <v>633</v>
      </c>
      <c r="B4696" s="340"/>
      <c r="C4696" s="340"/>
      <c r="D4696" s="340"/>
      <c r="E4696" s="340"/>
      <c r="F4696" s="340"/>
      <c r="G4696" s="340"/>
      <c r="H4696" s="218" t="s">
        <v>634</v>
      </c>
      <c r="I4696" s="341" t="s">
        <v>635</v>
      </c>
      <c r="J4696" s="341"/>
      <c r="K4696" s="341"/>
      <c r="L4696" s="341"/>
      <c r="M4696" s="341" t="s">
        <v>43</v>
      </c>
      <c r="N4696" s="341"/>
      <c r="O4696" s="341"/>
      <c r="P4696" s="340" t="s">
        <v>636</v>
      </c>
      <c r="Q4696" s="340"/>
      <c r="R4696" s="341" t="s">
        <v>637</v>
      </c>
      <c r="S4696" s="341"/>
      <c r="T4696" s="341"/>
      <c r="U4696" s="341"/>
      <c r="V4696" s="341" t="s">
        <v>638</v>
      </c>
      <c r="W4696" s="341"/>
      <c r="X4696" s="341"/>
    </row>
    <row r="4697" spans="1:24" ht="1.5" customHeight="1">
      <c r="A4697" s="330" t="s">
        <v>85</v>
      </c>
      <c r="B4697" s="330"/>
      <c r="C4697" s="330"/>
      <c r="D4697" s="330"/>
      <c r="E4697" s="330"/>
      <c r="F4697" s="330"/>
      <c r="G4697" s="330"/>
      <c r="H4697" s="219"/>
      <c r="I4697" s="338">
        <v>1</v>
      </c>
      <c r="J4697" s="338"/>
      <c r="K4697" s="338"/>
      <c r="L4697" s="338"/>
      <c r="M4697" s="332" t="s">
        <v>45</v>
      </c>
      <c r="N4697" s="332"/>
      <c r="O4697" s="332"/>
      <c r="P4697" s="330"/>
      <c r="Q4697" s="330"/>
      <c r="R4697" s="338">
        <v>10.68557</v>
      </c>
      <c r="S4697" s="338"/>
      <c r="T4697" s="338"/>
      <c r="U4697" s="338"/>
      <c r="V4697" s="338">
        <v>10.68557</v>
      </c>
      <c r="W4697" s="338"/>
      <c r="X4697" s="338"/>
    </row>
    <row r="4698" spans="1:24" ht="16.5" customHeight="1">
      <c r="A4698" s="330"/>
      <c r="B4698" s="330"/>
      <c r="C4698" s="330"/>
      <c r="D4698" s="330"/>
      <c r="E4698" s="330"/>
      <c r="F4698" s="330"/>
      <c r="G4698" s="330"/>
      <c r="H4698" s="219"/>
      <c r="I4698" s="338"/>
      <c r="J4698" s="338"/>
      <c r="K4698" s="338"/>
      <c r="L4698" s="338"/>
      <c r="M4698" s="332"/>
      <c r="N4698" s="332"/>
      <c r="O4698" s="332"/>
      <c r="P4698" s="330"/>
      <c r="Q4698" s="330"/>
      <c r="R4698" s="338"/>
      <c r="S4698" s="338"/>
      <c r="T4698" s="338"/>
      <c r="U4698" s="338"/>
      <c r="V4698" s="338"/>
      <c r="W4698" s="338"/>
      <c r="X4698" s="338"/>
    </row>
    <row r="4699" spans="1:24" ht="1.5" customHeight="1">
      <c r="A4699" s="330" t="s">
        <v>138</v>
      </c>
      <c r="B4699" s="330"/>
      <c r="C4699" s="330"/>
      <c r="D4699" s="330"/>
      <c r="E4699" s="330"/>
      <c r="F4699" s="330"/>
      <c r="G4699" s="330"/>
      <c r="H4699" s="219"/>
      <c r="I4699" s="338">
        <v>2</v>
      </c>
      <c r="J4699" s="338"/>
      <c r="K4699" s="338"/>
      <c r="L4699" s="338"/>
      <c r="M4699" s="332" t="s">
        <v>45</v>
      </c>
      <c r="N4699" s="332"/>
      <c r="O4699" s="332"/>
      <c r="P4699" s="330"/>
      <c r="Q4699" s="330"/>
      <c r="R4699" s="338">
        <v>4.7199999999999999E-2</v>
      </c>
      <c r="S4699" s="338"/>
      <c r="T4699" s="338"/>
      <c r="U4699" s="338"/>
      <c r="V4699" s="338">
        <v>9.4399999999999998E-2</v>
      </c>
      <c r="W4699" s="338"/>
      <c r="X4699" s="338"/>
    </row>
    <row r="4700" spans="1:24" ht="16.5" customHeight="1">
      <c r="A4700" s="330"/>
      <c r="B4700" s="330"/>
      <c r="C4700" s="330"/>
      <c r="D4700" s="330"/>
      <c r="E4700" s="330"/>
      <c r="F4700" s="330"/>
      <c r="G4700" s="330"/>
      <c r="H4700" s="219"/>
      <c r="I4700" s="338"/>
      <c r="J4700" s="338"/>
      <c r="K4700" s="338"/>
      <c r="L4700" s="338"/>
      <c r="M4700" s="332"/>
      <c r="N4700" s="332"/>
      <c r="O4700" s="332"/>
      <c r="P4700" s="330"/>
      <c r="Q4700" s="330"/>
      <c r="R4700" s="338"/>
      <c r="S4700" s="338"/>
      <c r="T4700" s="338"/>
      <c r="U4700" s="338"/>
      <c r="V4700" s="338"/>
      <c r="W4700" s="338"/>
      <c r="X4700" s="338"/>
    </row>
    <row r="4701" spans="1:24" ht="1.5" customHeight="1">
      <c r="A4701" s="330" t="s">
        <v>270</v>
      </c>
      <c r="B4701" s="330"/>
      <c r="C4701" s="330"/>
      <c r="D4701" s="330"/>
      <c r="E4701" s="330"/>
      <c r="F4701" s="330"/>
      <c r="G4701" s="330"/>
      <c r="H4701" s="219"/>
      <c r="I4701" s="338">
        <v>1</v>
      </c>
      <c r="J4701" s="338"/>
      <c r="K4701" s="338"/>
      <c r="L4701" s="338"/>
      <c r="M4701" s="332" t="s">
        <v>45</v>
      </c>
      <c r="N4701" s="332"/>
      <c r="O4701" s="332"/>
      <c r="P4701" s="330"/>
      <c r="Q4701" s="330"/>
      <c r="R4701" s="338">
        <v>0.16548570000000001</v>
      </c>
      <c r="S4701" s="338"/>
      <c r="T4701" s="338"/>
      <c r="U4701" s="338"/>
      <c r="V4701" s="338">
        <v>0.16548570000000001</v>
      </c>
      <c r="W4701" s="338"/>
      <c r="X4701" s="338"/>
    </row>
    <row r="4702" spans="1:24" ht="16.5" customHeight="1">
      <c r="A4702" s="330"/>
      <c r="B4702" s="330"/>
      <c r="C4702" s="330"/>
      <c r="D4702" s="330"/>
      <c r="E4702" s="330"/>
      <c r="F4702" s="330"/>
      <c r="G4702" s="330"/>
      <c r="H4702" s="219"/>
      <c r="I4702" s="338"/>
      <c r="J4702" s="338"/>
      <c r="K4702" s="338"/>
      <c r="L4702" s="338"/>
      <c r="M4702" s="332"/>
      <c r="N4702" s="332"/>
      <c r="O4702" s="332"/>
      <c r="P4702" s="330"/>
      <c r="Q4702" s="330"/>
      <c r="R4702" s="338"/>
      <c r="S4702" s="338"/>
      <c r="T4702" s="338"/>
      <c r="U4702" s="338"/>
      <c r="V4702" s="338"/>
      <c r="W4702" s="338"/>
      <c r="X4702" s="338"/>
    </row>
    <row r="4703" spans="1:24" ht="1.5" customHeight="1">
      <c r="A4703" s="330" t="s">
        <v>271</v>
      </c>
      <c r="B4703" s="330"/>
      <c r="C4703" s="330"/>
      <c r="D4703" s="330"/>
      <c r="E4703" s="330"/>
      <c r="F4703" s="330"/>
      <c r="G4703" s="330"/>
      <c r="H4703" s="219"/>
      <c r="I4703" s="338">
        <v>1</v>
      </c>
      <c r="J4703" s="338"/>
      <c r="K4703" s="338"/>
      <c r="L4703" s="338"/>
      <c r="M4703" s="332" t="s">
        <v>45</v>
      </c>
      <c r="N4703" s="332"/>
      <c r="O4703" s="332"/>
      <c r="P4703" s="330"/>
      <c r="Q4703" s="330"/>
      <c r="R4703" s="338">
        <v>0.10539999999999999</v>
      </c>
      <c r="S4703" s="338"/>
      <c r="T4703" s="338"/>
      <c r="U4703" s="338"/>
      <c r="V4703" s="338">
        <v>0.10539999999999999</v>
      </c>
      <c r="W4703" s="338"/>
      <c r="X4703" s="338"/>
    </row>
    <row r="4704" spans="1:24" ht="16.5" customHeight="1">
      <c r="A4704" s="330"/>
      <c r="B4704" s="330"/>
      <c r="C4704" s="330"/>
      <c r="D4704" s="330"/>
      <c r="E4704" s="330"/>
      <c r="F4704" s="330"/>
      <c r="G4704" s="330"/>
      <c r="H4704" s="219"/>
      <c r="I4704" s="338"/>
      <c r="J4704" s="338"/>
      <c r="K4704" s="338"/>
      <c r="L4704" s="338"/>
      <c r="M4704" s="332"/>
      <c r="N4704" s="332"/>
      <c r="O4704" s="332"/>
      <c r="P4704" s="330"/>
      <c r="Q4704" s="330"/>
      <c r="R4704" s="338"/>
      <c r="S4704" s="338"/>
      <c r="T4704" s="338"/>
      <c r="U4704" s="338"/>
      <c r="V4704" s="338"/>
      <c r="W4704" s="338"/>
      <c r="X4704" s="338"/>
    </row>
    <row r="4705" spans="1:24" ht="1.5" customHeight="1">
      <c r="A4705" s="330" t="s">
        <v>272</v>
      </c>
      <c r="B4705" s="330"/>
      <c r="C4705" s="330"/>
      <c r="D4705" s="330"/>
      <c r="E4705" s="330"/>
      <c r="F4705" s="330"/>
      <c r="G4705" s="330"/>
      <c r="H4705" s="219"/>
      <c r="I4705" s="338">
        <v>1</v>
      </c>
      <c r="J4705" s="338"/>
      <c r="K4705" s="338"/>
      <c r="L4705" s="338"/>
      <c r="M4705" s="332" t="s">
        <v>45</v>
      </c>
      <c r="N4705" s="332"/>
      <c r="O4705" s="332"/>
      <c r="P4705" s="330"/>
      <c r="Q4705" s="330"/>
      <c r="R4705" s="338">
        <v>1.78</v>
      </c>
      <c r="S4705" s="338"/>
      <c r="T4705" s="338"/>
      <c r="U4705" s="338"/>
      <c r="V4705" s="338">
        <v>1.78</v>
      </c>
      <c r="W4705" s="338"/>
      <c r="X4705" s="338"/>
    </row>
    <row r="4706" spans="1:24" ht="16.5" customHeight="1">
      <c r="A4706" s="330"/>
      <c r="B4706" s="330"/>
      <c r="C4706" s="330"/>
      <c r="D4706" s="330"/>
      <c r="E4706" s="330"/>
      <c r="F4706" s="330"/>
      <c r="G4706" s="330"/>
      <c r="H4706" s="219"/>
      <c r="I4706" s="338"/>
      <c r="J4706" s="338"/>
      <c r="K4706" s="338"/>
      <c r="L4706" s="338"/>
      <c r="M4706" s="332"/>
      <c r="N4706" s="332"/>
      <c r="O4706" s="332"/>
      <c r="P4706" s="330"/>
      <c r="Q4706" s="330"/>
      <c r="R4706" s="338"/>
      <c r="S4706" s="338"/>
      <c r="T4706" s="338"/>
      <c r="U4706" s="338"/>
      <c r="V4706" s="338"/>
      <c r="W4706" s="338"/>
      <c r="X4706" s="338"/>
    </row>
    <row r="4707" spans="1:24" ht="7.5" customHeight="1"/>
    <row r="4708" spans="1:24" ht="16.5" customHeight="1">
      <c r="S4708" s="335" t="s">
        <v>641</v>
      </c>
      <c r="T4708" s="335"/>
      <c r="U4708" s="336">
        <v>12.830859999999999</v>
      </c>
      <c r="V4708" s="336"/>
      <c r="W4708" s="336"/>
    </row>
    <row r="4709" spans="1:24" ht="15.75" customHeight="1"/>
    <row r="4710" spans="1:24" ht="16.5" customHeight="1">
      <c r="B4710" s="339" t="s">
        <v>845</v>
      </c>
      <c r="C4710" s="339"/>
      <c r="D4710" s="339"/>
      <c r="E4710" s="339"/>
      <c r="F4710" s="339"/>
      <c r="G4710" s="339"/>
      <c r="H4710" s="339"/>
      <c r="I4710" s="339"/>
      <c r="J4710" s="339"/>
      <c r="K4710" s="339"/>
      <c r="L4710" s="339"/>
      <c r="M4710" s="339"/>
      <c r="N4710" s="339"/>
      <c r="O4710" s="339"/>
      <c r="P4710" s="339"/>
      <c r="Q4710" s="339"/>
      <c r="R4710" s="339"/>
      <c r="S4710" s="339"/>
      <c r="T4710" s="339"/>
      <c r="U4710" s="339"/>
      <c r="V4710" s="339"/>
      <c r="W4710" s="339"/>
      <c r="X4710" s="339"/>
    </row>
    <row r="4711" spans="1:24" ht="0.75" customHeight="1"/>
    <row r="4712" spans="1:24" ht="18" customHeight="1">
      <c r="A4712" s="340" t="s">
        <v>633</v>
      </c>
      <c r="B4712" s="340"/>
      <c r="C4712" s="340"/>
      <c r="D4712" s="340"/>
      <c r="E4712" s="340"/>
      <c r="F4712" s="340"/>
      <c r="G4712" s="340"/>
      <c r="H4712" s="218" t="s">
        <v>634</v>
      </c>
      <c r="I4712" s="341" t="s">
        <v>635</v>
      </c>
      <c r="J4712" s="341"/>
      <c r="K4712" s="341"/>
      <c r="L4712" s="341"/>
      <c r="M4712" s="341" t="s">
        <v>43</v>
      </c>
      <c r="N4712" s="341"/>
      <c r="O4712" s="341"/>
      <c r="P4712" s="340" t="s">
        <v>636</v>
      </c>
      <c r="Q4712" s="340"/>
      <c r="R4712" s="341" t="s">
        <v>637</v>
      </c>
      <c r="S4712" s="341"/>
      <c r="T4712" s="341"/>
      <c r="U4712" s="341"/>
      <c r="V4712" s="341" t="s">
        <v>638</v>
      </c>
      <c r="W4712" s="341"/>
      <c r="X4712" s="341"/>
    </row>
    <row r="4713" spans="1:24" ht="1.5" customHeight="1">
      <c r="A4713" s="330" t="s">
        <v>279</v>
      </c>
      <c r="B4713" s="330"/>
      <c r="C4713" s="330"/>
      <c r="D4713" s="330"/>
      <c r="E4713" s="330"/>
      <c r="F4713" s="330"/>
      <c r="G4713" s="330"/>
      <c r="H4713" s="219"/>
      <c r="I4713" s="338">
        <v>1</v>
      </c>
      <c r="J4713" s="338"/>
      <c r="K4713" s="338"/>
      <c r="L4713" s="338"/>
      <c r="M4713" s="332" t="s">
        <v>45</v>
      </c>
      <c r="N4713" s="332"/>
      <c r="O4713" s="332"/>
      <c r="P4713" s="330"/>
      <c r="Q4713" s="330"/>
      <c r="R4713" s="338">
        <v>0</v>
      </c>
      <c r="S4713" s="338"/>
      <c r="T4713" s="338"/>
      <c r="U4713" s="338"/>
      <c r="V4713" s="338">
        <v>0</v>
      </c>
      <c r="W4713" s="338"/>
      <c r="X4713" s="338"/>
    </row>
    <row r="4714" spans="1:24" ht="16.5" customHeight="1">
      <c r="A4714" s="330"/>
      <c r="B4714" s="330"/>
      <c r="C4714" s="330"/>
      <c r="D4714" s="330"/>
      <c r="E4714" s="330"/>
      <c r="F4714" s="330"/>
      <c r="G4714" s="330"/>
      <c r="H4714" s="219"/>
      <c r="I4714" s="338"/>
      <c r="J4714" s="338"/>
      <c r="K4714" s="338"/>
      <c r="L4714" s="338"/>
      <c r="M4714" s="332"/>
      <c r="N4714" s="332"/>
      <c r="O4714" s="332"/>
      <c r="P4714" s="330"/>
      <c r="Q4714" s="330"/>
      <c r="R4714" s="338"/>
      <c r="S4714" s="338"/>
      <c r="T4714" s="338"/>
      <c r="U4714" s="338"/>
      <c r="V4714" s="338"/>
      <c r="W4714" s="338"/>
      <c r="X4714" s="338"/>
    </row>
    <row r="4715" spans="1:24" ht="1.5" customHeight="1">
      <c r="A4715" s="330" t="s">
        <v>270</v>
      </c>
      <c r="B4715" s="330"/>
      <c r="C4715" s="330"/>
      <c r="D4715" s="330"/>
      <c r="E4715" s="330"/>
      <c r="F4715" s="330"/>
      <c r="G4715" s="330"/>
      <c r="H4715" s="219"/>
      <c r="I4715" s="338">
        <v>1</v>
      </c>
      <c r="J4715" s="338"/>
      <c r="K4715" s="338"/>
      <c r="L4715" s="338"/>
      <c r="M4715" s="332" t="s">
        <v>45</v>
      </c>
      <c r="N4715" s="332"/>
      <c r="O4715" s="332"/>
      <c r="P4715" s="330"/>
      <c r="Q4715" s="330"/>
      <c r="R4715" s="338">
        <v>0.16548570000000001</v>
      </c>
      <c r="S4715" s="338"/>
      <c r="T4715" s="338"/>
      <c r="U4715" s="338"/>
      <c r="V4715" s="338">
        <v>0.16548570000000001</v>
      </c>
      <c r="W4715" s="338"/>
      <c r="X4715" s="338"/>
    </row>
    <row r="4716" spans="1:24" ht="16.5" customHeight="1">
      <c r="A4716" s="330"/>
      <c r="B4716" s="330"/>
      <c r="C4716" s="330"/>
      <c r="D4716" s="330"/>
      <c r="E4716" s="330"/>
      <c r="F4716" s="330"/>
      <c r="G4716" s="330"/>
      <c r="H4716" s="219"/>
      <c r="I4716" s="338"/>
      <c r="J4716" s="338"/>
      <c r="K4716" s="338"/>
      <c r="L4716" s="338"/>
      <c r="M4716" s="332"/>
      <c r="N4716" s="332"/>
      <c r="O4716" s="332"/>
      <c r="P4716" s="330"/>
      <c r="Q4716" s="330"/>
      <c r="R4716" s="338"/>
      <c r="S4716" s="338"/>
      <c r="T4716" s="338"/>
      <c r="U4716" s="338"/>
      <c r="V4716" s="338"/>
      <c r="W4716" s="338"/>
      <c r="X4716" s="338"/>
    </row>
    <row r="4717" spans="1:24" ht="1.5" customHeight="1">
      <c r="A4717" s="330" t="s">
        <v>271</v>
      </c>
      <c r="B4717" s="330"/>
      <c r="C4717" s="330"/>
      <c r="D4717" s="330"/>
      <c r="E4717" s="330"/>
      <c r="F4717" s="330"/>
      <c r="G4717" s="330"/>
      <c r="H4717" s="219"/>
      <c r="I4717" s="338">
        <v>1</v>
      </c>
      <c r="J4717" s="338"/>
      <c r="K4717" s="338"/>
      <c r="L4717" s="338"/>
      <c r="M4717" s="332" t="s">
        <v>45</v>
      </c>
      <c r="N4717" s="332"/>
      <c r="O4717" s="332"/>
      <c r="P4717" s="330"/>
      <c r="Q4717" s="330"/>
      <c r="R4717" s="338">
        <v>0.10539999999999999</v>
      </c>
      <c r="S4717" s="338"/>
      <c r="T4717" s="338"/>
      <c r="U4717" s="338"/>
      <c r="V4717" s="338">
        <v>0.10539999999999999</v>
      </c>
      <c r="W4717" s="338"/>
      <c r="X4717" s="338"/>
    </row>
    <row r="4718" spans="1:24" ht="16.5" customHeight="1">
      <c r="A4718" s="330"/>
      <c r="B4718" s="330"/>
      <c r="C4718" s="330"/>
      <c r="D4718" s="330"/>
      <c r="E4718" s="330"/>
      <c r="F4718" s="330"/>
      <c r="G4718" s="330"/>
      <c r="H4718" s="219"/>
      <c r="I4718" s="338"/>
      <c r="J4718" s="338"/>
      <c r="K4718" s="338"/>
      <c r="L4718" s="338"/>
      <c r="M4718" s="332"/>
      <c r="N4718" s="332"/>
      <c r="O4718" s="332"/>
      <c r="P4718" s="330"/>
      <c r="Q4718" s="330"/>
      <c r="R4718" s="338"/>
      <c r="S4718" s="338"/>
      <c r="T4718" s="338"/>
      <c r="U4718" s="338"/>
      <c r="V4718" s="338"/>
      <c r="W4718" s="338"/>
      <c r="X4718" s="338"/>
    </row>
    <row r="4719" spans="1:24" ht="7.5" customHeight="1"/>
    <row r="4720" spans="1:24" ht="16.5" customHeight="1">
      <c r="S4720" s="335" t="s">
        <v>641</v>
      </c>
      <c r="T4720" s="335"/>
      <c r="U4720" s="336">
        <v>0.27088570000000001</v>
      </c>
      <c r="V4720" s="336"/>
      <c r="W4720" s="336"/>
    </row>
    <row r="4721" spans="1:24" ht="15.75" customHeight="1"/>
    <row r="4722" spans="1:24" ht="16.5" customHeight="1">
      <c r="B4722" s="339" t="s">
        <v>846</v>
      </c>
      <c r="C4722" s="339"/>
      <c r="D4722" s="339"/>
      <c r="E4722" s="339"/>
      <c r="F4722" s="339"/>
      <c r="G4722" s="339"/>
      <c r="H4722" s="339"/>
      <c r="I4722" s="339"/>
      <c r="J4722" s="339"/>
      <c r="K4722" s="339"/>
      <c r="L4722" s="339"/>
      <c r="M4722" s="339"/>
      <c r="N4722" s="339"/>
      <c r="O4722" s="339"/>
      <c r="P4722" s="339"/>
      <c r="Q4722" s="339"/>
      <c r="R4722" s="339"/>
      <c r="S4722" s="339"/>
      <c r="T4722" s="339"/>
      <c r="U4722" s="339"/>
      <c r="V4722" s="339"/>
      <c r="W4722" s="339"/>
      <c r="X4722" s="339"/>
    </row>
    <row r="4723" spans="1:24" ht="0.75" customHeight="1"/>
    <row r="4724" spans="1:24" ht="18" customHeight="1">
      <c r="A4724" s="340" t="s">
        <v>633</v>
      </c>
      <c r="B4724" s="340"/>
      <c r="C4724" s="340"/>
      <c r="D4724" s="340"/>
      <c r="E4724" s="340"/>
      <c r="F4724" s="340"/>
      <c r="G4724" s="340"/>
      <c r="H4724" s="218" t="s">
        <v>634</v>
      </c>
      <c r="I4724" s="341" t="s">
        <v>635</v>
      </c>
      <c r="J4724" s="341"/>
      <c r="K4724" s="341"/>
      <c r="L4724" s="341"/>
      <c r="M4724" s="341" t="s">
        <v>43</v>
      </c>
      <c r="N4724" s="341"/>
      <c r="O4724" s="341"/>
      <c r="P4724" s="340" t="s">
        <v>636</v>
      </c>
      <c r="Q4724" s="340"/>
      <c r="R4724" s="341" t="s">
        <v>637</v>
      </c>
      <c r="S4724" s="341"/>
      <c r="T4724" s="341"/>
      <c r="U4724" s="341"/>
      <c r="V4724" s="341" t="s">
        <v>638</v>
      </c>
      <c r="W4724" s="341"/>
      <c r="X4724" s="341"/>
    </row>
    <row r="4725" spans="1:24" ht="1.5" customHeight="1">
      <c r="A4725" s="330" t="s">
        <v>280</v>
      </c>
      <c r="B4725" s="330"/>
      <c r="C4725" s="330"/>
      <c r="D4725" s="330"/>
      <c r="E4725" s="330"/>
      <c r="F4725" s="330"/>
      <c r="G4725" s="330"/>
      <c r="H4725" s="219"/>
      <c r="I4725" s="338">
        <v>1</v>
      </c>
      <c r="J4725" s="338"/>
      <c r="K4725" s="338"/>
      <c r="L4725" s="338"/>
      <c r="M4725" s="332" t="s">
        <v>45</v>
      </c>
      <c r="N4725" s="332"/>
      <c r="O4725" s="332"/>
      <c r="P4725" s="330"/>
      <c r="Q4725" s="330"/>
      <c r="R4725" s="338">
        <v>30</v>
      </c>
      <c r="S4725" s="338"/>
      <c r="T4725" s="338"/>
      <c r="U4725" s="338"/>
      <c r="V4725" s="338">
        <v>30</v>
      </c>
      <c r="W4725" s="338"/>
      <c r="X4725" s="338"/>
    </row>
    <row r="4726" spans="1:24" ht="16.5" customHeight="1">
      <c r="A4726" s="330"/>
      <c r="B4726" s="330"/>
      <c r="C4726" s="330"/>
      <c r="D4726" s="330"/>
      <c r="E4726" s="330"/>
      <c r="F4726" s="330"/>
      <c r="G4726" s="330"/>
      <c r="H4726" s="219"/>
      <c r="I4726" s="338"/>
      <c r="J4726" s="338"/>
      <c r="K4726" s="338"/>
      <c r="L4726" s="338"/>
      <c r="M4726" s="332"/>
      <c r="N4726" s="332"/>
      <c r="O4726" s="332"/>
      <c r="P4726" s="330"/>
      <c r="Q4726" s="330"/>
      <c r="R4726" s="338"/>
      <c r="S4726" s="338"/>
      <c r="T4726" s="338"/>
      <c r="U4726" s="338"/>
      <c r="V4726" s="338"/>
      <c r="W4726" s="338"/>
      <c r="X4726" s="338"/>
    </row>
    <row r="4727" spans="1:24" ht="1.5" customHeight="1">
      <c r="A4727" s="330" t="s">
        <v>270</v>
      </c>
      <c r="B4727" s="330"/>
      <c r="C4727" s="330"/>
      <c r="D4727" s="330"/>
      <c r="E4727" s="330"/>
      <c r="F4727" s="330"/>
      <c r="G4727" s="330"/>
      <c r="H4727" s="219"/>
      <c r="I4727" s="338">
        <v>1</v>
      </c>
      <c r="J4727" s="338"/>
      <c r="K4727" s="338"/>
      <c r="L4727" s="338"/>
      <c r="M4727" s="332" t="s">
        <v>45</v>
      </c>
      <c r="N4727" s="332"/>
      <c r="O4727" s="332"/>
      <c r="P4727" s="330"/>
      <c r="Q4727" s="330"/>
      <c r="R4727" s="338">
        <v>0.16548570000000001</v>
      </c>
      <c r="S4727" s="338"/>
      <c r="T4727" s="338"/>
      <c r="U4727" s="338"/>
      <c r="V4727" s="338">
        <v>0.16548570000000001</v>
      </c>
      <c r="W4727" s="338"/>
      <c r="X4727" s="338"/>
    </row>
    <row r="4728" spans="1:24" ht="16.5" customHeight="1">
      <c r="A4728" s="330"/>
      <c r="B4728" s="330"/>
      <c r="C4728" s="330"/>
      <c r="D4728" s="330"/>
      <c r="E4728" s="330"/>
      <c r="F4728" s="330"/>
      <c r="G4728" s="330"/>
      <c r="H4728" s="219"/>
      <c r="I4728" s="338"/>
      <c r="J4728" s="338"/>
      <c r="K4728" s="338"/>
      <c r="L4728" s="338"/>
      <c r="M4728" s="332"/>
      <c r="N4728" s="332"/>
      <c r="O4728" s="332"/>
      <c r="P4728" s="330"/>
      <c r="Q4728" s="330"/>
      <c r="R4728" s="338"/>
      <c r="S4728" s="338"/>
      <c r="T4728" s="338"/>
      <c r="U4728" s="338"/>
      <c r="V4728" s="338"/>
      <c r="W4728" s="338"/>
      <c r="X4728" s="338"/>
    </row>
    <row r="4729" spans="1:24" ht="1.5" customHeight="1">
      <c r="A4729" s="330" t="s">
        <v>271</v>
      </c>
      <c r="B4729" s="330"/>
      <c r="C4729" s="330"/>
      <c r="D4729" s="330"/>
      <c r="E4729" s="330"/>
      <c r="F4729" s="330"/>
      <c r="G4729" s="330"/>
      <c r="H4729" s="219"/>
      <c r="I4729" s="338">
        <v>1</v>
      </c>
      <c r="J4729" s="338"/>
      <c r="K4729" s="338"/>
      <c r="L4729" s="338"/>
      <c r="M4729" s="332" t="s">
        <v>45</v>
      </c>
      <c r="N4729" s="332"/>
      <c r="O4729" s="332"/>
      <c r="P4729" s="330"/>
      <c r="Q4729" s="330"/>
      <c r="R4729" s="338">
        <v>0.10539999999999999</v>
      </c>
      <c r="S4729" s="338"/>
      <c r="T4729" s="338"/>
      <c r="U4729" s="338"/>
      <c r="V4729" s="338">
        <v>0.10539999999999999</v>
      </c>
      <c r="W4729" s="338"/>
      <c r="X4729" s="338"/>
    </row>
    <row r="4730" spans="1:24" ht="16.5" customHeight="1">
      <c r="A4730" s="330"/>
      <c r="B4730" s="330"/>
      <c r="C4730" s="330"/>
      <c r="D4730" s="330"/>
      <c r="E4730" s="330"/>
      <c r="F4730" s="330"/>
      <c r="G4730" s="330"/>
      <c r="H4730" s="219"/>
      <c r="I4730" s="338"/>
      <c r="J4730" s="338"/>
      <c r="K4730" s="338"/>
      <c r="L4730" s="338"/>
      <c r="M4730" s="332"/>
      <c r="N4730" s="332"/>
      <c r="O4730" s="332"/>
      <c r="P4730" s="330"/>
      <c r="Q4730" s="330"/>
      <c r="R4730" s="338"/>
      <c r="S4730" s="338"/>
      <c r="T4730" s="338"/>
      <c r="U4730" s="338"/>
      <c r="V4730" s="338"/>
      <c r="W4730" s="338"/>
      <c r="X4730" s="338"/>
    </row>
    <row r="4731" spans="1:24" ht="7.5" customHeight="1"/>
    <row r="4732" spans="1:24" ht="17.25" customHeight="1">
      <c r="S4732" s="335" t="s">
        <v>641</v>
      </c>
      <c r="T4732" s="335"/>
      <c r="U4732" s="336">
        <v>30.270890000000001</v>
      </c>
      <c r="V4732" s="336"/>
      <c r="W4732" s="336"/>
    </row>
    <row r="4733" spans="1:24" ht="15" customHeight="1"/>
    <row r="4734" spans="1:24" ht="16.5" customHeight="1">
      <c r="B4734" s="339" t="s">
        <v>847</v>
      </c>
      <c r="C4734" s="339"/>
      <c r="D4734" s="339"/>
      <c r="E4734" s="339"/>
      <c r="F4734" s="339"/>
      <c r="G4734" s="339"/>
      <c r="H4734" s="339"/>
      <c r="I4734" s="339"/>
      <c r="J4734" s="339"/>
      <c r="K4734" s="339"/>
      <c r="L4734" s="339"/>
      <c r="M4734" s="339"/>
      <c r="N4734" s="339"/>
      <c r="O4734" s="339"/>
      <c r="P4734" s="339"/>
      <c r="Q4734" s="339"/>
      <c r="R4734" s="339"/>
      <c r="S4734" s="339"/>
      <c r="T4734" s="339"/>
      <c r="U4734" s="339"/>
      <c r="V4734" s="339"/>
      <c r="W4734" s="339"/>
      <c r="X4734" s="339"/>
    </row>
    <row r="4735" spans="1:24" ht="1.5" customHeight="1"/>
    <row r="4736" spans="1:24" ht="18" customHeight="1">
      <c r="A4736" s="340" t="s">
        <v>633</v>
      </c>
      <c r="B4736" s="340"/>
      <c r="C4736" s="340"/>
      <c r="D4736" s="340"/>
      <c r="E4736" s="340"/>
      <c r="F4736" s="340"/>
      <c r="G4736" s="340"/>
      <c r="H4736" s="218" t="s">
        <v>634</v>
      </c>
      <c r="I4736" s="341" t="s">
        <v>635</v>
      </c>
      <c r="J4736" s="341"/>
      <c r="K4736" s="341"/>
      <c r="L4736" s="341"/>
      <c r="M4736" s="341" t="s">
        <v>43</v>
      </c>
      <c r="N4736" s="341"/>
      <c r="O4736" s="341"/>
      <c r="P4736" s="340" t="s">
        <v>636</v>
      </c>
      <c r="Q4736" s="340"/>
      <c r="R4736" s="341" t="s">
        <v>637</v>
      </c>
      <c r="S4736" s="341"/>
      <c r="T4736" s="341"/>
      <c r="U4736" s="341"/>
      <c r="V4736" s="341" t="s">
        <v>638</v>
      </c>
      <c r="W4736" s="341"/>
      <c r="X4736" s="341"/>
    </row>
    <row r="4737" spans="1:24" ht="0.75" customHeight="1">
      <c r="A4737" s="330" t="s">
        <v>281</v>
      </c>
      <c r="B4737" s="330"/>
      <c r="C4737" s="330"/>
      <c r="D4737" s="330"/>
      <c r="E4737" s="330"/>
      <c r="F4737" s="330"/>
      <c r="G4737" s="330"/>
      <c r="H4737" s="219"/>
      <c r="I4737" s="338">
        <v>1</v>
      </c>
      <c r="J4737" s="338"/>
      <c r="K4737" s="338"/>
      <c r="L4737" s="338"/>
      <c r="M4737" s="332" t="s">
        <v>45</v>
      </c>
      <c r="N4737" s="332"/>
      <c r="O4737" s="332"/>
      <c r="P4737" s="330"/>
      <c r="Q4737" s="330"/>
      <c r="R4737" s="338">
        <v>1.82</v>
      </c>
      <c r="S4737" s="338"/>
      <c r="T4737" s="338"/>
      <c r="U4737" s="338"/>
      <c r="V4737" s="338">
        <v>1.82</v>
      </c>
      <c r="W4737" s="338"/>
      <c r="X4737" s="338"/>
    </row>
    <row r="4738" spans="1:24" ht="17.25" customHeight="1">
      <c r="A4738" s="330"/>
      <c r="B4738" s="330"/>
      <c r="C4738" s="330"/>
      <c r="D4738" s="330"/>
      <c r="E4738" s="330"/>
      <c r="F4738" s="330"/>
      <c r="G4738" s="330"/>
      <c r="H4738" s="219"/>
      <c r="I4738" s="338"/>
      <c r="J4738" s="338"/>
      <c r="K4738" s="338"/>
      <c r="L4738" s="338"/>
      <c r="M4738" s="332"/>
      <c r="N4738" s="332"/>
      <c r="O4738" s="332"/>
      <c r="P4738" s="330"/>
      <c r="Q4738" s="330"/>
      <c r="R4738" s="338"/>
      <c r="S4738" s="338"/>
      <c r="T4738" s="338"/>
      <c r="U4738" s="338"/>
      <c r="V4738" s="338"/>
      <c r="W4738" s="338"/>
      <c r="X4738" s="338"/>
    </row>
    <row r="4739" spans="1:24" ht="7.5" customHeight="1"/>
    <row r="4740" spans="1:24" ht="16.5" customHeight="1">
      <c r="S4740" s="335" t="s">
        <v>641</v>
      </c>
      <c r="T4740" s="335"/>
      <c r="U4740" s="336">
        <v>1.82</v>
      </c>
      <c r="V4740" s="336"/>
      <c r="W4740" s="336"/>
    </row>
    <row r="4741" spans="1:24" ht="15" customHeight="1"/>
    <row r="4742" spans="1:24" ht="16.5" customHeight="1">
      <c r="B4742" s="339" t="s">
        <v>848</v>
      </c>
      <c r="C4742" s="339"/>
      <c r="D4742" s="339"/>
      <c r="E4742" s="339"/>
      <c r="F4742" s="339"/>
      <c r="G4742" s="339"/>
      <c r="H4742" s="339"/>
      <c r="I4742" s="339"/>
      <c r="J4742" s="339"/>
      <c r="K4742" s="339"/>
      <c r="L4742" s="339"/>
      <c r="M4742" s="339"/>
      <c r="N4742" s="339"/>
      <c r="O4742" s="339"/>
      <c r="P4742" s="339"/>
      <c r="Q4742" s="339"/>
      <c r="R4742" s="339"/>
      <c r="S4742" s="339"/>
      <c r="T4742" s="339"/>
      <c r="U4742" s="339"/>
      <c r="V4742" s="339"/>
      <c r="W4742" s="339"/>
      <c r="X4742" s="339"/>
    </row>
    <row r="4743" spans="1:24" ht="1.5" customHeight="1"/>
    <row r="4744" spans="1:24" ht="18" customHeight="1">
      <c r="A4744" s="340" t="s">
        <v>633</v>
      </c>
      <c r="B4744" s="340"/>
      <c r="C4744" s="340"/>
      <c r="D4744" s="340"/>
      <c r="E4744" s="340"/>
      <c r="F4744" s="340"/>
      <c r="G4744" s="340"/>
      <c r="H4744" s="218" t="s">
        <v>634</v>
      </c>
      <c r="I4744" s="341" t="s">
        <v>635</v>
      </c>
      <c r="J4744" s="341"/>
      <c r="K4744" s="341"/>
      <c r="L4744" s="341"/>
      <c r="M4744" s="341" t="s">
        <v>43</v>
      </c>
      <c r="N4744" s="341"/>
      <c r="O4744" s="341"/>
      <c r="P4744" s="340" t="s">
        <v>636</v>
      </c>
      <c r="Q4744" s="340"/>
      <c r="R4744" s="341" t="s">
        <v>637</v>
      </c>
      <c r="S4744" s="341"/>
      <c r="T4744" s="341"/>
      <c r="U4744" s="341"/>
      <c r="V4744" s="341" t="s">
        <v>638</v>
      </c>
      <c r="W4744" s="341"/>
      <c r="X4744" s="341"/>
    </row>
    <row r="4745" spans="1:24" ht="1.5" customHeight="1">
      <c r="A4745" s="330" t="s">
        <v>282</v>
      </c>
      <c r="B4745" s="330"/>
      <c r="C4745" s="330"/>
      <c r="D4745" s="330"/>
      <c r="E4745" s="330"/>
      <c r="F4745" s="330"/>
      <c r="G4745" s="330"/>
      <c r="H4745" s="219"/>
      <c r="I4745" s="338">
        <v>1</v>
      </c>
      <c r="J4745" s="338"/>
      <c r="K4745" s="338"/>
      <c r="L4745" s="338"/>
      <c r="M4745" s="332" t="s">
        <v>45</v>
      </c>
      <c r="N4745" s="332"/>
      <c r="O4745" s="332"/>
      <c r="P4745" s="330"/>
      <c r="Q4745" s="330"/>
      <c r="R4745" s="338">
        <v>1.76</v>
      </c>
      <c r="S4745" s="338"/>
      <c r="T4745" s="338"/>
      <c r="U4745" s="338"/>
      <c r="V4745" s="338">
        <v>1.76</v>
      </c>
      <c r="W4745" s="338"/>
      <c r="X4745" s="338"/>
    </row>
    <row r="4746" spans="1:24" ht="16.5" customHeight="1">
      <c r="A4746" s="330"/>
      <c r="B4746" s="330"/>
      <c r="C4746" s="330"/>
      <c r="D4746" s="330"/>
      <c r="E4746" s="330"/>
      <c r="F4746" s="330"/>
      <c r="G4746" s="330"/>
      <c r="H4746" s="219"/>
      <c r="I4746" s="338"/>
      <c r="J4746" s="338"/>
      <c r="K4746" s="338"/>
      <c r="L4746" s="338"/>
      <c r="M4746" s="332"/>
      <c r="N4746" s="332"/>
      <c r="O4746" s="332"/>
      <c r="P4746" s="330"/>
      <c r="Q4746" s="330"/>
      <c r="R4746" s="338"/>
      <c r="S4746" s="338"/>
      <c r="T4746" s="338"/>
      <c r="U4746" s="338"/>
      <c r="V4746" s="338"/>
      <c r="W4746" s="338"/>
      <c r="X4746" s="338"/>
    </row>
    <row r="4747" spans="1:24" ht="7.5" customHeight="1"/>
    <row r="4748" spans="1:24" ht="16.5" customHeight="1">
      <c r="S4748" s="335" t="s">
        <v>641</v>
      </c>
      <c r="T4748" s="335"/>
      <c r="U4748" s="336">
        <v>1.76</v>
      </c>
      <c r="V4748" s="336"/>
      <c r="W4748" s="336"/>
    </row>
    <row r="4749" spans="1:24" ht="15.75" customHeight="1"/>
    <row r="4750" spans="1:24" ht="16.5" customHeight="1">
      <c r="B4750" s="339" t="s">
        <v>849</v>
      </c>
      <c r="C4750" s="339"/>
      <c r="D4750" s="339"/>
      <c r="E4750" s="339"/>
      <c r="F4750" s="339"/>
      <c r="G4750" s="339"/>
      <c r="H4750" s="339"/>
      <c r="I4750" s="339"/>
      <c r="J4750" s="339"/>
      <c r="K4750" s="339"/>
      <c r="L4750" s="339"/>
      <c r="M4750" s="339"/>
      <c r="N4750" s="339"/>
      <c r="O4750" s="339"/>
      <c r="P4750" s="339"/>
      <c r="Q4750" s="339"/>
      <c r="R4750" s="339"/>
      <c r="S4750" s="339"/>
      <c r="T4750" s="339"/>
      <c r="U4750" s="339"/>
      <c r="V4750" s="339"/>
      <c r="W4750" s="339"/>
      <c r="X4750" s="339"/>
    </row>
    <row r="4751" spans="1:24" ht="0.75" customHeight="1"/>
    <row r="4752" spans="1:24" ht="18" customHeight="1">
      <c r="A4752" s="340" t="s">
        <v>633</v>
      </c>
      <c r="B4752" s="340"/>
      <c r="C4752" s="340"/>
      <c r="D4752" s="340"/>
      <c r="E4752" s="340"/>
      <c r="F4752" s="340"/>
      <c r="G4752" s="340"/>
      <c r="H4752" s="218" t="s">
        <v>634</v>
      </c>
      <c r="I4752" s="341" t="s">
        <v>635</v>
      </c>
      <c r="J4752" s="341"/>
      <c r="K4752" s="341"/>
      <c r="L4752" s="341"/>
      <c r="M4752" s="341" t="s">
        <v>43</v>
      </c>
      <c r="N4752" s="341"/>
      <c r="O4752" s="341"/>
      <c r="P4752" s="340" t="s">
        <v>636</v>
      </c>
      <c r="Q4752" s="340"/>
      <c r="R4752" s="341" t="s">
        <v>637</v>
      </c>
      <c r="S4752" s="341"/>
      <c r="T4752" s="341"/>
      <c r="U4752" s="341"/>
      <c r="V4752" s="341" t="s">
        <v>638</v>
      </c>
      <c r="W4752" s="341"/>
      <c r="X4752" s="341"/>
    </row>
    <row r="4753" spans="1:24" ht="1.5" customHeight="1">
      <c r="A4753" s="330" t="s">
        <v>283</v>
      </c>
      <c r="B4753" s="330"/>
      <c r="C4753" s="330"/>
      <c r="D4753" s="330"/>
      <c r="E4753" s="330"/>
      <c r="F4753" s="330"/>
      <c r="G4753" s="330"/>
      <c r="H4753" s="219"/>
      <c r="I4753" s="338">
        <v>1</v>
      </c>
      <c r="J4753" s="338"/>
      <c r="K4753" s="338"/>
      <c r="L4753" s="338"/>
      <c r="M4753" s="332" t="s">
        <v>45</v>
      </c>
      <c r="N4753" s="332"/>
      <c r="O4753" s="332"/>
      <c r="P4753" s="330"/>
      <c r="Q4753" s="330"/>
      <c r="R4753" s="338">
        <v>30</v>
      </c>
      <c r="S4753" s="338"/>
      <c r="T4753" s="338"/>
      <c r="U4753" s="338"/>
      <c r="V4753" s="338">
        <v>30</v>
      </c>
      <c r="W4753" s="338"/>
      <c r="X4753" s="338"/>
    </row>
    <row r="4754" spans="1:24" ht="16.5" customHeight="1">
      <c r="A4754" s="330"/>
      <c r="B4754" s="330"/>
      <c r="C4754" s="330"/>
      <c r="D4754" s="330"/>
      <c r="E4754" s="330"/>
      <c r="F4754" s="330"/>
      <c r="G4754" s="330"/>
      <c r="H4754" s="219"/>
      <c r="I4754" s="338"/>
      <c r="J4754" s="338"/>
      <c r="K4754" s="338"/>
      <c r="L4754" s="338"/>
      <c r="M4754" s="332"/>
      <c r="N4754" s="332"/>
      <c r="O4754" s="332"/>
      <c r="P4754" s="330"/>
      <c r="Q4754" s="330"/>
      <c r="R4754" s="338"/>
      <c r="S4754" s="338"/>
      <c r="T4754" s="338"/>
      <c r="U4754" s="338"/>
      <c r="V4754" s="338"/>
      <c r="W4754" s="338"/>
      <c r="X4754" s="338"/>
    </row>
    <row r="4755" spans="1:24" ht="1.5" customHeight="1">
      <c r="A4755" s="330" t="s">
        <v>270</v>
      </c>
      <c r="B4755" s="330"/>
      <c r="C4755" s="330"/>
      <c r="D4755" s="330"/>
      <c r="E4755" s="330"/>
      <c r="F4755" s="330"/>
      <c r="G4755" s="330"/>
      <c r="H4755" s="219"/>
      <c r="I4755" s="338">
        <v>1</v>
      </c>
      <c r="J4755" s="338"/>
      <c r="K4755" s="338"/>
      <c r="L4755" s="338"/>
      <c r="M4755" s="332" t="s">
        <v>45</v>
      </c>
      <c r="N4755" s="332"/>
      <c r="O4755" s="332"/>
      <c r="P4755" s="330"/>
      <c r="Q4755" s="330"/>
      <c r="R4755" s="338">
        <v>0.16548570000000001</v>
      </c>
      <c r="S4755" s="338"/>
      <c r="T4755" s="338"/>
      <c r="U4755" s="338"/>
      <c r="V4755" s="338">
        <v>0.16548570000000001</v>
      </c>
      <c r="W4755" s="338"/>
      <c r="X4755" s="338"/>
    </row>
    <row r="4756" spans="1:24" ht="16.5" customHeight="1">
      <c r="A4756" s="330"/>
      <c r="B4756" s="330"/>
      <c r="C4756" s="330"/>
      <c r="D4756" s="330"/>
      <c r="E4756" s="330"/>
      <c r="F4756" s="330"/>
      <c r="G4756" s="330"/>
      <c r="H4756" s="219"/>
      <c r="I4756" s="338"/>
      <c r="J4756" s="338"/>
      <c r="K4756" s="338"/>
      <c r="L4756" s="338"/>
      <c r="M4756" s="332"/>
      <c r="N4756" s="332"/>
      <c r="O4756" s="332"/>
      <c r="P4756" s="330"/>
      <c r="Q4756" s="330"/>
      <c r="R4756" s="338"/>
      <c r="S4756" s="338"/>
      <c r="T4756" s="338"/>
      <c r="U4756" s="338"/>
      <c r="V4756" s="338"/>
      <c r="W4756" s="338"/>
      <c r="X4756" s="338"/>
    </row>
    <row r="4757" spans="1:24" ht="1.5" customHeight="1">
      <c r="A4757" s="330" t="s">
        <v>271</v>
      </c>
      <c r="B4757" s="330"/>
      <c r="C4757" s="330"/>
      <c r="D4757" s="330"/>
      <c r="E4757" s="330"/>
      <c r="F4757" s="330"/>
      <c r="G4757" s="330"/>
      <c r="H4757" s="219"/>
      <c r="I4757" s="338">
        <v>1</v>
      </c>
      <c r="J4757" s="338"/>
      <c r="K4757" s="338"/>
      <c r="L4757" s="338"/>
      <c r="M4757" s="332" t="s">
        <v>45</v>
      </c>
      <c r="N4757" s="332"/>
      <c r="O4757" s="332"/>
      <c r="P4757" s="330"/>
      <c r="Q4757" s="330"/>
      <c r="R4757" s="338">
        <v>0.10539999999999999</v>
      </c>
      <c r="S4757" s="338"/>
      <c r="T4757" s="338"/>
      <c r="U4757" s="338"/>
      <c r="V4757" s="338">
        <v>0.10539999999999999</v>
      </c>
      <c r="W4757" s="338"/>
      <c r="X4757" s="338"/>
    </row>
    <row r="4758" spans="1:24" ht="16.5" customHeight="1">
      <c r="A4758" s="330"/>
      <c r="B4758" s="330"/>
      <c r="C4758" s="330"/>
      <c r="D4758" s="330"/>
      <c r="E4758" s="330"/>
      <c r="F4758" s="330"/>
      <c r="G4758" s="330"/>
      <c r="H4758" s="219"/>
      <c r="I4758" s="338"/>
      <c r="J4758" s="338"/>
      <c r="K4758" s="338"/>
      <c r="L4758" s="338"/>
      <c r="M4758" s="332"/>
      <c r="N4758" s="332"/>
      <c r="O4758" s="332"/>
      <c r="P4758" s="330"/>
      <c r="Q4758" s="330"/>
      <c r="R4758" s="338"/>
      <c r="S4758" s="338"/>
      <c r="T4758" s="338"/>
      <c r="U4758" s="338"/>
      <c r="V4758" s="338"/>
      <c r="W4758" s="338"/>
      <c r="X4758" s="338"/>
    </row>
    <row r="4759" spans="1:24" ht="7.5" customHeight="1"/>
    <row r="4760" spans="1:24" ht="16.5" customHeight="1">
      <c r="S4760" s="335" t="s">
        <v>641</v>
      </c>
      <c r="T4760" s="335"/>
      <c r="U4760" s="336">
        <v>30.270890000000001</v>
      </c>
      <c r="V4760" s="336"/>
      <c r="W4760" s="336"/>
    </row>
    <row r="4761" spans="1:24" ht="15.75" customHeight="1"/>
    <row r="4762" spans="1:24" ht="16.5" customHeight="1">
      <c r="B4762" s="339" t="s">
        <v>850</v>
      </c>
      <c r="C4762" s="339"/>
      <c r="D4762" s="339"/>
      <c r="E4762" s="339"/>
      <c r="F4762" s="339"/>
      <c r="G4762" s="339"/>
      <c r="H4762" s="339"/>
      <c r="I4762" s="339"/>
      <c r="J4762" s="339"/>
      <c r="K4762" s="339"/>
      <c r="L4762" s="339"/>
      <c r="M4762" s="339"/>
      <c r="N4762" s="339"/>
      <c r="O4762" s="339"/>
      <c r="P4762" s="339"/>
      <c r="Q4762" s="339"/>
      <c r="R4762" s="339"/>
      <c r="S4762" s="339"/>
      <c r="T4762" s="339"/>
      <c r="U4762" s="339"/>
      <c r="V4762" s="339"/>
      <c r="W4762" s="339"/>
      <c r="X4762" s="339"/>
    </row>
    <row r="4763" spans="1:24" ht="0.75" customHeight="1"/>
    <row r="4764" spans="1:24" ht="18" customHeight="1">
      <c r="A4764" s="340" t="s">
        <v>633</v>
      </c>
      <c r="B4764" s="340"/>
      <c r="C4764" s="340"/>
      <c r="D4764" s="340"/>
      <c r="E4764" s="340"/>
      <c r="F4764" s="340"/>
      <c r="G4764" s="340"/>
      <c r="H4764" s="218" t="s">
        <v>634</v>
      </c>
      <c r="I4764" s="341" t="s">
        <v>635</v>
      </c>
      <c r="J4764" s="341"/>
      <c r="K4764" s="341"/>
      <c r="L4764" s="341"/>
      <c r="M4764" s="341" t="s">
        <v>43</v>
      </c>
      <c r="N4764" s="341"/>
      <c r="O4764" s="341"/>
      <c r="P4764" s="340" t="s">
        <v>636</v>
      </c>
      <c r="Q4764" s="340"/>
      <c r="R4764" s="341" t="s">
        <v>637</v>
      </c>
      <c r="S4764" s="341"/>
      <c r="T4764" s="341"/>
      <c r="U4764" s="341"/>
      <c r="V4764" s="341" t="s">
        <v>638</v>
      </c>
      <c r="W4764" s="341"/>
      <c r="X4764" s="341"/>
    </row>
    <row r="4765" spans="1:24" ht="1.5" customHeight="1">
      <c r="A4765" s="330" t="s">
        <v>284</v>
      </c>
      <c r="B4765" s="330"/>
      <c r="C4765" s="330"/>
      <c r="D4765" s="330"/>
      <c r="E4765" s="330"/>
      <c r="F4765" s="330"/>
      <c r="G4765" s="330"/>
      <c r="H4765" s="219"/>
      <c r="I4765" s="338">
        <v>1</v>
      </c>
      <c r="J4765" s="338"/>
      <c r="K4765" s="338"/>
      <c r="L4765" s="338"/>
      <c r="M4765" s="332" t="s">
        <v>45</v>
      </c>
      <c r="N4765" s="332"/>
      <c r="O4765" s="332"/>
      <c r="P4765" s="330"/>
      <c r="Q4765" s="330"/>
      <c r="R4765" s="338">
        <v>0</v>
      </c>
      <c r="S4765" s="338"/>
      <c r="T4765" s="338"/>
      <c r="U4765" s="338"/>
      <c r="V4765" s="338">
        <v>0</v>
      </c>
      <c r="W4765" s="338"/>
      <c r="X4765" s="338"/>
    </row>
    <row r="4766" spans="1:24" ht="16.5" customHeight="1">
      <c r="A4766" s="330"/>
      <c r="B4766" s="330"/>
      <c r="C4766" s="330"/>
      <c r="D4766" s="330"/>
      <c r="E4766" s="330"/>
      <c r="F4766" s="330"/>
      <c r="G4766" s="330"/>
      <c r="H4766" s="219"/>
      <c r="I4766" s="338"/>
      <c r="J4766" s="338"/>
      <c r="K4766" s="338"/>
      <c r="L4766" s="338"/>
      <c r="M4766" s="332"/>
      <c r="N4766" s="332"/>
      <c r="O4766" s="332"/>
      <c r="P4766" s="330"/>
      <c r="Q4766" s="330"/>
      <c r="R4766" s="338"/>
      <c r="S4766" s="338"/>
      <c r="T4766" s="338"/>
      <c r="U4766" s="338"/>
      <c r="V4766" s="338"/>
      <c r="W4766" s="338"/>
      <c r="X4766" s="338"/>
    </row>
    <row r="4767" spans="1:24" ht="1.5" customHeight="1">
      <c r="A4767" s="330" t="s">
        <v>270</v>
      </c>
      <c r="B4767" s="330"/>
      <c r="C4767" s="330"/>
      <c r="D4767" s="330"/>
      <c r="E4767" s="330"/>
      <c r="F4767" s="330"/>
      <c r="G4767" s="330"/>
      <c r="H4767" s="219"/>
      <c r="I4767" s="338">
        <v>1</v>
      </c>
      <c r="J4767" s="338"/>
      <c r="K4767" s="338"/>
      <c r="L4767" s="338"/>
      <c r="M4767" s="332" t="s">
        <v>45</v>
      </c>
      <c r="N4767" s="332"/>
      <c r="O4767" s="332"/>
      <c r="P4767" s="330"/>
      <c r="Q4767" s="330"/>
      <c r="R4767" s="338">
        <v>0.16548570000000001</v>
      </c>
      <c r="S4767" s="338"/>
      <c r="T4767" s="338"/>
      <c r="U4767" s="338"/>
      <c r="V4767" s="338">
        <v>0.16548570000000001</v>
      </c>
      <c r="W4767" s="338"/>
      <c r="X4767" s="338"/>
    </row>
    <row r="4768" spans="1:24" ht="16.5" customHeight="1">
      <c r="A4768" s="330"/>
      <c r="B4768" s="330"/>
      <c r="C4768" s="330"/>
      <c r="D4768" s="330"/>
      <c r="E4768" s="330"/>
      <c r="F4768" s="330"/>
      <c r="G4768" s="330"/>
      <c r="H4768" s="219"/>
      <c r="I4768" s="338"/>
      <c r="J4768" s="338"/>
      <c r="K4768" s="338"/>
      <c r="L4768" s="338"/>
      <c r="M4768" s="332"/>
      <c r="N4768" s="332"/>
      <c r="O4768" s="332"/>
      <c r="P4768" s="330"/>
      <c r="Q4768" s="330"/>
      <c r="R4768" s="338"/>
      <c r="S4768" s="338"/>
      <c r="T4768" s="338"/>
      <c r="U4768" s="338"/>
      <c r="V4768" s="338"/>
      <c r="W4768" s="338"/>
      <c r="X4768" s="338"/>
    </row>
    <row r="4769" spans="1:24" ht="1.5" customHeight="1">
      <c r="A4769" s="330" t="s">
        <v>271</v>
      </c>
      <c r="B4769" s="330"/>
      <c r="C4769" s="330"/>
      <c r="D4769" s="330"/>
      <c r="E4769" s="330"/>
      <c r="F4769" s="330"/>
      <c r="G4769" s="330"/>
      <c r="H4769" s="219"/>
      <c r="I4769" s="338">
        <v>1</v>
      </c>
      <c r="J4769" s="338"/>
      <c r="K4769" s="338"/>
      <c r="L4769" s="338"/>
      <c r="M4769" s="332" t="s">
        <v>45</v>
      </c>
      <c r="N4769" s="332"/>
      <c r="O4769" s="332"/>
      <c r="P4769" s="330"/>
      <c r="Q4769" s="330"/>
      <c r="R4769" s="338">
        <v>0.10539999999999999</v>
      </c>
      <c r="S4769" s="338"/>
      <c r="T4769" s="338"/>
      <c r="U4769" s="338"/>
      <c r="V4769" s="338">
        <v>0.10539999999999999</v>
      </c>
      <c r="W4769" s="338"/>
      <c r="X4769" s="338"/>
    </row>
    <row r="4770" spans="1:24" ht="16.5" customHeight="1">
      <c r="A4770" s="330"/>
      <c r="B4770" s="330"/>
      <c r="C4770" s="330"/>
      <c r="D4770" s="330"/>
      <c r="E4770" s="330"/>
      <c r="F4770" s="330"/>
      <c r="G4770" s="330"/>
      <c r="H4770" s="219"/>
      <c r="I4770" s="338"/>
      <c r="J4770" s="338"/>
      <c r="K4770" s="338"/>
      <c r="L4770" s="338"/>
      <c r="M4770" s="332"/>
      <c r="N4770" s="332"/>
      <c r="O4770" s="332"/>
      <c r="P4770" s="330"/>
      <c r="Q4770" s="330"/>
      <c r="R4770" s="338"/>
      <c r="S4770" s="338"/>
      <c r="T4770" s="338"/>
      <c r="U4770" s="338"/>
      <c r="V4770" s="338"/>
      <c r="W4770" s="338"/>
      <c r="X4770" s="338"/>
    </row>
    <row r="4771" spans="1:24" ht="7.5" customHeight="1"/>
    <row r="4772" spans="1:24" ht="16.5" customHeight="1">
      <c r="S4772" s="335" t="s">
        <v>641</v>
      </c>
      <c r="T4772" s="335"/>
      <c r="U4772" s="336">
        <v>0.27088570000000001</v>
      </c>
      <c r="V4772" s="336"/>
      <c r="W4772" s="336"/>
    </row>
    <row r="4773" spans="1:24" ht="15.75" customHeight="1"/>
    <row r="4774" spans="1:24" ht="16.5" customHeight="1">
      <c r="B4774" s="339" t="s">
        <v>851</v>
      </c>
      <c r="C4774" s="339"/>
      <c r="D4774" s="339"/>
      <c r="E4774" s="339"/>
      <c r="F4774" s="339"/>
      <c r="G4774" s="339"/>
      <c r="H4774" s="339"/>
      <c r="I4774" s="339"/>
      <c r="J4774" s="339"/>
      <c r="K4774" s="339"/>
      <c r="L4774" s="339"/>
      <c r="M4774" s="339"/>
      <c r="N4774" s="339"/>
      <c r="O4774" s="339"/>
      <c r="P4774" s="339"/>
      <c r="Q4774" s="339"/>
      <c r="R4774" s="339"/>
      <c r="S4774" s="339"/>
      <c r="T4774" s="339"/>
      <c r="U4774" s="339"/>
      <c r="V4774" s="339"/>
      <c r="W4774" s="339"/>
      <c r="X4774" s="339"/>
    </row>
    <row r="4775" spans="1:24" ht="0.75" customHeight="1"/>
    <row r="4776" spans="1:24" ht="18" customHeight="1">
      <c r="A4776" s="340" t="s">
        <v>633</v>
      </c>
      <c r="B4776" s="340"/>
      <c r="C4776" s="340"/>
      <c r="D4776" s="340"/>
      <c r="E4776" s="340"/>
      <c r="F4776" s="340"/>
      <c r="G4776" s="340"/>
      <c r="H4776" s="218" t="s">
        <v>634</v>
      </c>
      <c r="I4776" s="341" t="s">
        <v>635</v>
      </c>
      <c r="J4776" s="341"/>
      <c r="K4776" s="341"/>
      <c r="L4776" s="341"/>
      <c r="M4776" s="341" t="s">
        <v>43</v>
      </c>
      <c r="N4776" s="341"/>
      <c r="O4776" s="341"/>
      <c r="P4776" s="340" t="s">
        <v>636</v>
      </c>
      <c r="Q4776" s="340"/>
      <c r="R4776" s="341" t="s">
        <v>637</v>
      </c>
      <c r="S4776" s="341"/>
      <c r="T4776" s="341"/>
      <c r="U4776" s="341"/>
      <c r="V4776" s="341" t="s">
        <v>638</v>
      </c>
      <c r="W4776" s="341"/>
      <c r="X4776" s="341"/>
    </row>
    <row r="4777" spans="1:24" ht="1.5" customHeight="1">
      <c r="A4777" s="330" t="s">
        <v>87</v>
      </c>
      <c r="B4777" s="330"/>
      <c r="C4777" s="330"/>
      <c r="D4777" s="330"/>
      <c r="E4777" s="330"/>
      <c r="F4777" s="330"/>
      <c r="G4777" s="330"/>
      <c r="H4777" s="219"/>
      <c r="I4777" s="338">
        <v>1</v>
      </c>
      <c r="J4777" s="338"/>
      <c r="K4777" s="338"/>
      <c r="L4777" s="338"/>
      <c r="M4777" s="332" t="s">
        <v>45</v>
      </c>
      <c r="N4777" s="332"/>
      <c r="O4777" s="332"/>
      <c r="P4777" s="330"/>
      <c r="Q4777" s="330"/>
      <c r="R4777" s="338">
        <v>27.021650000000001</v>
      </c>
      <c r="S4777" s="338"/>
      <c r="T4777" s="338"/>
      <c r="U4777" s="338"/>
      <c r="V4777" s="338">
        <v>27.021650000000001</v>
      </c>
      <c r="W4777" s="338"/>
      <c r="X4777" s="338"/>
    </row>
    <row r="4778" spans="1:24" ht="16.5" customHeight="1">
      <c r="A4778" s="330"/>
      <c r="B4778" s="330"/>
      <c r="C4778" s="330"/>
      <c r="D4778" s="330"/>
      <c r="E4778" s="330"/>
      <c r="F4778" s="330"/>
      <c r="G4778" s="330"/>
      <c r="H4778" s="219"/>
      <c r="I4778" s="338"/>
      <c r="J4778" s="338"/>
      <c r="K4778" s="338"/>
      <c r="L4778" s="338"/>
      <c r="M4778" s="332"/>
      <c r="N4778" s="332"/>
      <c r="O4778" s="332"/>
      <c r="P4778" s="330"/>
      <c r="Q4778" s="330"/>
      <c r="R4778" s="338"/>
      <c r="S4778" s="338"/>
      <c r="T4778" s="338"/>
      <c r="U4778" s="338"/>
      <c r="V4778" s="338"/>
      <c r="W4778" s="338"/>
      <c r="X4778" s="338"/>
    </row>
    <row r="4779" spans="1:24" ht="1.5" customHeight="1">
      <c r="A4779" s="330" t="s">
        <v>270</v>
      </c>
      <c r="B4779" s="330"/>
      <c r="C4779" s="330"/>
      <c r="D4779" s="330"/>
      <c r="E4779" s="330"/>
      <c r="F4779" s="330"/>
      <c r="G4779" s="330"/>
      <c r="H4779" s="219"/>
      <c r="I4779" s="338">
        <v>1</v>
      </c>
      <c r="J4779" s="338"/>
      <c r="K4779" s="338"/>
      <c r="L4779" s="338"/>
      <c r="M4779" s="332" t="s">
        <v>45</v>
      </c>
      <c r="N4779" s="332"/>
      <c r="O4779" s="332"/>
      <c r="P4779" s="330"/>
      <c r="Q4779" s="330"/>
      <c r="R4779" s="338">
        <v>0.16548570000000001</v>
      </c>
      <c r="S4779" s="338"/>
      <c r="T4779" s="338"/>
      <c r="U4779" s="338"/>
      <c r="V4779" s="338">
        <v>0.16548570000000001</v>
      </c>
      <c r="W4779" s="338"/>
      <c r="X4779" s="338"/>
    </row>
    <row r="4780" spans="1:24" ht="16.5" customHeight="1">
      <c r="A4780" s="330"/>
      <c r="B4780" s="330"/>
      <c r="C4780" s="330"/>
      <c r="D4780" s="330"/>
      <c r="E4780" s="330"/>
      <c r="F4780" s="330"/>
      <c r="G4780" s="330"/>
      <c r="H4780" s="219"/>
      <c r="I4780" s="338"/>
      <c r="J4780" s="338"/>
      <c r="K4780" s="338"/>
      <c r="L4780" s="338"/>
      <c r="M4780" s="332"/>
      <c r="N4780" s="332"/>
      <c r="O4780" s="332"/>
      <c r="P4780" s="330"/>
      <c r="Q4780" s="330"/>
      <c r="R4780" s="338"/>
      <c r="S4780" s="338"/>
      <c r="T4780" s="338"/>
      <c r="U4780" s="338"/>
      <c r="V4780" s="338"/>
      <c r="W4780" s="338"/>
      <c r="X4780" s="338"/>
    </row>
    <row r="4781" spans="1:24" ht="1.5" customHeight="1">
      <c r="A4781" s="330" t="s">
        <v>271</v>
      </c>
      <c r="B4781" s="330"/>
      <c r="C4781" s="330"/>
      <c r="D4781" s="330"/>
      <c r="E4781" s="330"/>
      <c r="F4781" s="330"/>
      <c r="G4781" s="330"/>
      <c r="H4781" s="219"/>
      <c r="I4781" s="338">
        <v>1</v>
      </c>
      <c r="J4781" s="338"/>
      <c r="K4781" s="338"/>
      <c r="L4781" s="338"/>
      <c r="M4781" s="332" t="s">
        <v>45</v>
      </c>
      <c r="N4781" s="332"/>
      <c r="O4781" s="332"/>
      <c r="P4781" s="330"/>
      <c r="Q4781" s="330"/>
      <c r="R4781" s="338">
        <v>0.10539999999999999</v>
      </c>
      <c r="S4781" s="338"/>
      <c r="T4781" s="338"/>
      <c r="U4781" s="338"/>
      <c r="V4781" s="338">
        <v>0.10539999999999999</v>
      </c>
      <c r="W4781" s="338"/>
      <c r="X4781" s="338"/>
    </row>
    <row r="4782" spans="1:24" ht="16.5" customHeight="1">
      <c r="A4782" s="330"/>
      <c r="B4782" s="330"/>
      <c r="C4782" s="330"/>
      <c r="D4782" s="330"/>
      <c r="E4782" s="330"/>
      <c r="F4782" s="330"/>
      <c r="G4782" s="330"/>
      <c r="H4782" s="219"/>
      <c r="I4782" s="338"/>
      <c r="J4782" s="338"/>
      <c r="K4782" s="338"/>
      <c r="L4782" s="338"/>
      <c r="M4782" s="332"/>
      <c r="N4782" s="332"/>
      <c r="O4782" s="332"/>
      <c r="P4782" s="330"/>
      <c r="Q4782" s="330"/>
      <c r="R4782" s="338"/>
      <c r="S4782" s="338"/>
      <c r="T4782" s="338"/>
      <c r="U4782" s="338"/>
      <c r="V4782" s="338"/>
      <c r="W4782" s="338"/>
      <c r="X4782" s="338"/>
    </row>
    <row r="4783" spans="1:24" ht="7.5" customHeight="1"/>
    <row r="4784" spans="1:24" ht="17.25" customHeight="1">
      <c r="S4784" s="335" t="s">
        <v>641</v>
      </c>
      <c r="T4784" s="335"/>
      <c r="U4784" s="336">
        <v>27.292539999999999</v>
      </c>
      <c r="V4784" s="336"/>
      <c r="W4784" s="336"/>
    </row>
    <row r="4785" spans="1:24" ht="15" customHeight="1"/>
    <row r="4786" spans="1:24" ht="16.5" customHeight="1">
      <c r="B4786" s="339" t="s">
        <v>285</v>
      </c>
      <c r="C4786" s="339"/>
      <c r="D4786" s="339"/>
      <c r="E4786" s="339"/>
      <c r="F4786" s="339"/>
      <c r="G4786" s="339"/>
      <c r="H4786" s="339"/>
      <c r="I4786" s="339"/>
      <c r="J4786" s="339"/>
      <c r="K4786" s="339"/>
      <c r="L4786" s="339"/>
      <c r="M4786" s="339"/>
      <c r="N4786" s="339"/>
      <c r="O4786" s="339"/>
      <c r="P4786" s="339"/>
      <c r="Q4786" s="339"/>
      <c r="R4786" s="339"/>
      <c r="S4786" s="339"/>
      <c r="T4786" s="339"/>
      <c r="U4786" s="339"/>
      <c r="V4786" s="339"/>
      <c r="W4786" s="339"/>
      <c r="X4786" s="339"/>
    </row>
    <row r="4787" spans="1:24" ht="1.5" customHeight="1"/>
    <row r="4788" spans="1:24" ht="18" customHeight="1">
      <c r="A4788" s="340" t="s">
        <v>633</v>
      </c>
      <c r="B4788" s="340"/>
      <c r="C4788" s="340"/>
      <c r="D4788" s="340"/>
      <c r="E4788" s="340"/>
      <c r="F4788" s="340"/>
      <c r="G4788" s="340"/>
      <c r="H4788" s="218" t="s">
        <v>634</v>
      </c>
      <c r="I4788" s="341" t="s">
        <v>635</v>
      </c>
      <c r="J4788" s="341"/>
      <c r="K4788" s="341"/>
      <c r="L4788" s="341"/>
      <c r="M4788" s="341" t="s">
        <v>43</v>
      </c>
      <c r="N4788" s="341"/>
      <c r="O4788" s="341"/>
      <c r="P4788" s="340" t="s">
        <v>636</v>
      </c>
      <c r="Q4788" s="340"/>
      <c r="R4788" s="341" t="s">
        <v>637</v>
      </c>
      <c r="S4788" s="341"/>
      <c r="T4788" s="341"/>
      <c r="U4788" s="341"/>
      <c r="V4788" s="341" t="s">
        <v>638</v>
      </c>
      <c r="W4788" s="341"/>
      <c r="X4788" s="341"/>
    </row>
    <row r="4789" spans="1:24" ht="0.75" customHeight="1">
      <c r="A4789" s="330" t="s">
        <v>286</v>
      </c>
      <c r="B4789" s="330"/>
      <c r="C4789" s="330"/>
      <c r="D4789" s="330"/>
      <c r="E4789" s="330"/>
      <c r="F4789" s="330"/>
      <c r="G4789" s="330"/>
      <c r="H4789" s="219"/>
      <c r="I4789" s="338">
        <v>1</v>
      </c>
      <c r="J4789" s="338"/>
      <c r="K4789" s="338"/>
      <c r="L4789" s="338"/>
      <c r="M4789" s="332" t="s">
        <v>45</v>
      </c>
      <c r="N4789" s="332"/>
      <c r="O4789" s="332"/>
      <c r="P4789" s="330"/>
      <c r="Q4789" s="330"/>
      <c r="R4789" s="338">
        <v>9</v>
      </c>
      <c r="S4789" s="338"/>
      <c r="T4789" s="338"/>
      <c r="U4789" s="338"/>
      <c r="V4789" s="338">
        <v>9</v>
      </c>
      <c r="W4789" s="338"/>
      <c r="X4789" s="338"/>
    </row>
    <row r="4790" spans="1:24" ht="17.25" customHeight="1">
      <c r="A4790" s="330"/>
      <c r="B4790" s="330"/>
      <c r="C4790" s="330"/>
      <c r="D4790" s="330"/>
      <c r="E4790" s="330"/>
      <c r="F4790" s="330"/>
      <c r="G4790" s="330"/>
      <c r="H4790" s="219"/>
      <c r="I4790" s="338"/>
      <c r="J4790" s="338"/>
      <c r="K4790" s="338"/>
      <c r="L4790" s="338"/>
      <c r="M4790" s="332"/>
      <c r="N4790" s="332"/>
      <c r="O4790" s="332"/>
      <c r="P4790" s="330"/>
      <c r="Q4790" s="330"/>
      <c r="R4790" s="338"/>
      <c r="S4790" s="338"/>
      <c r="T4790" s="338"/>
      <c r="U4790" s="338"/>
      <c r="V4790" s="338"/>
      <c r="W4790" s="338"/>
      <c r="X4790" s="338"/>
    </row>
    <row r="4791" spans="1:24" ht="0.75" customHeight="1">
      <c r="A4791" s="330" t="s">
        <v>270</v>
      </c>
      <c r="B4791" s="330"/>
      <c r="C4791" s="330"/>
      <c r="D4791" s="330"/>
      <c r="E4791" s="330"/>
      <c r="F4791" s="330"/>
      <c r="G4791" s="330"/>
      <c r="H4791" s="219"/>
      <c r="I4791" s="338">
        <v>1</v>
      </c>
      <c r="J4791" s="338"/>
      <c r="K4791" s="338"/>
      <c r="L4791" s="338"/>
      <c r="M4791" s="332" t="s">
        <v>45</v>
      </c>
      <c r="N4791" s="332"/>
      <c r="O4791" s="332"/>
      <c r="P4791" s="330"/>
      <c r="Q4791" s="330"/>
      <c r="R4791" s="338">
        <v>0.16548570000000001</v>
      </c>
      <c r="S4791" s="338"/>
      <c r="T4791" s="338"/>
      <c r="U4791" s="338"/>
      <c r="V4791" s="338">
        <v>0.16548570000000001</v>
      </c>
      <c r="W4791" s="338"/>
      <c r="X4791" s="338"/>
    </row>
    <row r="4792" spans="1:24" ht="17.25" customHeight="1">
      <c r="A4792" s="330"/>
      <c r="B4792" s="330"/>
      <c r="C4792" s="330"/>
      <c r="D4792" s="330"/>
      <c r="E4792" s="330"/>
      <c r="F4792" s="330"/>
      <c r="G4792" s="330"/>
      <c r="H4792" s="219"/>
      <c r="I4792" s="338"/>
      <c r="J4792" s="338"/>
      <c r="K4792" s="338"/>
      <c r="L4792" s="338"/>
      <c r="M4792" s="332"/>
      <c r="N4792" s="332"/>
      <c r="O4792" s="332"/>
      <c r="P4792" s="330"/>
      <c r="Q4792" s="330"/>
      <c r="R4792" s="338"/>
      <c r="S4792" s="338"/>
      <c r="T4792" s="338"/>
      <c r="U4792" s="338"/>
      <c r="V4792" s="338"/>
      <c r="W4792" s="338"/>
      <c r="X4792" s="338"/>
    </row>
    <row r="4793" spans="1:24" ht="0.75" customHeight="1">
      <c r="A4793" s="330" t="s">
        <v>271</v>
      </c>
      <c r="B4793" s="330"/>
      <c r="C4793" s="330"/>
      <c r="D4793" s="330"/>
      <c r="E4793" s="330"/>
      <c r="F4793" s="330"/>
      <c r="G4793" s="330"/>
      <c r="H4793" s="219"/>
      <c r="I4793" s="338">
        <v>1</v>
      </c>
      <c r="J4793" s="338"/>
      <c r="K4793" s="338"/>
      <c r="L4793" s="338"/>
      <c r="M4793" s="332" t="s">
        <v>45</v>
      </c>
      <c r="N4793" s="332"/>
      <c r="O4793" s="332"/>
      <c r="P4793" s="330"/>
      <c r="Q4793" s="330"/>
      <c r="R4793" s="338">
        <v>0.10539999999999999</v>
      </c>
      <c r="S4793" s="338"/>
      <c r="T4793" s="338"/>
      <c r="U4793" s="338"/>
      <c r="V4793" s="338">
        <v>0.10539999999999999</v>
      </c>
      <c r="W4793" s="338"/>
      <c r="X4793" s="338"/>
    </row>
    <row r="4794" spans="1:24" ht="17.25" customHeight="1">
      <c r="A4794" s="330"/>
      <c r="B4794" s="330"/>
      <c r="C4794" s="330"/>
      <c r="D4794" s="330"/>
      <c r="E4794" s="330"/>
      <c r="F4794" s="330"/>
      <c r="G4794" s="330"/>
      <c r="H4794" s="219"/>
      <c r="I4794" s="338"/>
      <c r="J4794" s="338"/>
      <c r="K4794" s="338"/>
      <c r="L4794" s="338"/>
      <c r="M4794" s="332"/>
      <c r="N4794" s="332"/>
      <c r="O4794" s="332"/>
      <c r="P4794" s="330"/>
      <c r="Q4794" s="330"/>
      <c r="R4794" s="338"/>
      <c r="S4794" s="338"/>
      <c r="T4794" s="338"/>
      <c r="U4794" s="338"/>
      <c r="V4794" s="338"/>
      <c r="W4794" s="338"/>
      <c r="X4794" s="338"/>
    </row>
    <row r="4795" spans="1:24" ht="0.75" customHeight="1">
      <c r="A4795" s="330" t="s">
        <v>272</v>
      </c>
      <c r="B4795" s="330"/>
      <c r="C4795" s="330"/>
      <c r="D4795" s="330"/>
      <c r="E4795" s="330"/>
      <c r="F4795" s="330"/>
      <c r="G4795" s="330"/>
      <c r="H4795" s="219"/>
      <c r="I4795" s="338">
        <v>1</v>
      </c>
      <c r="J4795" s="338"/>
      <c r="K4795" s="338"/>
      <c r="L4795" s="338"/>
      <c r="M4795" s="332" t="s">
        <v>45</v>
      </c>
      <c r="N4795" s="332"/>
      <c r="O4795" s="332"/>
      <c r="P4795" s="330"/>
      <c r="Q4795" s="330"/>
      <c r="R4795" s="338">
        <v>1.78</v>
      </c>
      <c r="S4795" s="338"/>
      <c r="T4795" s="338"/>
      <c r="U4795" s="338"/>
      <c r="V4795" s="338">
        <v>1.78</v>
      </c>
      <c r="W4795" s="338"/>
      <c r="X4795" s="338"/>
    </row>
    <row r="4796" spans="1:24" ht="17.25" customHeight="1">
      <c r="A4796" s="330"/>
      <c r="B4796" s="330"/>
      <c r="C4796" s="330"/>
      <c r="D4796" s="330"/>
      <c r="E4796" s="330"/>
      <c r="F4796" s="330"/>
      <c r="G4796" s="330"/>
      <c r="H4796" s="219"/>
      <c r="I4796" s="338"/>
      <c r="J4796" s="338"/>
      <c r="K4796" s="338"/>
      <c r="L4796" s="338"/>
      <c r="M4796" s="332"/>
      <c r="N4796" s="332"/>
      <c r="O4796" s="332"/>
      <c r="P4796" s="330"/>
      <c r="Q4796" s="330"/>
      <c r="R4796" s="338"/>
      <c r="S4796" s="338"/>
      <c r="T4796" s="338"/>
      <c r="U4796" s="338"/>
      <c r="V4796" s="338"/>
      <c r="W4796" s="338"/>
      <c r="X4796" s="338"/>
    </row>
    <row r="4797" spans="1:24" ht="7.5" customHeight="1"/>
    <row r="4798" spans="1:24" ht="16.5" customHeight="1">
      <c r="S4798" s="335" t="s">
        <v>641</v>
      </c>
      <c r="T4798" s="335"/>
      <c r="U4798" s="336">
        <v>11.050890000000001</v>
      </c>
      <c r="V4798" s="336"/>
      <c r="W4798" s="336"/>
    </row>
    <row r="4799" spans="1:24" ht="15" customHeight="1"/>
    <row r="4800" spans="1:24" ht="16.5" customHeight="1">
      <c r="B4800" s="339" t="s">
        <v>852</v>
      </c>
      <c r="C4800" s="339"/>
      <c r="D4800" s="339"/>
      <c r="E4800" s="339"/>
      <c r="F4800" s="339"/>
      <c r="G4800" s="339"/>
      <c r="H4800" s="339"/>
      <c r="I4800" s="339"/>
      <c r="J4800" s="339"/>
      <c r="K4800" s="339"/>
      <c r="L4800" s="339"/>
      <c r="M4800" s="339"/>
      <c r="N4800" s="339"/>
      <c r="O4800" s="339"/>
      <c r="P4800" s="339"/>
      <c r="Q4800" s="339"/>
      <c r="R4800" s="339"/>
      <c r="S4800" s="339"/>
      <c r="T4800" s="339"/>
      <c r="U4800" s="339"/>
      <c r="V4800" s="339"/>
      <c r="W4800" s="339"/>
      <c r="X4800" s="339"/>
    </row>
    <row r="4801" spans="1:24" ht="1.5" customHeight="1"/>
    <row r="4802" spans="1:24" ht="18" customHeight="1">
      <c r="A4802" s="340" t="s">
        <v>633</v>
      </c>
      <c r="B4802" s="340"/>
      <c r="C4802" s="340"/>
      <c r="D4802" s="340"/>
      <c r="E4802" s="340"/>
      <c r="F4802" s="340"/>
      <c r="G4802" s="340"/>
      <c r="H4802" s="218" t="s">
        <v>634</v>
      </c>
      <c r="I4802" s="341" t="s">
        <v>635</v>
      </c>
      <c r="J4802" s="341"/>
      <c r="K4802" s="341"/>
      <c r="L4802" s="341"/>
      <c r="M4802" s="341" t="s">
        <v>43</v>
      </c>
      <c r="N4802" s="341"/>
      <c r="O4802" s="341"/>
      <c r="P4802" s="340" t="s">
        <v>636</v>
      </c>
      <c r="Q4802" s="340"/>
      <c r="R4802" s="341" t="s">
        <v>637</v>
      </c>
      <c r="S4802" s="341"/>
      <c r="T4802" s="341"/>
      <c r="U4802" s="341"/>
      <c r="V4802" s="341" t="s">
        <v>638</v>
      </c>
      <c r="W4802" s="341"/>
      <c r="X4802" s="341"/>
    </row>
    <row r="4803" spans="1:24" ht="1.5" customHeight="1">
      <c r="A4803" s="330" t="s">
        <v>287</v>
      </c>
      <c r="B4803" s="330"/>
      <c r="C4803" s="330"/>
      <c r="D4803" s="330"/>
      <c r="E4803" s="330"/>
      <c r="F4803" s="330"/>
      <c r="G4803" s="330"/>
      <c r="H4803" s="219"/>
      <c r="I4803" s="338">
        <v>1</v>
      </c>
      <c r="J4803" s="338"/>
      <c r="K4803" s="338"/>
      <c r="L4803" s="338"/>
      <c r="M4803" s="332" t="s">
        <v>45</v>
      </c>
      <c r="N4803" s="332"/>
      <c r="O4803" s="332"/>
      <c r="P4803" s="330"/>
      <c r="Q4803" s="330"/>
      <c r="R4803" s="338">
        <v>9</v>
      </c>
      <c r="S4803" s="338"/>
      <c r="T4803" s="338"/>
      <c r="U4803" s="338"/>
      <c r="V4803" s="338">
        <v>9</v>
      </c>
      <c r="W4803" s="338"/>
      <c r="X4803" s="338"/>
    </row>
    <row r="4804" spans="1:24" ht="16.5" customHeight="1">
      <c r="A4804" s="330"/>
      <c r="B4804" s="330"/>
      <c r="C4804" s="330"/>
      <c r="D4804" s="330"/>
      <c r="E4804" s="330"/>
      <c r="F4804" s="330"/>
      <c r="G4804" s="330"/>
      <c r="H4804" s="219"/>
      <c r="I4804" s="338"/>
      <c r="J4804" s="338"/>
      <c r="K4804" s="338"/>
      <c r="L4804" s="338"/>
      <c r="M4804" s="332"/>
      <c r="N4804" s="332"/>
      <c r="O4804" s="332"/>
      <c r="P4804" s="330"/>
      <c r="Q4804" s="330"/>
      <c r="R4804" s="338"/>
      <c r="S4804" s="338"/>
      <c r="T4804" s="338"/>
      <c r="U4804" s="338"/>
      <c r="V4804" s="338"/>
      <c r="W4804" s="338"/>
      <c r="X4804" s="338"/>
    </row>
    <row r="4805" spans="1:24" ht="1.5" customHeight="1">
      <c r="A4805" s="330" t="s">
        <v>270</v>
      </c>
      <c r="B4805" s="330"/>
      <c r="C4805" s="330"/>
      <c r="D4805" s="330"/>
      <c r="E4805" s="330"/>
      <c r="F4805" s="330"/>
      <c r="G4805" s="330"/>
      <c r="H4805" s="219"/>
      <c r="I4805" s="338">
        <v>1</v>
      </c>
      <c r="J4805" s="338"/>
      <c r="K4805" s="338"/>
      <c r="L4805" s="338"/>
      <c r="M4805" s="332" t="s">
        <v>45</v>
      </c>
      <c r="N4805" s="332"/>
      <c r="O4805" s="332"/>
      <c r="P4805" s="330"/>
      <c r="Q4805" s="330"/>
      <c r="R4805" s="338">
        <v>0.16548570000000001</v>
      </c>
      <c r="S4805" s="338"/>
      <c r="T4805" s="338"/>
      <c r="U4805" s="338"/>
      <c r="V4805" s="338">
        <v>0.16548570000000001</v>
      </c>
      <c r="W4805" s="338"/>
      <c r="X4805" s="338"/>
    </row>
    <row r="4806" spans="1:24" ht="16.5" customHeight="1">
      <c r="A4806" s="330"/>
      <c r="B4806" s="330"/>
      <c r="C4806" s="330"/>
      <c r="D4806" s="330"/>
      <c r="E4806" s="330"/>
      <c r="F4806" s="330"/>
      <c r="G4806" s="330"/>
      <c r="H4806" s="219"/>
      <c r="I4806" s="338"/>
      <c r="J4806" s="338"/>
      <c r="K4806" s="338"/>
      <c r="L4806" s="338"/>
      <c r="M4806" s="332"/>
      <c r="N4806" s="332"/>
      <c r="O4806" s="332"/>
      <c r="P4806" s="330"/>
      <c r="Q4806" s="330"/>
      <c r="R4806" s="338"/>
      <c r="S4806" s="338"/>
      <c r="T4806" s="338"/>
      <c r="U4806" s="338"/>
      <c r="V4806" s="338"/>
      <c r="W4806" s="338"/>
      <c r="X4806" s="338"/>
    </row>
    <row r="4807" spans="1:24" ht="1.5" customHeight="1">
      <c r="A4807" s="330" t="s">
        <v>271</v>
      </c>
      <c r="B4807" s="330"/>
      <c r="C4807" s="330"/>
      <c r="D4807" s="330"/>
      <c r="E4807" s="330"/>
      <c r="F4807" s="330"/>
      <c r="G4807" s="330"/>
      <c r="H4807" s="219"/>
      <c r="I4807" s="338">
        <v>1</v>
      </c>
      <c r="J4807" s="338"/>
      <c r="K4807" s="338"/>
      <c r="L4807" s="338"/>
      <c r="M4807" s="332" t="s">
        <v>45</v>
      </c>
      <c r="N4807" s="332"/>
      <c r="O4807" s="332"/>
      <c r="P4807" s="330"/>
      <c r="Q4807" s="330"/>
      <c r="R4807" s="338">
        <v>0.10539999999999999</v>
      </c>
      <c r="S4807" s="338"/>
      <c r="T4807" s="338"/>
      <c r="U4807" s="338"/>
      <c r="V4807" s="338">
        <v>0.10539999999999999</v>
      </c>
      <c r="W4807" s="338"/>
      <c r="X4807" s="338"/>
    </row>
    <row r="4808" spans="1:24" ht="16.5" customHeight="1">
      <c r="A4808" s="330"/>
      <c r="B4808" s="330"/>
      <c r="C4808" s="330"/>
      <c r="D4808" s="330"/>
      <c r="E4808" s="330"/>
      <c r="F4808" s="330"/>
      <c r="G4808" s="330"/>
      <c r="H4808" s="219"/>
      <c r="I4808" s="338"/>
      <c r="J4808" s="338"/>
      <c r="K4808" s="338"/>
      <c r="L4808" s="338"/>
      <c r="M4808" s="332"/>
      <c r="N4808" s="332"/>
      <c r="O4808" s="332"/>
      <c r="P4808" s="330"/>
      <c r="Q4808" s="330"/>
      <c r="R4808" s="338"/>
      <c r="S4808" s="338"/>
      <c r="T4808" s="338"/>
      <c r="U4808" s="338"/>
      <c r="V4808" s="338"/>
      <c r="W4808" s="338"/>
      <c r="X4808" s="338"/>
    </row>
    <row r="4809" spans="1:24" ht="1.5" customHeight="1">
      <c r="A4809" s="330" t="s">
        <v>272</v>
      </c>
      <c r="B4809" s="330"/>
      <c r="C4809" s="330"/>
      <c r="D4809" s="330"/>
      <c r="E4809" s="330"/>
      <c r="F4809" s="330"/>
      <c r="G4809" s="330"/>
      <c r="H4809" s="219"/>
      <c r="I4809" s="338">
        <v>1</v>
      </c>
      <c r="J4809" s="338"/>
      <c r="K4809" s="338"/>
      <c r="L4809" s="338"/>
      <c r="M4809" s="332" t="s">
        <v>45</v>
      </c>
      <c r="N4809" s="332"/>
      <c r="O4809" s="332"/>
      <c r="P4809" s="330"/>
      <c r="Q4809" s="330"/>
      <c r="R4809" s="338">
        <v>1.78</v>
      </c>
      <c r="S4809" s="338"/>
      <c r="T4809" s="338"/>
      <c r="U4809" s="338"/>
      <c r="V4809" s="338">
        <v>1.78</v>
      </c>
      <c r="W4809" s="338"/>
      <c r="X4809" s="338"/>
    </row>
    <row r="4810" spans="1:24" ht="16.5" customHeight="1">
      <c r="A4810" s="330"/>
      <c r="B4810" s="330"/>
      <c r="C4810" s="330"/>
      <c r="D4810" s="330"/>
      <c r="E4810" s="330"/>
      <c r="F4810" s="330"/>
      <c r="G4810" s="330"/>
      <c r="H4810" s="219"/>
      <c r="I4810" s="338"/>
      <c r="J4810" s="338"/>
      <c r="K4810" s="338"/>
      <c r="L4810" s="338"/>
      <c r="M4810" s="332"/>
      <c r="N4810" s="332"/>
      <c r="O4810" s="332"/>
      <c r="P4810" s="330"/>
      <c r="Q4810" s="330"/>
      <c r="R4810" s="338"/>
      <c r="S4810" s="338"/>
      <c r="T4810" s="338"/>
      <c r="U4810" s="338"/>
      <c r="V4810" s="338"/>
      <c r="W4810" s="338"/>
      <c r="X4810" s="338"/>
    </row>
    <row r="4811" spans="1:24" ht="7.5" customHeight="1"/>
    <row r="4812" spans="1:24" ht="16.5" customHeight="1">
      <c r="S4812" s="335" t="s">
        <v>641</v>
      </c>
      <c r="T4812" s="335"/>
      <c r="U4812" s="336">
        <v>11.050890000000001</v>
      </c>
      <c r="V4812" s="336"/>
      <c r="W4812" s="336"/>
    </row>
    <row r="4813" spans="1:24" ht="13.5" customHeight="1"/>
    <row r="4814" spans="1:24" ht="16.5" customHeight="1">
      <c r="E4814" s="342" t="s">
        <v>268</v>
      </c>
      <c r="F4814" s="342"/>
      <c r="G4814" s="342" t="s">
        <v>853</v>
      </c>
      <c r="H4814" s="342"/>
      <c r="I4814" s="342"/>
      <c r="J4814" s="342"/>
    </row>
    <row r="4815" spans="1:24" ht="14.25" customHeight="1"/>
    <row r="4816" spans="1:24" ht="16.5" customHeight="1">
      <c r="B4816" s="339" t="s">
        <v>854</v>
      </c>
      <c r="C4816" s="339"/>
      <c r="D4816" s="339"/>
      <c r="E4816" s="339"/>
      <c r="F4816" s="339"/>
      <c r="G4816" s="339"/>
      <c r="H4816" s="339"/>
      <c r="I4816" s="339"/>
      <c r="J4816" s="339"/>
      <c r="K4816" s="339"/>
      <c r="L4816" s="339"/>
      <c r="M4816" s="339"/>
      <c r="N4816" s="339"/>
      <c r="O4816" s="339"/>
      <c r="P4816" s="339"/>
      <c r="Q4816" s="339"/>
      <c r="R4816" s="339"/>
      <c r="S4816" s="339"/>
      <c r="T4816" s="339"/>
      <c r="U4816" s="339"/>
      <c r="V4816" s="339"/>
      <c r="W4816" s="339"/>
      <c r="X4816" s="339"/>
    </row>
    <row r="4817" spans="1:24" ht="0.75" customHeight="1"/>
    <row r="4818" spans="1:24" ht="18" customHeight="1">
      <c r="A4818" s="340" t="s">
        <v>633</v>
      </c>
      <c r="B4818" s="340"/>
      <c r="C4818" s="340"/>
      <c r="D4818" s="340"/>
      <c r="E4818" s="340"/>
      <c r="F4818" s="340"/>
      <c r="G4818" s="340"/>
      <c r="H4818" s="218" t="s">
        <v>634</v>
      </c>
      <c r="I4818" s="341" t="s">
        <v>635</v>
      </c>
      <c r="J4818" s="341"/>
      <c r="K4818" s="341"/>
      <c r="L4818" s="341"/>
      <c r="M4818" s="341" t="s">
        <v>43</v>
      </c>
      <c r="N4818" s="341"/>
      <c r="O4818" s="341"/>
      <c r="P4818" s="340" t="s">
        <v>636</v>
      </c>
      <c r="Q4818" s="340"/>
      <c r="R4818" s="341" t="s">
        <v>637</v>
      </c>
      <c r="S4818" s="341"/>
      <c r="T4818" s="341"/>
      <c r="U4818" s="341"/>
      <c r="V4818" s="341" t="s">
        <v>638</v>
      </c>
      <c r="W4818" s="341"/>
      <c r="X4818" s="341"/>
    </row>
    <row r="4819" spans="1:24" ht="1.5" customHeight="1">
      <c r="A4819" s="330" t="s">
        <v>288</v>
      </c>
      <c r="B4819" s="330"/>
      <c r="C4819" s="330"/>
      <c r="D4819" s="330"/>
      <c r="E4819" s="330"/>
      <c r="F4819" s="330"/>
      <c r="G4819" s="330"/>
      <c r="H4819" s="219"/>
      <c r="I4819" s="338">
        <v>0.01</v>
      </c>
      <c r="J4819" s="338"/>
      <c r="K4819" s="338"/>
      <c r="L4819" s="338"/>
      <c r="M4819" s="332" t="s">
        <v>289</v>
      </c>
      <c r="N4819" s="332"/>
      <c r="O4819" s="332"/>
      <c r="P4819" s="330"/>
      <c r="Q4819" s="330"/>
      <c r="R4819" s="338">
        <v>800</v>
      </c>
      <c r="S4819" s="338"/>
      <c r="T4819" s="338"/>
      <c r="U4819" s="338"/>
      <c r="V4819" s="338">
        <v>8</v>
      </c>
      <c r="W4819" s="338"/>
      <c r="X4819" s="338"/>
    </row>
    <row r="4820" spans="1:24" ht="16.5" customHeight="1">
      <c r="A4820" s="330"/>
      <c r="B4820" s="330"/>
      <c r="C4820" s="330"/>
      <c r="D4820" s="330"/>
      <c r="E4820" s="330"/>
      <c r="F4820" s="330"/>
      <c r="G4820" s="330"/>
      <c r="H4820" s="219"/>
      <c r="I4820" s="338"/>
      <c r="J4820" s="338"/>
      <c r="K4820" s="338"/>
      <c r="L4820" s="338"/>
      <c r="M4820" s="332"/>
      <c r="N4820" s="332"/>
      <c r="O4820" s="332"/>
      <c r="P4820" s="330"/>
      <c r="Q4820" s="330"/>
      <c r="R4820" s="338"/>
      <c r="S4820" s="338"/>
      <c r="T4820" s="338"/>
      <c r="U4820" s="338"/>
      <c r="V4820" s="338"/>
      <c r="W4820" s="338"/>
      <c r="X4820" s="338"/>
    </row>
    <row r="4821" spans="1:24" ht="7.5" customHeight="1"/>
    <row r="4822" spans="1:24" ht="17.25" customHeight="1">
      <c r="S4822" s="335" t="s">
        <v>641</v>
      </c>
      <c r="T4822" s="335"/>
      <c r="U4822" s="336">
        <v>8</v>
      </c>
      <c r="V4822" s="336"/>
      <c r="W4822" s="336"/>
    </row>
    <row r="4823" spans="1:24" ht="15" customHeight="1"/>
    <row r="4824" spans="1:24" ht="16.5" customHeight="1">
      <c r="B4824" s="339" t="s">
        <v>855</v>
      </c>
      <c r="C4824" s="339"/>
      <c r="D4824" s="339"/>
      <c r="E4824" s="339"/>
      <c r="F4824" s="339"/>
      <c r="G4824" s="339"/>
      <c r="H4824" s="339"/>
      <c r="I4824" s="339"/>
      <c r="J4824" s="339"/>
      <c r="K4824" s="339"/>
      <c r="L4824" s="339"/>
      <c r="M4824" s="339"/>
      <c r="N4824" s="339"/>
      <c r="O4824" s="339"/>
      <c r="P4824" s="339"/>
      <c r="Q4824" s="339"/>
      <c r="R4824" s="339"/>
      <c r="S4824" s="339"/>
      <c r="T4824" s="339"/>
      <c r="U4824" s="339"/>
      <c r="V4824" s="339"/>
      <c r="W4824" s="339"/>
      <c r="X4824" s="339"/>
    </row>
    <row r="4825" spans="1:24" ht="1.5" customHeight="1"/>
    <row r="4826" spans="1:24" ht="18" customHeight="1">
      <c r="A4826" s="340" t="s">
        <v>633</v>
      </c>
      <c r="B4826" s="340"/>
      <c r="C4826" s="340"/>
      <c r="D4826" s="340"/>
      <c r="E4826" s="340"/>
      <c r="F4826" s="340"/>
      <c r="G4826" s="340"/>
      <c r="H4826" s="218" t="s">
        <v>634</v>
      </c>
      <c r="I4826" s="341" t="s">
        <v>635</v>
      </c>
      <c r="J4826" s="341"/>
      <c r="K4826" s="341"/>
      <c r="L4826" s="341"/>
      <c r="M4826" s="341" t="s">
        <v>43</v>
      </c>
      <c r="N4826" s="341"/>
      <c r="O4826" s="341"/>
      <c r="P4826" s="340" t="s">
        <v>636</v>
      </c>
      <c r="Q4826" s="340"/>
      <c r="R4826" s="341" t="s">
        <v>637</v>
      </c>
      <c r="S4826" s="341"/>
      <c r="T4826" s="341"/>
      <c r="U4826" s="341"/>
      <c r="V4826" s="341" t="s">
        <v>638</v>
      </c>
      <c r="W4826" s="341"/>
      <c r="X4826" s="341"/>
    </row>
    <row r="4827" spans="1:24" ht="0.75" customHeight="1">
      <c r="A4827" s="330" t="s">
        <v>288</v>
      </c>
      <c r="B4827" s="330"/>
      <c r="C4827" s="330"/>
      <c r="D4827" s="330"/>
      <c r="E4827" s="330"/>
      <c r="F4827" s="330"/>
      <c r="G4827" s="330"/>
      <c r="H4827" s="219"/>
      <c r="I4827" s="338">
        <v>1000</v>
      </c>
      <c r="J4827" s="338"/>
      <c r="K4827" s="338"/>
      <c r="L4827" s="338"/>
      <c r="M4827" s="332" t="s">
        <v>639</v>
      </c>
      <c r="N4827" s="332"/>
      <c r="O4827" s="332"/>
      <c r="P4827" s="330"/>
      <c r="Q4827" s="330"/>
      <c r="R4827" s="338">
        <v>0.8</v>
      </c>
      <c r="S4827" s="338"/>
      <c r="T4827" s="338"/>
      <c r="U4827" s="338"/>
      <c r="V4827" s="338">
        <v>800</v>
      </c>
      <c r="W4827" s="338"/>
      <c r="X4827" s="338"/>
    </row>
    <row r="4828" spans="1:24" ht="17.25" customHeight="1">
      <c r="A4828" s="330"/>
      <c r="B4828" s="330"/>
      <c r="C4828" s="330"/>
      <c r="D4828" s="330"/>
      <c r="E4828" s="330"/>
      <c r="F4828" s="330"/>
      <c r="G4828" s="330"/>
      <c r="H4828" s="219"/>
      <c r="I4828" s="338"/>
      <c r="J4828" s="338"/>
      <c r="K4828" s="338"/>
      <c r="L4828" s="338"/>
      <c r="M4828" s="332"/>
      <c r="N4828" s="332"/>
      <c r="O4828" s="332"/>
      <c r="P4828" s="330"/>
      <c r="Q4828" s="330"/>
      <c r="R4828" s="338"/>
      <c r="S4828" s="338"/>
      <c r="T4828" s="338"/>
      <c r="U4828" s="338"/>
      <c r="V4828" s="338"/>
      <c r="W4828" s="338"/>
      <c r="X4828" s="338"/>
    </row>
    <row r="4829" spans="1:24" ht="7.5" customHeight="1"/>
    <row r="4830" spans="1:24" ht="16.5" customHeight="1">
      <c r="S4830" s="335" t="s">
        <v>641</v>
      </c>
      <c r="T4830" s="335"/>
      <c r="U4830" s="336">
        <v>800</v>
      </c>
      <c r="V4830" s="336"/>
      <c r="W4830" s="336"/>
    </row>
    <row r="4831" spans="1:24" ht="15" customHeight="1"/>
    <row r="4832" spans="1:24" ht="16.5" customHeight="1">
      <c r="B4832" s="339" t="s">
        <v>856</v>
      </c>
      <c r="C4832" s="339"/>
      <c r="D4832" s="339"/>
      <c r="E4832" s="339"/>
      <c r="F4832" s="339"/>
      <c r="G4832" s="339"/>
      <c r="H4832" s="339"/>
      <c r="I4832" s="339"/>
      <c r="J4832" s="339"/>
      <c r="K4832" s="339"/>
      <c r="L4832" s="339"/>
      <c r="M4832" s="339"/>
      <c r="N4832" s="339"/>
      <c r="O4832" s="339"/>
      <c r="P4832" s="339"/>
      <c r="Q4832" s="339"/>
      <c r="R4832" s="339"/>
      <c r="S4832" s="339"/>
      <c r="T4832" s="339"/>
      <c r="U4832" s="339"/>
      <c r="V4832" s="339"/>
      <c r="W4832" s="339"/>
      <c r="X4832" s="339"/>
    </row>
    <row r="4833" spans="1:24" ht="1.5" customHeight="1"/>
    <row r="4834" spans="1:24" ht="18" customHeight="1">
      <c r="A4834" s="340" t="s">
        <v>633</v>
      </c>
      <c r="B4834" s="340"/>
      <c r="C4834" s="340"/>
      <c r="D4834" s="340"/>
      <c r="E4834" s="340"/>
      <c r="F4834" s="340"/>
      <c r="G4834" s="340"/>
      <c r="H4834" s="218" t="s">
        <v>634</v>
      </c>
      <c r="I4834" s="341" t="s">
        <v>635</v>
      </c>
      <c r="J4834" s="341"/>
      <c r="K4834" s="341"/>
      <c r="L4834" s="341"/>
      <c r="M4834" s="341" t="s">
        <v>43</v>
      </c>
      <c r="N4834" s="341"/>
      <c r="O4834" s="341"/>
      <c r="P4834" s="340" t="s">
        <v>636</v>
      </c>
      <c r="Q4834" s="340"/>
      <c r="R4834" s="341" t="s">
        <v>637</v>
      </c>
      <c r="S4834" s="341"/>
      <c r="T4834" s="341"/>
      <c r="U4834" s="341"/>
      <c r="V4834" s="341" t="s">
        <v>638</v>
      </c>
      <c r="W4834" s="341"/>
      <c r="X4834" s="341"/>
    </row>
    <row r="4835" spans="1:24" ht="1.5" customHeight="1">
      <c r="A4835" s="330" t="s">
        <v>288</v>
      </c>
      <c r="B4835" s="330"/>
      <c r="C4835" s="330"/>
      <c r="D4835" s="330"/>
      <c r="E4835" s="330"/>
      <c r="F4835" s="330"/>
      <c r="G4835" s="330"/>
      <c r="H4835" s="219"/>
      <c r="I4835" s="338">
        <v>1</v>
      </c>
      <c r="J4835" s="338"/>
      <c r="K4835" s="338"/>
      <c r="L4835" s="338"/>
      <c r="M4835" s="332" t="s">
        <v>289</v>
      </c>
      <c r="N4835" s="332"/>
      <c r="O4835" s="332"/>
      <c r="P4835" s="330"/>
      <c r="Q4835" s="330"/>
      <c r="R4835" s="338">
        <v>800</v>
      </c>
      <c r="S4835" s="338"/>
      <c r="T4835" s="338"/>
      <c r="U4835" s="338"/>
      <c r="V4835" s="338">
        <v>800</v>
      </c>
      <c r="W4835" s="338"/>
      <c r="X4835" s="338"/>
    </row>
    <row r="4836" spans="1:24" ht="16.5" customHeight="1">
      <c r="A4836" s="330"/>
      <c r="B4836" s="330"/>
      <c r="C4836" s="330"/>
      <c r="D4836" s="330"/>
      <c r="E4836" s="330"/>
      <c r="F4836" s="330"/>
      <c r="G4836" s="330"/>
      <c r="H4836" s="219"/>
      <c r="I4836" s="338"/>
      <c r="J4836" s="338"/>
      <c r="K4836" s="338"/>
      <c r="L4836" s="338"/>
      <c r="M4836" s="332"/>
      <c r="N4836" s="332"/>
      <c r="O4836" s="332"/>
      <c r="P4836" s="330"/>
      <c r="Q4836" s="330"/>
      <c r="R4836" s="338"/>
      <c r="S4836" s="338"/>
      <c r="T4836" s="338"/>
      <c r="U4836" s="338"/>
      <c r="V4836" s="338"/>
      <c r="W4836" s="338"/>
      <c r="X4836" s="338"/>
    </row>
    <row r="4837" spans="1:24" ht="7.5" customHeight="1"/>
    <row r="4838" spans="1:24" ht="16.5" customHeight="1">
      <c r="S4838" s="335" t="s">
        <v>641</v>
      </c>
      <c r="T4838" s="335"/>
      <c r="U4838" s="336">
        <v>800</v>
      </c>
      <c r="V4838" s="336"/>
      <c r="W4838" s="336"/>
    </row>
    <row r="4839" spans="1:24" ht="15.75" customHeight="1"/>
    <row r="4840" spans="1:24" ht="16.5" customHeight="1">
      <c r="B4840" s="339" t="s">
        <v>857</v>
      </c>
      <c r="C4840" s="339"/>
      <c r="D4840" s="339"/>
      <c r="E4840" s="339"/>
      <c r="F4840" s="339"/>
      <c r="G4840" s="339"/>
      <c r="H4840" s="339"/>
      <c r="I4840" s="339"/>
      <c r="J4840" s="339"/>
      <c r="K4840" s="339"/>
      <c r="L4840" s="339"/>
      <c r="M4840" s="339"/>
      <c r="N4840" s="339"/>
      <c r="O4840" s="339"/>
      <c r="P4840" s="339"/>
      <c r="Q4840" s="339"/>
      <c r="R4840" s="339"/>
      <c r="S4840" s="339"/>
      <c r="T4840" s="339"/>
      <c r="U4840" s="339"/>
      <c r="V4840" s="339"/>
      <c r="W4840" s="339"/>
      <c r="X4840" s="339"/>
    </row>
    <row r="4841" spans="1:24" ht="0.75" customHeight="1"/>
    <row r="4842" spans="1:24" ht="18" customHeight="1">
      <c r="A4842" s="340" t="s">
        <v>633</v>
      </c>
      <c r="B4842" s="340"/>
      <c r="C4842" s="340"/>
      <c r="D4842" s="340"/>
      <c r="E4842" s="340"/>
      <c r="F4842" s="340"/>
      <c r="G4842" s="340"/>
      <c r="H4842" s="218" t="s">
        <v>634</v>
      </c>
      <c r="I4842" s="341" t="s">
        <v>635</v>
      </c>
      <c r="J4842" s="341"/>
      <c r="K4842" s="341"/>
      <c r="L4842" s="341"/>
      <c r="M4842" s="341" t="s">
        <v>43</v>
      </c>
      <c r="N4842" s="341"/>
      <c r="O4842" s="341"/>
      <c r="P4842" s="340" t="s">
        <v>636</v>
      </c>
      <c r="Q4842" s="340"/>
      <c r="R4842" s="341" t="s">
        <v>637</v>
      </c>
      <c r="S4842" s="341"/>
      <c r="T4842" s="341"/>
      <c r="U4842" s="341"/>
      <c r="V4842" s="341" t="s">
        <v>638</v>
      </c>
      <c r="W4842" s="341"/>
      <c r="X4842" s="341"/>
    </row>
    <row r="4843" spans="1:24" ht="1.5" customHeight="1">
      <c r="A4843" s="330" t="s">
        <v>290</v>
      </c>
      <c r="B4843" s="330"/>
      <c r="C4843" s="330"/>
      <c r="D4843" s="330"/>
      <c r="E4843" s="330"/>
      <c r="F4843" s="330"/>
      <c r="G4843" s="330"/>
      <c r="H4843" s="219"/>
      <c r="I4843" s="338">
        <v>0.2</v>
      </c>
      <c r="J4843" s="338"/>
      <c r="K4843" s="338"/>
      <c r="L4843" s="338"/>
      <c r="M4843" s="332" t="s">
        <v>289</v>
      </c>
      <c r="N4843" s="332"/>
      <c r="O4843" s="332"/>
      <c r="P4843" s="330"/>
      <c r="Q4843" s="330"/>
      <c r="R4843" s="338">
        <v>276</v>
      </c>
      <c r="S4843" s="338"/>
      <c r="T4843" s="338"/>
      <c r="U4843" s="338"/>
      <c r="V4843" s="338">
        <v>55.2</v>
      </c>
      <c r="W4843" s="338"/>
      <c r="X4843" s="338"/>
    </row>
    <row r="4844" spans="1:24" ht="16.5" customHeight="1">
      <c r="A4844" s="330"/>
      <c r="B4844" s="330"/>
      <c r="C4844" s="330"/>
      <c r="D4844" s="330"/>
      <c r="E4844" s="330"/>
      <c r="F4844" s="330"/>
      <c r="G4844" s="330"/>
      <c r="H4844" s="219"/>
      <c r="I4844" s="338"/>
      <c r="J4844" s="338"/>
      <c r="K4844" s="338"/>
      <c r="L4844" s="338"/>
      <c r="M4844" s="332"/>
      <c r="N4844" s="332"/>
      <c r="O4844" s="332"/>
      <c r="P4844" s="330"/>
      <c r="Q4844" s="330"/>
      <c r="R4844" s="338"/>
      <c r="S4844" s="338"/>
      <c r="T4844" s="338"/>
      <c r="U4844" s="338"/>
      <c r="V4844" s="338"/>
      <c r="W4844" s="338"/>
      <c r="X4844" s="338"/>
    </row>
    <row r="4845" spans="1:24" ht="1.5" customHeight="1">
      <c r="A4845" s="330" t="s">
        <v>291</v>
      </c>
      <c r="B4845" s="330"/>
      <c r="C4845" s="330"/>
      <c r="D4845" s="330"/>
      <c r="E4845" s="330"/>
      <c r="F4845" s="330"/>
      <c r="G4845" s="330"/>
      <c r="H4845" s="219"/>
      <c r="I4845" s="338">
        <v>1</v>
      </c>
      <c r="J4845" s="338"/>
      <c r="K4845" s="338"/>
      <c r="L4845" s="338"/>
      <c r="M4845" s="332" t="s">
        <v>45</v>
      </c>
      <c r="N4845" s="332"/>
      <c r="O4845" s="332"/>
      <c r="P4845" s="330"/>
      <c r="Q4845" s="330"/>
      <c r="R4845" s="338">
        <v>0.5</v>
      </c>
      <c r="S4845" s="338"/>
      <c r="T4845" s="338"/>
      <c r="U4845" s="338"/>
      <c r="V4845" s="338">
        <v>0.5</v>
      </c>
      <c r="W4845" s="338"/>
      <c r="X4845" s="338"/>
    </row>
    <row r="4846" spans="1:24" ht="16.5" customHeight="1">
      <c r="A4846" s="330"/>
      <c r="B4846" s="330"/>
      <c r="C4846" s="330"/>
      <c r="D4846" s="330"/>
      <c r="E4846" s="330"/>
      <c r="F4846" s="330"/>
      <c r="G4846" s="330"/>
      <c r="H4846" s="219"/>
      <c r="I4846" s="338"/>
      <c r="J4846" s="338"/>
      <c r="K4846" s="338"/>
      <c r="L4846" s="338"/>
      <c r="M4846" s="332"/>
      <c r="N4846" s="332"/>
      <c r="O4846" s="332"/>
      <c r="P4846" s="330"/>
      <c r="Q4846" s="330"/>
      <c r="R4846" s="338"/>
      <c r="S4846" s="338"/>
      <c r="T4846" s="338"/>
      <c r="U4846" s="338"/>
      <c r="V4846" s="338"/>
      <c r="W4846" s="338"/>
      <c r="X4846" s="338"/>
    </row>
    <row r="4847" spans="1:24" ht="7.5" customHeight="1"/>
    <row r="4848" spans="1:24" ht="16.5" customHeight="1">
      <c r="S4848" s="335" t="s">
        <v>641</v>
      </c>
      <c r="T4848" s="335"/>
      <c r="U4848" s="336">
        <v>55.7</v>
      </c>
      <c r="V4848" s="336"/>
      <c r="W4848" s="336"/>
    </row>
    <row r="4849" spans="1:24" ht="15.75" customHeight="1"/>
    <row r="4850" spans="1:24" ht="16.5" customHeight="1">
      <c r="B4850" s="339" t="s">
        <v>858</v>
      </c>
      <c r="C4850" s="339"/>
      <c r="D4850" s="339"/>
      <c r="E4850" s="339"/>
      <c r="F4850" s="339"/>
      <c r="G4850" s="339"/>
      <c r="H4850" s="339"/>
      <c r="I4850" s="339"/>
      <c r="J4850" s="339"/>
      <c r="K4850" s="339"/>
      <c r="L4850" s="339"/>
      <c r="M4850" s="339"/>
      <c r="N4850" s="339"/>
      <c r="O4850" s="339"/>
      <c r="P4850" s="339"/>
      <c r="Q4850" s="339"/>
      <c r="R4850" s="339"/>
      <c r="S4850" s="339"/>
      <c r="T4850" s="339"/>
      <c r="U4850" s="339"/>
      <c r="V4850" s="339"/>
      <c r="W4850" s="339"/>
      <c r="X4850" s="339"/>
    </row>
    <row r="4851" spans="1:24" ht="0.75" customHeight="1"/>
    <row r="4852" spans="1:24" ht="18" customHeight="1">
      <c r="A4852" s="340" t="s">
        <v>633</v>
      </c>
      <c r="B4852" s="340"/>
      <c r="C4852" s="340"/>
      <c r="D4852" s="340"/>
      <c r="E4852" s="340"/>
      <c r="F4852" s="340"/>
      <c r="G4852" s="340"/>
      <c r="H4852" s="218" t="s">
        <v>634</v>
      </c>
      <c r="I4852" s="341" t="s">
        <v>635</v>
      </c>
      <c r="J4852" s="341"/>
      <c r="K4852" s="341"/>
      <c r="L4852" s="341"/>
      <c r="M4852" s="341" t="s">
        <v>43</v>
      </c>
      <c r="N4852" s="341"/>
      <c r="O4852" s="341"/>
      <c r="P4852" s="340" t="s">
        <v>636</v>
      </c>
      <c r="Q4852" s="340"/>
      <c r="R4852" s="341" t="s">
        <v>637</v>
      </c>
      <c r="S4852" s="341"/>
      <c r="T4852" s="341"/>
      <c r="U4852" s="341"/>
      <c r="V4852" s="341" t="s">
        <v>638</v>
      </c>
      <c r="W4852" s="341"/>
      <c r="X4852" s="341"/>
    </row>
    <row r="4853" spans="1:24" ht="1.5" customHeight="1">
      <c r="A4853" s="330" t="s">
        <v>290</v>
      </c>
      <c r="B4853" s="330"/>
      <c r="C4853" s="330"/>
      <c r="D4853" s="330"/>
      <c r="E4853" s="330"/>
      <c r="F4853" s="330"/>
      <c r="G4853" s="330"/>
      <c r="H4853" s="219"/>
      <c r="I4853" s="338">
        <v>1</v>
      </c>
      <c r="J4853" s="338"/>
      <c r="K4853" s="338"/>
      <c r="L4853" s="338"/>
      <c r="M4853" s="332" t="s">
        <v>289</v>
      </c>
      <c r="N4853" s="332"/>
      <c r="O4853" s="332"/>
      <c r="P4853" s="330"/>
      <c r="Q4853" s="330"/>
      <c r="R4853" s="338">
        <v>276</v>
      </c>
      <c r="S4853" s="338"/>
      <c r="T4853" s="338"/>
      <c r="U4853" s="338"/>
      <c r="V4853" s="338">
        <v>276</v>
      </c>
      <c r="W4853" s="338"/>
      <c r="X4853" s="338"/>
    </row>
    <row r="4854" spans="1:24" ht="16.5" customHeight="1">
      <c r="A4854" s="330"/>
      <c r="B4854" s="330"/>
      <c r="C4854" s="330"/>
      <c r="D4854" s="330"/>
      <c r="E4854" s="330"/>
      <c r="F4854" s="330"/>
      <c r="G4854" s="330"/>
      <c r="H4854" s="219"/>
      <c r="I4854" s="338"/>
      <c r="J4854" s="338"/>
      <c r="K4854" s="338"/>
      <c r="L4854" s="338"/>
      <c r="M4854" s="332"/>
      <c r="N4854" s="332"/>
      <c r="O4854" s="332"/>
      <c r="P4854" s="330"/>
      <c r="Q4854" s="330"/>
      <c r="R4854" s="338"/>
      <c r="S4854" s="338"/>
      <c r="T4854" s="338"/>
      <c r="U4854" s="338"/>
      <c r="V4854" s="338"/>
      <c r="W4854" s="338"/>
      <c r="X4854" s="338"/>
    </row>
    <row r="4855" spans="1:24" ht="1.5" customHeight="1">
      <c r="A4855" s="330" t="s">
        <v>291</v>
      </c>
      <c r="B4855" s="330"/>
      <c r="C4855" s="330"/>
      <c r="D4855" s="330"/>
      <c r="E4855" s="330"/>
      <c r="F4855" s="330"/>
      <c r="G4855" s="330"/>
      <c r="H4855" s="219"/>
      <c r="I4855" s="338">
        <v>1</v>
      </c>
      <c r="J4855" s="338"/>
      <c r="K4855" s="338"/>
      <c r="L4855" s="338"/>
      <c r="M4855" s="332" t="s">
        <v>45</v>
      </c>
      <c r="N4855" s="332"/>
      <c r="O4855" s="332"/>
      <c r="P4855" s="330"/>
      <c r="Q4855" s="330"/>
      <c r="R4855" s="338">
        <v>0.5</v>
      </c>
      <c r="S4855" s="338"/>
      <c r="T4855" s="338"/>
      <c r="U4855" s="338"/>
      <c r="V4855" s="338">
        <v>0.5</v>
      </c>
      <c r="W4855" s="338"/>
      <c r="X4855" s="338"/>
    </row>
    <row r="4856" spans="1:24" ht="16.5" customHeight="1">
      <c r="A4856" s="330"/>
      <c r="B4856" s="330"/>
      <c r="C4856" s="330"/>
      <c r="D4856" s="330"/>
      <c r="E4856" s="330"/>
      <c r="F4856" s="330"/>
      <c r="G4856" s="330"/>
      <c r="H4856" s="219"/>
      <c r="I4856" s="338"/>
      <c r="J4856" s="338"/>
      <c r="K4856" s="338"/>
      <c r="L4856" s="338"/>
      <c r="M4856" s="332"/>
      <c r="N4856" s="332"/>
      <c r="O4856" s="332"/>
      <c r="P4856" s="330"/>
      <c r="Q4856" s="330"/>
      <c r="R4856" s="338"/>
      <c r="S4856" s="338"/>
      <c r="T4856" s="338"/>
      <c r="U4856" s="338"/>
      <c r="V4856" s="338"/>
      <c r="W4856" s="338"/>
      <c r="X4856" s="338"/>
    </row>
    <row r="4857" spans="1:24" ht="7.5" customHeight="1"/>
    <row r="4858" spans="1:24" ht="16.5" customHeight="1">
      <c r="S4858" s="335" t="s">
        <v>641</v>
      </c>
      <c r="T4858" s="335"/>
      <c r="U4858" s="336">
        <v>276.5</v>
      </c>
      <c r="V4858" s="336"/>
      <c r="W4858" s="336"/>
    </row>
    <row r="4859" spans="1:24" ht="15.75" customHeight="1"/>
    <row r="4860" spans="1:24" ht="16.5" customHeight="1">
      <c r="B4860" s="339" t="s">
        <v>859</v>
      </c>
      <c r="C4860" s="339"/>
      <c r="D4860" s="339"/>
      <c r="E4860" s="339"/>
      <c r="F4860" s="339"/>
      <c r="G4860" s="339"/>
      <c r="H4860" s="339"/>
      <c r="I4860" s="339"/>
      <c r="J4860" s="339"/>
      <c r="K4860" s="339"/>
      <c r="L4860" s="339"/>
      <c r="M4860" s="339"/>
      <c r="N4860" s="339"/>
      <c r="O4860" s="339"/>
      <c r="P4860" s="339"/>
      <c r="Q4860" s="339"/>
      <c r="R4860" s="339"/>
      <c r="S4860" s="339"/>
      <c r="T4860" s="339"/>
      <c r="U4860" s="339"/>
      <c r="V4860" s="339"/>
      <c r="W4860" s="339"/>
      <c r="X4860" s="339"/>
    </row>
    <row r="4861" spans="1:24" ht="0.75" customHeight="1"/>
    <row r="4862" spans="1:24" ht="18" customHeight="1">
      <c r="A4862" s="340" t="s">
        <v>633</v>
      </c>
      <c r="B4862" s="340"/>
      <c r="C4862" s="340"/>
      <c r="D4862" s="340"/>
      <c r="E4862" s="340"/>
      <c r="F4862" s="340"/>
      <c r="G4862" s="340"/>
      <c r="H4862" s="218" t="s">
        <v>634</v>
      </c>
      <c r="I4862" s="341" t="s">
        <v>635</v>
      </c>
      <c r="J4862" s="341"/>
      <c r="K4862" s="341"/>
      <c r="L4862" s="341"/>
      <c r="M4862" s="341" t="s">
        <v>43</v>
      </c>
      <c r="N4862" s="341"/>
      <c r="O4862" s="341"/>
      <c r="P4862" s="340" t="s">
        <v>636</v>
      </c>
      <c r="Q4862" s="340"/>
      <c r="R4862" s="341" t="s">
        <v>637</v>
      </c>
      <c r="S4862" s="341"/>
      <c r="T4862" s="341"/>
      <c r="U4862" s="341"/>
      <c r="V4862" s="341" t="s">
        <v>638</v>
      </c>
      <c r="W4862" s="341"/>
      <c r="X4862" s="341"/>
    </row>
    <row r="4863" spans="1:24" ht="1.5" customHeight="1">
      <c r="A4863" s="330" t="s">
        <v>292</v>
      </c>
      <c r="B4863" s="330"/>
      <c r="C4863" s="330"/>
      <c r="D4863" s="330"/>
      <c r="E4863" s="330"/>
      <c r="F4863" s="330"/>
      <c r="G4863" s="330"/>
      <c r="H4863" s="219"/>
      <c r="I4863" s="338">
        <v>1</v>
      </c>
      <c r="J4863" s="338"/>
      <c r="K4863" s="338"/>
      <c r="L4863" s="338"/>
      <c r="M4863" s="332" t="s">
        <v>45</v>
      </c>
      <c r="N4863" s="332"/>
      <c r="O4863" s="332"/>
      <c r="P4863" s="330"/>
      <c r="Q4863" s="330"/>
      <c r="R4863" s="338">
        <v>60</v>
      </c>
      <c r="S4863" s="338"/>
      <c r="T4863" s="338"/>
      <c r="U4863" s="338"/>
      <c r="V4863" s="338">
        <v>60</v>
      </c>
      <c r="W4863" s="338"/>
      <c r="X4863" s="338"/>
    </row>
    <row r="4864" spans="1:24" ht="16.5" customHeight="1">
      <c r="A4864" s="330"/>
      <c r="B4864" s="330"/>
      <c r="C4864" s="330"/>
      <c r="D4864" s="330"/>
      <c r="E4864" s="330"/>
      <c r="F4864" s="330"/>
      <c r="G4864" s="330"/>
      <c r="H4864" s="219"/>
      <c r="I4864" s="338"/>
      <c r="J4864" s="338"/>
      <c r="K4864" s="338"/>
      <c r="L4864" s="338"/>
      <c r="M4864" s="332"/>
      <c r="N4864" s="332"/>
      <c r="O4864" s="332"/>
      <c r="P4864" s="330"/>
      <c r="Q4864" s="330"/>
      <c r="R4864" s="338"/>
      <c r="S4864" s="338"/>
      <c r="T4864" s="338"/>
      <c r="U4864" s="338"/>
      <c r="V4864" s="338"/>
      <c r="W4864" s="338"/>
      <c r="X4864" s="338"/>
    </row>
    <row r="4865" spans="1:24" ht="6" customHeight="1">
      <c r="A4865" s="330"/>
      <c r="B4865" s="330"/>
      <c r="C4865" s="330"/>
      <c r="D4865" s="330"/>
      <c r="E4865" s="330"/>
      <c r="F4865" s="330"/>
      <c r="G4865" s="330"/>
      <c r="H4865" s="219"/>
      <c r="I4865" s="338"/>
      <c r="J4865" s="338"/>
      <c r="K4865" s="338"/>
      <c r="L4865" s="338"/>
      <c r="M4865" s="332"/>
      <c r="N4865" s="332"/>
      <c r="O4865" s="332"/>
      <c r="P4865" s="330"/>
      <c r="Q4865" s="330"/>
      <c r="R4865" s="338"/>
      <c r="S4865" s="338"/>
      <c r="T4865" s="338"/>
      <c r="U4865" s="338"/>
      <c r="V4865" s="338"/>
      <c r="W4865" s="338"/>
      <c r="X4865" s="338"/>
    </row>
    <row r="4866" spans="1:24" ht="7.5" customHeight="1"/>
    <row r="4867" spans="1:24" ht="16.5" customHeight="1">
      <c r="S4867" s="335" t="s">
        <v>641</v>
      </c>
      <c r="T4867" s="335"/>
      <c r="U4867" s="336">
        <v>60</v>
      </c>
      <c r="V4867" s="336"/>
      <c r="W4867" s="336"/>
    </row>
    <row r="4868" spans="1:24" ht="15.75" customHeight="1"/>
    <row r="4869" spans="1:24" ht="16.5" customHeight="1">
      <c r="B4869" s="339" t="s">
        <v>293</v>
      </c>
      <c r="C4869" s="339"/>
      <c r="D4869" s="339"/>
      <c r="E4869" s="339"/>
      <c r="F4869" s="339"/>
      <c r="G4869" s="339"/>
      <c r="H4869" s="339"/>
      <c r="I4869" s="339"/>
      <c r="J4869" s="339"/>
      <c r="K4869" s="339"/>
      <c r="L4869" s="339"/>
      <c r="M4869" s="339"/>
      <c r="N4869" s="339"/>
      <c r="O4869" s="339"/>
      <c r="P4869" s="339"/>
      <c r="Q4869" s="339"/>
      <c r="R4869" s="339"/>
      <c r="S4869" s="339"/>
      <c r="T4869" s="339"/>
      <c r="U4869" s="339"/>
      <c r="V4869" s="339"/>
      <c r="W4869" s="339"/>
      <c r="X4869" s="339"/>
    </row>
    <row r="4870" spans="1:24" ht="0.75" customHeight="1"/>
    <row r="4871" spans="1:24" ht="18" customHeight="1">
      <c r="A4871" s="340" t="s">
        <v>633</v>
      </c>
      <c r="B4871" s="340"/>
      <c r="C4871" s="340"/>
      <c r="D4871" s="340"/>
      <c r="E4871" s="340"/>
      <c r="F4871" s="340"/>
      <c r="G4871" s="340"/>
      <c r="H4871" s="218" t="s">
        <v>634</v>
      </c>
      <c r="I4871" s="341" t="s">
        <v>635</v>
      </c>
      <c r="J4871" s="341"/>
      <c r="K4871" s="341"/>
      <c r="L4871" s="341"/>
      <c r="M4871" s="341" t="s">
        <v>43</v>
      </c>
      <c r="N4871" s="341"/>
      <c r="O4871" s="341"/>
      <c r="P4871" s="340" t="s">
        <v>636</v>
      </c>
      <c r="Q4871" s="340"/>
      <c r="R4871" s="341" t="s">
        <v>637</v>
      </c>
      <c r="S4871" s="341"/>
      <c r="T4871" s="341"/>
      <c r="U4871" s="341"/>
      <c r="V4871" s="341" t="s">
        <v>638</v>
      </c>
      <c r="W4871" s="341"/>
      <c r="X4871" s="341"/>
    </row>
    <row r="4872" spans="1:24" ht="1.5" customHeight="1">
      <c r="A4872" s="330" t="s">
        <v>294</v>
      </c>
      <c r="B4872" s="330"/>
      <c r="C4872" s="330"/>
      <c r="D4872" s="330"/>
      <c r="E4872" s="330"/>
      <c r="F4872" s="330"/>
      <c r="G4872" s="330"/>
      <c r="H4872" s="219"/>
      <c r="I4872" s="338">
        <v>1</v>
      </c>
      <c r="J4872" s="338"/>
      <c r="K4872" s="338"/>
      <c r="L4872" s="338"/>
      <c r="M4872" s="332" t="s">
        <v>45</v>
      </c>
      <c r="N4872" s="332"/>
      <c r="O4872" s="332"/>
      <c r="P4872" s="330"/>
      <c r="Q4872" s="330"/>
      <c r="R4872" s="338">
        <v>70</v>
      </c>
      <c r="S4872" s="338"/>
      <c r="T4872" s="338"/>
      <c r="U4872" s="338"/>
      <c r="V4872" s="338">
        <v>70</v>
      </c>
      <c r="W4872" s="338"/>
      <c r="X4872" s="338"/>
    </row>
    <row r="4873" spans="1:24" ht="16.5" customHeight="1">
      <c r="A4873" s="330"/>
      <c r="B4873" s="330"/>
      <c r="C4873" s="330"/>
      <c r="D4873" s="330"/>
      <c r="E4873" s="330"/>
      <c r="F4873" s="330"/>
      <c r="G4873" s="330"/>
      <c r="H4873" s="219"/>
      <c r="I4873" s="338"/>
      <c r="J4873" s="338"/>
      <c r="K4873" s="338"/>
      <c r="L4873" s="338"/>
      <c r="M4873" s="332"/>
      <c r="N4873" s="332"/>
      <c r="O4873" s="332"/>
      <c r="P4873" s="330"/>
      <c r="Q4873" s="330"/>
      <c r="R4873" s="338"/>
      <c r="S4873" s="338"/>
      <c r="T4873" s="338"/>
      <c r="U4873" s="338"/>
      <c r="V4873" s="338"/>
      <c r="W4873" s="338"/>
      <c r="X4873" s="338"/>
    </row>
    <row r="4874" spans="1:24" ht="6" customHeight="1">
      <c r="A4874" s="330"/>
      <c r="B4874" s="330"/>
      <c r="C4874" s="330"/>
      <c r="D4874" s="330"/>
      <c r="E4874" s="330"/>
      <c r="F4874" s="330"/>
      <c r="G4874" s="330"/>
      <c r="H4874" s="219"/>
      <c r="I4874" s="338"/>
      <c r="J4874" s="338"/>
      <c r="K4874" s="338"/>
      <c r="L4874" s="338"/>
      <c r="M4874" s="332"/>
      <c r="N4874" s="332"/>
      <c r="O4874" s="332"/>
      <c r="P4874" s="330"/>
      <c r="Q4874" s="330"/>
      <c r="R4874" s="338"/>
      <c r="S4874" s="338"/>
      <c r="T4874" s="338"/>
      <c r="U4874" s="338"/>
      <c r="V4874" s="338"/>
      <c r="W4874" s="338"/>
      <c r="X4874" s="338"/>
    </row>
    <row r="4875" spans="1:24" ht="7.5" customHeight="1"/>
    <row r="4876" spans="1:24" ht="17.25" customHeight="1">
      <c r="S4876" s="335" t="s">
        <v>641</v>
      </c>
      <c r="T4876" s="335"/>
      <c r="U4876" s="336">
        <v>70</v>
      </c>
      <c r="V4876" s="336"/>
      <c r="W4876" s="336"/>
    </row>
    <row r="4877" spans="1:24" ht="15" customHeight="1"/>
    <row r="4878" spans="1:24" ht="16.5" customHeight="1">
      <c r="B4878" s="339" t="s">
        <v>860</v>
      </c>
      <c r="C4878" s="339"/>
      <c r="D4878" s="339"/>
      <c r="E4878" s="339"/>
      <c r="F4878" s="339"/>
      <c r="G4878" s="339"/>
      <c r="H4878" s="339"/>
      <c r="I4878" s="339"/>
      <c r="J4878" s="339"/>
      <c r="K4878" s="339"/>
      <c r="L4878" s="339"/>
      <c r="M4878" s="339"/>
      <c r="N4878" s="339"/>
      <c r="O4878" s="339"/>
      <c r="P4878" s="339"/>
      <c r="Q4878" s="339"/>
      <c r="R4878" s="339"/>
      <c r="S4878" s="339"/>
      <c r="T4878" s="339"/>
      <c r="U4878" s="339"/>
      <c r="V4878" s="339"/>
      <c r="W4878" s="339"/>
      <c r="X4878" s="339"/>
    </row>
    <row r="4879" spans="1:24" ht="1.5" customHeight="1"/>
    <row r="4880" spans="1:24" ht="18" customHeight="1">
      <c r="A4880" s="340" t="s">
        <v>633</v>
      </c>
      <c r="B4880" s="340"/>
      <c r="C4880" s="340"/>
      <c r="D4880" s="340"/>
      <c r="E4880" s="340"/>
      <c r="F4880" s="340"/>
      <c r="G4880" s="340"/>
      <c r="H4880" s="218" t="s">
        <v>634</v>
      </c>
      <c r="I4880" s="341" t="s">
        <v>635</v>
      </c>
      <c r="J4880" s="341"/>
      <c r="K4880" s="341"/>
      <c r="L4880" s="341"/>
      <c r="M4880" s="341" t="s">
        <v>43</v>
      </c>
      <c r="N4880" s="341"/>
      <c r="O4880" s="341"/>
      <c r="P4880" s="340" t="s">
        <v>636</v>
      </c>
      <c r="Q4880" s="340"/>
      <c r="R4880" s="341" t="s">
        <v>637</v>
      </c>
      <c r="S4880" s="341"/>
      <c r="T4880" s="341"/>
      <c r="U4880" s="341"/>
      <c r="V4880" s="341" t="s">
        <v>638</v>
      </c>
      <c r="W4880" s="341"/>
      <c r="X4880" s="341"/>
    </row>
    <row r="4881" spans="1:24" ht="0.75" customHeight="1">
      <c r="A4881" s="330" t="s">
        <v>295</v>
      </c>
      <c r="B4881" s="330"/>
      <c r="C4881" s="330"/>
      <c r="D4881" s="330"/>
      <c r="E4881" s="330"/>
      <c r="F4881" s="330"/>
      <c r="G4881" s="330"/>
      <c r="H4881" s="219"/>
      <c r="I4881" s="338">
        <v>0.2</v>
      </c>
      <c r="J4881" s="338"/>
      <c r="K4881" s="338"/>
      <c r="L4881" s="338"/>
      <c r="M4881" s="332" t="s">
        <v>289</v>
      </c>
      <c r="N4881" s="332"/>
      <c r="O4881" s="332"/>
      <c r="P4881" s="330"/>
      <c r="Q4881" s="330"/>
      <c r="R4881" s="338">
        <v>276</v>
      </c>
      <c r="S4881" s="338"/>
      <c r="T4881" s="338"/>
      <c r="U4881" s="338"/>
      <c r="V4881" s="338">
        <v>55.2</v>
      </c>
      <c r="W4881" s="338"/>
      <c r="X4881" s="338"/>
    </row>
    <row r="4882" spans="1:24" ht="17.25" customHeight="1">
      <c r="A4882" s="330"/>
      <c r="B4882" s="330"/>
      <c r="C4882" s="330"/>
      <c r="D4882" s="330"/>
      <c r="E4882" s="330"/>
      <c r="F4882" s="330"/>
      <c r="G4882" s="330"/>
      <c r="H4882" s="219"/>
      <c r="I4882" s="338"/>
      <c r="J4882" s="338"/>
      <c r="K4882" s="338"/>
      <c r="L4882" s="338"/>
      <c r="M4882" s="332"/>
      <c r="N4882" s="332"/>
      <c r="O4882" s="332"/>
      <c r="P4882" s="330"/>
      <c r="Q4882" s="330"/>
      <c r="R4882" s="338"/>
      <c r="S4882" s="338"/>
      <c r="T4882" s="338"/>
      <c r="U4882" s="338"/>
      <c r="V4882" s="338"/>
      <c r="W4882" s="338"/>
      <c r="X4882" s="338"/>
    </row>
    <row r="4883" spans="1:24" ht="0.75" customHeight="1">
      <c r="A4883" s="330" t="s">
        <v>291</v>
      </c>
      <c r="B4883" s="330"/>
      <c r="C4883" s="330"/>
      <c r="D4883" s="330"/>
      <c r="E4883" s="330"/>
      <c r="F4883" s="330"/>
      <c r="G4883" s="330"/>
      <c r="H4883" s="219"/>
      <c r="I4883" s="338">
        <v>1</v>
      </c>
      <c r="J4883" s="338"/>
      <c r="K4883" s="338"/>
      <c r="L4883" s="338"/>
      <c r="M4883" s="332" t="s">
        <v>45</v>
      </c>
      <c r="N4883" s="332"/>
      <c r="O4883" s="332"/>
      <c r="P4883" s="330"/>
      <c r="Q4883" s="330"/>
      <c r="R4883" s="338">
        <v>0.5</v>
      </c>
      <c r="S4883" s="338"/>
      <c r="T4883" s="338"/>
      <c r="U4883" s="338"/>
      <c r="V4883" s="338">
        <v>0.5</v>
      </c>
      <c r="W4883" s="338"/>
      <c r="X4883" s="338"/>
    </row>
    <row r="4884" spans="1:24" ht="17.25" customHeight="1">
      <c r="A4884" s="330"/>
      <c r="B4884" s="330"/>
      <c r="C4884" s="330"/>
      <c r="D4884" s="330"/>
      <c r="E4884" s="330"/>
      <c r="F4884" s="330"/>
      <c r="G4884" s="330"/>
      <c r="H4884" s="219"/>
      <c r="I4884" s="338"/>
      <c r="J4884" s="338"/>
      <c r="K4884" s="338"/>
      <c r="L4884" s="338"/>
      <c r="M4884" s="332"/>
      <c r="N4884" s="332"/>
      <c r="O4884" s="332"/>
      <c r="P4884" s="330"/>
      <c r="Q4884" s="330"/>
      <c r="R4884" s="338"/>
      <c r="S4884" s="338"/>
      <c r="T4884" s="338"/>
      <c r="U4884" s="338"/>
      <c r="V4884" s="338"/>
      <c r="W4884" s="338"/>
      <c r="X4884" s="338"/>
    </row>
    <row r="4885" spans="1:24" ht="7.5" customHeight="1"/>
    <row r="4886" spans="1:24" ht="16.5" customHeight="1">
      <c r="S4886" s="335" t="s">
        <v>641</v>
      </c>
      <c r="T4886" s="335"/>
      <c r="U4886" s="336">
        <v>55.7</v>
      </c>
      <c r="V4886" s="336"/>
      <c r="W4886" s="336"/>
    </row>
    <row r="4887" spans="1:24" ht="15" customHeight="1"/>
    <row r="4888" spans="1:24" ht="16.5" customHeight="1">
      <c r="B4888" s="339" t="s">
        <v>861</v>
      </c>
      <c r="C4888" s="339"/>
      <c r="D4888" s="339"/>
      <c r="E4888" s="339"/>
      <c r="F4888" s="339"/>
      <c r="G4888" s="339"/>
      <c r="H4888" s="339"/>
      <c r="I4888" s="339"/>
      <c r="J4888" s="339"/>
      <c r="K4888" s="339"/>
      <c r="L4888" s="339"/>
      <c r="M4888" s="339"/>
      <c r="N4888" s="339"/>
      <c r="O4888" s="339"/>
      <c r="P4888" s="339"/>
      <c r="Q4888" s="339"/>
      <c r="R4888" s="339"/>
      <c r="S4888" s="339"/>
      <c r="T4888" s="339"/>
      <c r="U4888" s="339"/>
      <c r="V4888" s="339"/>
      <c r="W4888" s="339"/>
      <c r="X4888" s="339"/>
    </row>
    <row r="4889" spans="1:24" ht="1.5" customHeight="1"/>
    <row r="4890" spans="1:24" ht="18" customHeight="1">
      <c r="A4890" s="340" t="s">
        <v>633</v>
      </c>
      <c r="B4890" s="340"/>
      <c r="C4890" s="340"/>
      <c r="D4890" s="340"/>
      <c r="E4890" s="340"/>
      <c r="F4890" s="340"/>
      <c r="G4890" s="340"/>
      <c r="H4890" s="218" t="s">
        <v>634</v>
      </c>
      <c r="I4890" s="341" t="s">
        <v>635</v>
      </c>
      <c r="J4890" s="341"/>
      <c r="K4890" s="341"/>
      <c r="L4890" s="341"/>
      <c r="M4890" s="341" t="s">
        <v>43</v>
      </c>
      <c r="N4890" s="341"/>
      <c r="O4890" s="341"/>
      <c r="P4890" s="340" t="s">
        <v>636</v>
      </c>
      <c r="Q4890" s="340"/>
      <c r="R4890" s="341" t="s">
        <v>637</v>
      </c>
      <c r="S4890" s="341"/>
      <c r="T4890" s="341"/>
      <c r="U4890" s="341"/>
      <c r="V4890" s="341" t="s">
        <v>638</v>
      </c>
      <c r="W4890" s="341"/>
      <c r="X4890" s="341"/>
    </row>
    <row r="4891" spans="1:24" ht="1.5" customHeight="1">
      <c r="A4891" s="330" t="s">
        <v>295</v>
      </c>
      <c r="B4891" s="330"/>
      <c r="C4891" s="330"/>
      <c r="D4891" s="330"/>
      <c r="E4891" s="330"/>
      <c r="F4891" s="330"/>
      <c r="G4891" s="330"/>
      <c r="H4891" s="219"/>
      <c r="I4891" s="338">
        <v>1</v>
      </c>
      <c r="J4891" s="338"/>
      <c r="K4891" s="338"/>
      <c r="L4891" s="338"/>
      <c r="M4891" s="332" t="s">
        <v>289</v>
      </c>
      <c r="N4891" s="332"/>
      <c r="O4891" s="332"/>
      <c r="P4891" s="330"/>
      <c r="Q4891" s="330"/>
      <c r="R4891" s="338">
        <v>276</v>
      </c>
      <c r="S4891" s="338"/>
      <c r="T4891" s="338"/>
      <c r="U4891" s="338"/>
      <c r="V4891" s="338">
        <v>276</v>
      </c>
      <c r="W4891" s="338"/>
      <c r="X4891" s="338"/>
    </row>
    <row r="4892" spans="1:24" ht="16.5" customHeight="1">
      <c r="A4892" s="330"/>
      <c r="B4892" s="330"/>
      <c r="C4892" s="330"/>
      <c r="D4892" s="330"/>
      <c r="E4892" s="330"/>
      <c r="F4892" s="330"/>
      <c r="G4892" s="330"/>
      <c r="H4892" s="219"/>
      <c r="I4892" s="338"/>
      <c r="J4892" s="338"/>
      <c r="K4892" s="338"/>
      <c r="L4892" s="338"/>
      <c r="M4892" s="332"/>
      <c r="N4892" s="332"/>
      <c r="O4892" s="332"/>
      <c r="P4892" s="330"/>
      <c r="Q4892" s="330"/>
      <c r="R4892" s="338"/>
      <c r="S4892" s="338"/>
      <c r="T4892" s="338"/>
      <c r="U4892" s="338"/>
      <c r="V4892" s="338"/>
      <c r="W4892" s="338"/>
      <c r="X4892" s="338"/>
    </row>
    <row r="4893" spans="1:24" ht="1.5" customHeight="1">
      <c r="A4893" s="330" t="s">
        <v>291</v>
      </c>
      <c r="B4893" s="330"/>
      <c r="C4893" s="330"/>
      <c r="D4893" s="330"/>
      <c r="E4893" s="330"/>
      <c r="F4893" s="330"/>
      <c r="G4893" s="330"/>
      <c r="H4893" s="219"/>
      <c r="I4893" s="338">
        <v>1</v>
      </c>
      <c r="J4893" s="338"/>
      <c r="K4893" s="338"/>
      <c r="L4893" s="338"/>
      <c r="M4893" s="332" t="s">
        <v>45</v>
      </c>
      <c r="N4893" s="332"/>
      <c r="O4893" s="332"/>
      <c r="P4893" s="330"/>
      <c r="Q4893" s="330"/>
      <c r="R4893" s="338">
        <v>0.5</v>
      </c>
      <c r="S4893" s="338"/>
      <c r="T4893" s="338"/>
      <c r="U4893" s="338"/>
      <c r="V4893" s="338">
        <v>0.5</v>
      </c>
      <c r="W4893" s="338"/>
      <c r="X4893" s="338"/>
    </row>
    <row r="4894" spans="1:24" ht="16.5" customHeight="1">
      <c r="A4894" s="330"/>
      <c r="B4894" s="330"/>
      <c r="C4894" s="330"/>
      <c r="D4894" s="330"/>
      <c r="E4894" s="330"/>
      <c r="F4894" s="330"/>
      <c r="G4894" s="330"/>
      <c r="H4894" s="219"/>
      <c r="I4894" s="338"/>
      <c r="J4894" s="338"/>
      <c r="K4894" s="338"/>
      <c r="L4894" s="338"/>
      <c r="M4894" s="332"/>
      <c r="N4894" s="332"/>
      <c r="O4894" s="332"/>
      <c r="P4894" s="330"/>
      <c r="Q4894" s="330"/>
      <c r="R4894" s="338"/>
      <c r="S4894" s="338"/>
      <c r="T4894" s="338"/>
      <c r="U4894" s="338"/>
      <c r="V4894" s="338"/>
      <c r="W4894" s="338"/>
      <c r="X4894" s="338"/>
    </row>
    <row r="4895" spans="1:24" ht="7.5" customHeight="1"/>
    <row r="4896" spans="1:24" ht="16.5" customHeight="1">
      <c r="S4896" s="335" t="s">
        <v>641</v>
      </c>
      <c r="T4896" s="335"/>
      <c r="U4896" s="336">
        <v>276.5</v>
      </c>
      <c r="V4896" s="336"/>
      <c r="W4896" s="336"/>
    </row>
    <row r="4897" spans="1:24" ht="15.75" customHeight="1"/>
    <row r="4898" spans="1:24" ht="16.5" customHeight="1">
      <c r="B4898" s="339" t="s">
        <v>862</v>
      </c>
      <c r="C4898" s="339"/>
      <c r="D4898" s="339"/>
      <c r="E4898" s="339"/>
      <c r="F4898" s="339"/>
      <c r="G4898" s="339"/>
      <c r="H4898" s="339"/>
      <c r="I4898" s="339"/>
      <c r="J4898" s="339"/>
      <c r="K4898" s="339"/>
      <c r="L4898" s="339"/>
      <c r="M4898" s="339"/>
      <c r="N4898" s="339"/>
      <c r="O4898" s="339"/>
      <c r="P4898" s="339"/>
      <c r="Q4898" s="339"/>
      <c r="R4898" s="339"/>
      <c r="S4898" s="339"/>
      <c r="T4898" s="339"/>
      <c r="U4898" s="339"/>
      <c r="V4898" s="339"/>
      <c r="W4898" s="339"/>
      <c r="X4898" s="339"/>
    </row>
    <row r="4899" spans="1:24" ht="0.75" customHeight="1"/>
    <row r="4900" spans="1:24" ht="18" customHeight="1">
      <c r="A4900" s="340" t="s">
        <v>633</v>
      </c>
      <c r="B4900" s="340"/>
      <c r="C4900" s="340"/>
      <c r="D4900" s="340"/>
      <c r="E4900" s="340"/>
      <c r="F4900" s="340"/>
      <c r="G4900" s="340"/>
      <c r="H4900" s="218" t="s">
        <v>634</v>
      </c>
      <c r="I4900" s="341" t="s">
        <v>635</v>
      </c>
      <c r="J4900" s="341"/>
      <c r="K4900" s="341"/>
      <c r="L4900" s="341"/>
      <c r="M4900" s="341" t="s">
        <v>43</v>
      </c>
      <c r="N4900" s="341"/>
      <c r="O4900" s="341"/>
      <c r="P4900" s="340" t="s">
        <v>636</v>
      </c>
      <c r="Q4900" s="340"/>
      <c r="R4900" s="341" t="s">
        <v>637</v>
      </c>
      <c r="S4900" s="341"/>
      <c r="T4900" s="341"/>
      <c r="U4900" s="341"/>
      <c r="V4900" s="341" t="s">
        <v>638</v>
      </c>
      <c r="W4900" s="341"/>
      <c r="X4900" s="341"/>
    </row>
    <row r="4901" spans="1:24" ht="1.5" customHeight="1">
      <c r="A4901" s="330" t="s">
        <v>296</v>
      </c>
      <c r="B4901" s="330"/>
      <c r="C4901" s="330"/>
      <c r="D4901" s="330"/>
      <c r="E4901" s="330"/>
      <c r="F4901" s="330"/>
      <c r="G4901" s="330"/>
      <c r="H4901" s="219"/>
      <c r="I4901" s="338">
        <v>0.2</v>
      </c>
      <c r="J4901" s="338"/>
      <c r="K4901" s="338"/>
      <c r="L4901" s="338"/>
      <c r="M4901" s="332" t="s">
        <v>289</v>
      </c>
      <c r="N4901" s="332"/>
      <c r="O4901" s="332"/>
      <c r="P4901" s="330"/>
      <c r="Q4901" s="330"/>
      <c r="R4901" s="338">
        <v>276</v>
      </c>
      <c r="S4901" s="338"/>
      <c r="T4901" s="338"/>
      <c r="U4901" s="338"/>
      <c r="V4901" s="338">
        <v>55.2</v>
      </c>
      <c r="W4901" s="338"/>
      <c r="X4901" s="338"/>
    </row>
    <row r="4902" spans="1:24" ht="16.5" customHeight="1">
      <c r="A4902" s="330"/>
      <c r="B4902" s="330"/>
      <c r="C4902" s="330"/>
      <c r="D4902" s="330"/>
      <c r="E4902" s="330"/>
      <c r="F4902" s="330"/>
      <c r="G4902" s="330"/>
      <c r="H4902" s="219"/>
      <c r="I4902" s="338"/>
      <c r="J4902" s="338"/>
      <c r="K4902" s="338"/>
      <c r="L4902" s="338"/>
      <c r="M4902" s="332"/>
      <c r="N4902" s="332"/>
      <c r="O4902" s="332"/>
      <c r="P4902" s="330"/>
      <c r="Q4902" s="330"/>
      <c r="R4902" s="338"/>
      <c r="S4902" s="338"/>
      <c r="T4902" s="338"/>
      <c r="U4902" s="338"/>
      <c r="V4902" s="338"/>
      <c r="W4902" s="338"/>
      <c r="X4902" s="338"/>
    </row>
    <row r="4903" spans="1:24" ht="6" customHeight="1">
      <c r="A4903" s="330"/>
      <c r="B4903" s="330"/>
      <c r="C4903" s="330"/>
      <c r="D4903" s="330"/>
      <c r="E4903" s="330"/>
      <c r="F4903" s="330"/>
      <c r="G4903" s="330"/>
      <c r="H4903" s="219"/>
      <c r="I4903" s="338"/>
      <c r="J4903" s="338"/>
      <c r="K4903" s="338"/>
      <c r="L4903" s="338"/>
      <c r="M4903" s="332"/>
      <c r="N4903" s="332"/>
      <c r="O4903" s="332"/>
      <c r="P4903" s="330"/>
      <c r="Q4903" s="330"/>
      <c r="R4903" s="338"/>
      <c r="S4903" s="338"/>
      <c r="T4903" s="338"/>
      <c r="U4903" s="338"/>
      <c r="V4903" s="338"/>
      <c r="W4903" s="338"/>
      <c r="X4903" s="338"/>
    </row>
    <row r="4904" spans="1:24" ht="1.5" customHeight="1">
      <c r="A4904" s="330" t="s">
        <v>291</v>
      </c>
      <c r="B4904" s="330"/>
      <c r="C4904" s="330"/>
      <c r="D4904" s="330"/>
      <c r="E4904" s="330"/>
      <c r="F4904" s="330"/>
      <c r="G4904" s="330"/>
      <c r="H4904" s="219"/>
      <c r="I4904" s="338">
        <v>1</v>
      </c>
      <c r="J4904" s="338"/>
      <c r="K4904" s="338"/>
      <c r="L4904" s="338"/>
      <c r="M4904" s="332" t="s">
        <v>45</v>
      </c>
      <c r="N4904" s="332"/>
      <c r="O4904" s="332"/>
      <c r="P4904" s="330"/>
      <c r="Q4904" s="330"/>
      <c r="R4904" s="338">
        <v>0.5</v>
      </c>
      <c r="S4904" s="338"/>
      <c r="T4904" s="338"/>
      <c r="U4904" s="338"/>
      <c r="V4904" s="338">
        <v>0.5</v>
      </c>
      <c r="W4904" s="338"/>
      <c r="X4904" s="338"/>
    </row>
    <row r="4905" spans="1:24" ht="16.5" customHeight="1">
      <c r="A4905" s="330"/>
      <c r="B4905" s="330"/>
      <c r="C4905" s="330"/>
      <c r="D4905" s="330"/>
      <c r="E4905" s="330"/>
      <c r="F4905" s="330"/>
      <c r="G4905" s="330"/>
      <c r="H4905" s="219"/>
      <c r="I4905" s="338"/>
      <c r="J4905" s="338"/>
      <c r="K4905" s="338"/>
      <c r="L4905" s="338"/>
      <c r="M4905" s="332"/>
      <c r="N4905" s="332"/>
      <c r="O4905" s="332"/>
      <c r="P4905" s="330"/>
      <c r="Q4905" s="330"/>
      <c r="R4905" s="338"/>
      <c r="S4905" s="338"/>
      <c r="T4905" s="338"/>
      <c r="U4905" s="338"/>
      <c r="V4905" s="338"/>
      <c r="W4905" s="338"/>
      <c r="X4905" s="338"/>
    </row>
    <row r="4906" spans="1:24" ht="7.5" customHeight="1"/>
    <row r="4907" spans="1:24" ht="16.5" customHeight="1">
      <c r="S4907" s="335" t="s">
        <v>641</v>
      </c>
      <c r="T4907" s="335"/>
      <c r="U4907" s="336">
        <v>55.7</v>
      </c>
      <c r="V4907" s="336"/>
      <c r="W4907" s="336"/>
    </row>
    <row r="4908" spans="1:24" ht="15.75" customHeight="1"/>
    <row r="4909" spans="1:24" ht="16.5" customHeight="1">
      <c r="B4909" s="339" t="s">
        <v>863</v>
      </c>
      <c r="C4909" s="339"/>
      <c r="D4909" s="339"/>
      <c r="E4909" s="339"/>
      <c r="F4909" s="339"/>
      <c r="G4909" s="339"/>
      <c r="H4909" s="339"/>
      <c r="I4909" s="339"/>
      <c r="J4909" s="339"/>
      <c r="K4909" s="339"/>
      <c r="L4909" s="339"/>
      <c r="M4909" s="339"/>
      <c r="N4909" s="339"/>
      <c r="O4909" s="339"/>
      <c r="P4909" s="339"/>
      <c r="Q4909" s="339"/>
      <c r="R4909" s="339"/>
      <c r="S4909" s="339"/>
      <c r="T4909" s="339"/>
      <c r="U4909" s="339"/>
      <c r="V4909" s="339"/>
      <c r="W4909" s="339"/>
      <c r="X4909" s="339"/>
    </row>
    <row r="4910" spans="1:24" ht="0.75" customHeight="1"/>
    <row r="4911" spans="1:24" ht="18" customHeight="1">
      <c r="A4911" s="340" t="s">
        <v>633</v>
      </c>
      <c r="B4911" s="340"/>
      <c r="C4911" s="340"/>
      <c r="D4911" s="340"/>
      <c r="E4911" s="340"/>
      <c r="F4911" s="340"/>
      <c r="G4911" s="340"/>
      <c r="H4911" s="218" t="s">
        <v>634</v>
      </c>
      <c r="I4911" s="341" t="s">
        <v>635</v>
      </c>
      <c r="J4911" s="341"/>
      <c r="K4911" s="341"/>
      <c r="L4911" s="341"/>
      <c r="M4911" s="341" t="s">
        <v>43</v>
      </c>
      <c r="N4911" s="341"/>
      <c r="O4911" s="341"/>
      <c r="P4911" s="340" t="s">
        <v>636</v>
      </c>
      <c r="Q4911" s="340"/>
      <c r="R4911" s="341" t="s">
        <v>637</v>
      </c>
      <c r="S4911" s="341"/>
      <c r="T4911" s="341"/>
      <c r="U4911" s="341"/>
      <c r="V4911" s="341" t="s">
        <v>638</v>
      </c>
      <c r="W4911" s="341"/>
      <c r="X4911" s="341"/>
    </row>
    <row r="4912" spans="1:24" ht="1.5" customHeight="1">
      <c r="A4912" s="330" t="s">
        <v>296</v>
      </c>
      <c r="B4912" s="330"/>
      <c r="C4912" s="330"/>
      <c r="D4912" s="330"/>
      <c r="E4912" s="330"/>
      <c r="F4912" s="330"/>
      <c r="G4912" s="330"/>
      <c r="H4912" s="219"/>
      <c r="I4912" s="338">
        <v>1</v>
      </c>
      <c r="J4912" s="338"/>
      <c r="K4912" s="338"/>
      <c r="L4912" s="338"/>
      <c r="M4912" s="332" t="s">
        <v>289</v>
      </c>
      <c r="N4912" s="332"/>
      <c r="O4912" s="332"/>
      <c r="P4912" s="330"/>
      <c r="Q4912" s="330"/>
      <c r="R4912" s="338">
        <v>276</v>
      </c>
      <c r="S4912" s="338"/>
      <c r="T4912" s="338"/>
      <c r="U4912" s="338"/>
      <c r="V4912" s="338">
        <v>276</v>
      </c>
      <c r="W4912" s="338"/>
      <c r="X4912" s="338"/>
    </row>
    <row r="4913" spans="1:24" ht="16.5" customHeight="1">
      <c r="A4913" s="330"/>
      <c r="B4913" s="330"/>
      <c r="C4913" s="330"/>
      <c r="D4913" s="330"/>
      <c r="E4913" s="330"/>
      <c r="F4913" s="330"/>
      <c r="G4913" s="330"/>
      <c r="H4913" s="219"/>
      <c r="I4913" s="338"/>
      <c r="J4913" s="338"/>
      <c r="K4913" s="338"/>
      <c r="L4913" s="338"/>
      <c r="M4913" s="332"/>
      <c r="N4913" s="332"/>
      <c r="O4913" s="332"/>
      <c r="P4913" s="330"/>
      <c r="Q4913" s="330"/>
      <c r="R4913" s="338"/>
      <c r="S4913" s="338"/>
      <c r="T4913" s="338"/>
      <c r="U4913" s="338"/>
      <c r="V4913" s="338"/>
      <c r="W4913" s="338"/>
      <c r="X4913" s="338"/>
    </row>
    <row r="4914" spans="1:24" ht="6" customHeight="1">
      <c r="A4914" s="330"/>
      <c r="B4914" s="330"/>
      <c r="C4914" s="330"/>
      <c r="D4914" s="330"/>
      <c r="E4914" s="330"/>
      <c r="F4914" s="330"/>
      <c r="G4914" s="330"/>
      <c r="H4914" s="219"/>
      <c r="I4914" s="338"/>
      <c r="J4914" s="338"/>
      <c r="K4914" s="338"/>
      <c r="L4914" s="338"/>
      <c r="M4914" s="332"/>
      <c r="N4914" s="332"/>
      <c r="O4914" s="332"/>
      <c r="P4914" s="330"/>
      <c r="Q4914" s="330"/>
      <c r="R4914" s="338"/>
      <c r="S4914" s="338"/>
      <c r="T4914" s="338"/>
      <c r="U4914" s="338"/>
      <c r="V4914" s="338"/>
      <c r="W4914" s="338"/>
      <c r="X4914" s="338"/>
    </row>
    <row r="4915" spans="1:24" ht="1.5" customHeight="1">
      <c r="A4915" s="330" t="s">
        <v>291</v>
      </c>
      <c r="B4915" s="330"/>
      <c r="C4915" s="330"/>
      <c r="D4915" s="330"/>
      <c r="E4915" s="330"/>
      <c r="F4915" s="330"/>
      <c r="G4915" s="330"/>
      <c r="H4915" s="219"/>
      <c r="I4915" s="338">
        <v>1</v>
      </c>
      <c r="J4915" s="338"/>
      <c r="K4915" s="338"/>
      <c r="L4915" s="338"/>
      <c r="M4915" s="332" t="s">
        <v>45</v>
      </c>
      <c r="N4915" s="332"/>
      <c r="O4915" s="332"/>
      <c r="P4915" s="330"/>
      <c r="Q4915" s="330"/>
      <c r="R4915" s="338">
        <v>0.5</v>
      </c>
      <c r="S4915" s="338"/>
      <c r="T4915" s="338"/>
      <c r="U4915" s="338"/>
      <c r="V4915" s="338">
        <v>0.5</v>
      </c>
      <c r="W4915" s="338"/>
      <c r="X4915" s="338"/>
    </row>
    <row r="4916" spans="1:24" ht="16.5" customHeight="1">
      <c r="A4916" s="330"/>
      <c r="B4916" s="330"/>
      <c r="C4916" s="330"/>
      <c r="D4916" s="330"/>
      <c r="E4916" s="330"/>
      <c r="F4916" s="330"/>
      <c r="G4916" s="330"/>
      <c r="H4916" s="219"/>
      <c r="I4916" s="338"/>
      <c r="J4916" s="338"/>
      <c r="K4916" s="338"/>
      <c r="L4916" s="338"/>
      <c r="M4916" s="332"/>
      <c r="N4916" s="332"/>
      <c r="O4916" s="332"/>
      <c r="P4916" s="330"/>
      <c r="Q4916" s="330"/>
      <c r="R4916" s="338"/>
      <c r="S4916" s="338"/>
      <c r="T4916" s="338"/>
      <c r="U4916" s="338"/>
      <c r="V4916" s="338"/>
      <c r="W4916" s="338"/>
      <c r="X4916" s="338"/>
    </row>
    <row r="4917" spans="1:24" ht="7.5" customHeight="1"/>
    <row r="4918" spans="1:24" ht="16.5" customHeight="1">
      <c r="S4918" s="335" t="s">
        <v>641</v>
      </c>
      <c r="T4918" s="335"/>
      <c r="U4918" s="336">
        <v>276.5</v>
      </c>
      <c r="V4918" s="336"/>
      <c r="W4918" s="336"/>
    </row>
    <row r="4919" spans="1:24" ht="15.75" customHeight="1"/>
    <row r="4920" spans="1:24" ht="16.5" customHeight="1">
      <c r="B4920" s="339" t="s">
        <v>297</v>
      </c>
      <c r="C4920" s="339"/>
      <c r="D4920" s="339"/>
      <c r="E4920" s="339"/>
      <c r="F4920" s="339"/>
      <c r="G4920" s="339"/>
      <c r="H4920" s="339"/>
      <c r="I4920" s="339"/>
      <c r="J4920" s="339"/>
      <c r="K4920" s="339"/>
      <c r="L4920" s="339"/>
      <c r="M4920" s="339"/>
      <c r="N4920" s="339"/>
      <c r="O4920" s="339"/>
      <c r="P4920" s="339"/>
      <c r="Q4920" s="339"/>
      <c r="R4920" s="339"/>
      <c r="S4920" s="339"/>
      <c r="T4920" s="339"/>
      <c r="U4920" s="339"/>
      <c r="V4920" s="339"/>
      <c r="W4920" s="339"/>
      <c r="X4920" s="339"/>
    </row>
    <row r="4921" spans="1:24" ht="0.75" customHeight="1"/>
    <row r="4922" spans="1:24" ht="18" customHeight="1">
      <c r="A4922" s="340" t="s">
        <v>633</v>
      </c>
      <c r="B4922" s="340"/>
      <c r="C4922" s="340"/>
      <c r="D4922" s="340"/>
      <c r="E4922" s="340"/>
      <c r="F4922" s="340"/>
      <c r="G4922" s="340"/>
      <c r="H4922" s="218" t="s">
        <v>634</v>
      </c>
      <c r="I4922" s="341" t="s">
        <v>635</v>
      </c>
      <c r="J4922" s="341"/>
      <c r="K4922" s="341"/>
      <c r="L4922" s="341"/>
      <c r="M4922" s="341" t="s">
        <v>43</v>
      </c>
      <c r="N4922" s="341"/>
      <c r="O4922" s="341"/>
      <c r="P4922" s="340" t="s">
        <v>636</v>
      </c>
      <c r="Q4922" s="340"/>
      <c r="R4922" s="341" t="s">
        <v>637</v>
      </c>
      <c r="S4922" s="341"/>
      <c r="T4922" s="341"/>
      <c r="U4922" s="341"/>
      <c r="V4922" s="341" t="s">
        <v>638</v>
      </c>
      <c r="W4922" s="341"/>
      <c r="X4922" s="341"/>
    </row>
    <row r="4923" spans="1:24" ht="1.5" customHeight="1">
      <c r="A4923" s="330" t="s">
        <v>298</v>
      </c>
      <c r="B4923" s="330"/>
      <c r="C4923" s="330"/>
      <c r="D4923" s="330"/>
      <c r="E4923" s="330"/>
      <c r="F4923" s="330"/>
      <c r="G4923" s="330"/>
      <c r="H4923" s="219"/>
      <c r="I4923" s="338">
        <v>1</v>
      </c>
      <c r="J4923" s="338"/>
      <c r="K4923" s="338"/>
      <c r="L4923" s="338"/>
      <c r="M4923" s="332" t="s">
        <v>45</v>
      </c>
      <c r="N4923" s="332"/>
      <c r="O4923" s="332"/>
      <c r="P4923" s="330"/>
      <c r="Q4923" s="330"/>
      <c r="R4923" s="338">
        <v>72</v>
      </c>
      <c r="S4923" s="338"/>
      <c r="T4923" s="338"/>
      <c r="U4923" s="338"/>
      <c r="V4923" s="338">
        <v>72</v>
      </c>
      <c r="W4923" s="338"/>
      <c r="X4923" s="338"/>
    </row>
    <row r="4924" spans="1:24" ht="16.5" customHeight="1">
      <c r="A4924" s="330"/>
      <c r="B4924" s="330"/>
      <c r="C4924" s="330"/>
      <c r="D4924" s="330"/>
      <c r="E4924" s="330"/>
      <c r="F4924" s="330"/>
      <c r="G4924" s="330"/>
      <c r="H4924" s="219"/>
      <c r="I4924" s="338"/>
      <c r="J4924" s="338"/>
      <c r="K4924" s="338"/>
      <c r="L4924" s="338"/>
      <c r="M4924" s="332"/>
      <c r="N4924" s="332"/>
      <c r="O4924" s="332"/>
      <c r="P4924" s="330"/>
      <c r="Q4924" s="330"/>
      <c r="R4924" s="338"/>
      <c r="S4924" s="338"/>
      <c r="T4924" s="338"/>
      <c r="U4924" s="338"/>
      <c r="V4924" s="338"/>
      <c r="W4924" s="338"/>
      <c r="X4924" s="338"/>
    </row>
    <row r="4925" spans="1:24" ht="7.5" customHeight="1"/>
    <row r="4926" spans="1:24" ht="16.5" customHeight="1">
      <c r="S4926" s="335" t="s">
        <v>641</v>
      </c>
      <c r="T4926" s="335"/>
      <c r="U4926" s="336">
        <v>72</v>
      </c>
      <c r="V4926" s="336"/>
      <c r="W4926" s="336"/>
    </row>
    <row r="4927" spans="1:24" ht="8.25" customHeight="1"/>
    <row r="4928" spans="1:24" ht="2.25" customHeight="1">
      <c r="B4928" s="220"/>
      <c r="C4928" s="337"/>
      <c r="D4928" s="337"/>
      <c r="E4928" s="337"/>
      <c r="F4928" s="337"/>
      <c r="G4928" s="337"/>
      <c r="H4928" s="337"/>
      <c r="I4928" s="337"/>
      <c r="J4928" s="337"/>
      <c r="K4928" s="337"/>
      <c r="L4928" s="337"/>
      <c r="M4928" s="337"/>
      <c r="N4928" s="337"/>
      <c r="O4928" s="337"/>
      <c r="P4928" s="337"/>
      <c r="Q4928" s="337"/>
      <c r="R4928" s="337"/>
      <c r="S4928" s="337"/>
      <c r="T4928" s="337"/>
      <c r="U4928" s="337"/>
      <c r="V4928" s="337"/>
      <c r="W4928" s="221"/>
    </row>
    <row r="4929" spans="2:23" ht="16.5" customHeight="1">
      <c r="B4929" s="222"/>
      <c r="C4929" s="330" t="s">
        <v>864</v>
      </c>
      <c r="D4929" s="330"/>
      <c r="E4929" s="330"/>
      <c r="F4929" s="330"/>
      <c r="G4929" s="330"/>
      <c r="H4929" s="330"/>
      <c r="I4929" s="330"/>
      <c r="J4929" s="331"/>
      <c r="K4929" s="331"/>
      <c r="L4929" s="331"/>
      <c r="M4929" s="331"/>
      <c r="N4929" s="332" t="s">
        <v>865</v>
      </c>
      <c r="O4929" s="332"/>
      <c r="P4929" s="332"/>
      <c r="Q4929" s="331"/>
      <c r="R4929" s="331"/>
      <c r="S4929" s="331"/>
      <c r="T4929" s="333" t="s">
        <v>866</v>
      </c>
      <c r="U4929" s="333"/>
      <c r="V4929" s="333"/>
      <c r="W4929" s="223"/>
    </row>
    <row r="4930" spans="2:23" ht="2.25" customHeight="1">
      <c r="B4930" s="224"/>
      <c r="C4930" s="334"/>
      <c r="D4930" s="334"/>
      <c r="E4930" s="334"/>
      <c r="F4930" s="334"/>
      <c r="G4930" s="334"/>
      <c r="H4930" s="334"/>
      <c r="I4930" s="334"/>
      <c r="J4930" s="334"/>
      <c r="K4930" s="334"/>
      <c r="L4930" s="334"/>
      <c r="M4930" s="334"/>
      <c r="N4930" s="334"/>
      <c r="O4930" s="334"/>
      <c r="P4930" s="334"/>
      <c r="Q4930" s="334"/>
      <c r="R4930" s="334"/>
      <c r="S4930" s="334"/>
      <c r="T4930" s="334"/>
      <c r="U4930" s="334"/>
      <c r="V4930" s="334"/>
      <c r="W4930" s="225"/>
    </row>
  </sheetData>
  <mergeCells count="11239">
    <mergeCell ref="A20:G21"/>
    <mergeCell ref="I20:L21"/>
    <mergeCell ref="M20:O21"/>
    <mergeCell ref="P20:Q21"/>
    <mergeCell ref="R20:U21"/>
    <mergeCell ref="V20:X21"/>
    <mergeCell ref="A18:G19"/>
    <mergeCell ref="I18:L19"/>
    <mergeCell ref="M18:O19"/>
    <mergeCell ref="P18:Q19"/>
    <mergeCell ref="R18:U19"/>
    <mergeCell ref="V18:X19"/>
    <mergeCell ref="A16:G17"/>
    <mergeCell ref="I16:L17"/>
    <mergeCell ref="M16:O17"/>
    <mergeCell ref="P16:Q17"/>
    <mergeCell ref="R16:U17"/>
    <mergeCell ref="V16:X17"/>
    <mergeCell ref="A14:G15"/>
    <mergeCell ref="I14:L15"/>
    <mergeCell ref="M14:O15"/>
    <mergeCell ref="P14:Q15"/>
    <mergeCell ref="R14:U15"/>
    <mergeCell ref="V14:X15"/>
    <mergeCell ref="A13:G13"/>
    <mergeCell ref="I13:L13"/>
    <mergeCell ref="M13:O13"/>
    <mergeCell ref="P13:Q13"/>
    <mergeCell ref="R13:U13"/>
    <mergeCell ref="V13:X13"/>
    <mergeCell ref="F1:N2"/>
    <mergeCell ref="A5:X5"/>
    <mergeCell ref="B7:K7"/>
    <mergeCell ref="E9:F9"/>
    <mergeCell ref="G9:J9"/>
    <mergeCell ref="B11:X11"/>
    <mergeCell ref="A34:G35"/>
    <mergeCell ref="I34:L35"/>
    <mergeCell ref="M34:O35"/>
    <mergeCell ref="P34:Q35"/>
    <mergeCell ref="R34:U35"/>
    <mergeCell ref="V34:X35"/>
    <mergeCell ref="A32:G33"/>
    <mergeCell ref="I32:L33"/>
    <mergeCell ref="M32:O33"/>
    <mergeCell ref="P32:Q33"/>
    <mergeCell ref="R32:U33"/>
    <mergeCell ref="V32:X33"/>
    <mergeCell ref="S27:T27"/>
    <mergeCell ref="U27:W27"/>
    <mergeCell ref="B29:X29"/>
    <mergeCell ref="A31:G31"/>
    <mergeCell ref="I31:L31"/>
    <mergeCell ref="M31:O31"/>
    <mergeCell ref="P31:Q31"/>
    <mergeCell ref="R31:U31"/>
    <mergeCell ref="V31:X31"/>
    <mergeCell ref="A24:G25"/>
    <mergeCell ref="I24:L25"/>
    <mergeCell ref="M24:O25"/>
    <mergeCell ref="P24:Q25"/>
    <mergeCell ref="R24:U25"/>
    <mergeCell ref="V24:X25"/>
    <mergeCell ref="A22:G23"/>
    <mergeCell ref="I22:L23"/>
    <mergeCell ref="M22:O23"/>
    <mergeCell ref="P22:Q23"/>
    <mergeCell ref="R22:U23"/>
    <mergeCell ref="V22:X23"/>
    <mergeCell ref="A48:G49"/>
    <mergeCell ref="I48:L49"/>
    <mergeCell ref="M48:O49"/>
    <mergeCell ref="P48:Q49"/>
    <mergeCell ref="R48:U49"/>
    <mergeCell ref="V48:X49"/>
    <mergeCell ref="A46:G47"/>
    <mergeCell ref="I46:L47"/>
    <mergeCell ref="M46:O47"/>
    <mergeCell ref="P46:Q47"/>
    <mergeCell ref="R46:U47"/>
    <mergeCell ref="V46:X47"/>
    <mergeCell ref="S41:T41"/>
    <mergeCell ref="U41:W41"/>
    <mergeCell ref="B43:X43"/>
    <mergeCell ref="A45:G45"/>
    <mergeCell ref="I45:L45"/>
    <mergeCell ref="M45:O45"/>
    <mergeCell ref="P45:Q45"/>
    <mergeCell ref="R45:U45"/>
    <mergeCell ref="V45:X45"/>
    <mergeCell ref="A38:G39"/>
    <mergeCell ref="I38:L39"/>
    <mergeCell ref="M38:O39"/>
    <mergeCell ref="P38:Q39"/>
    <mergeCell ref="R38:U39"/>
    <mergeCell ref="V38:X39"/>
    <mergeCell ref="A36:G37"/>
    <mergeCell ref="I36:L37"/>
    <mergeCell ref="M36:O37"/>
    <mergeCell ref="P36:Q37"/>
    <mergeCell ref="R36:U37"/>
    <mergeCell ref="V36:X37"/>
    <mergeCell ref="A62:G63"/>
    <mergeCell ref="I62:L63"/>
    <mergeCell ref="M62:O63"/>
    <mergeCell ref="P62:Q63"/>
    <mergeCell ref="R62:U63"/>
    <mergeCell ref="V62:X63"/>
    <mergeCell ref="A60:G61"/>
    <mergeCell ref="I60:L61"/>
    <mergeCell ref="M60:O61"/>
    <mergeCell ref="P60:Q61"/>
    <mergeCell ref="R60:U61"/>
    <mergeCell ref="V60:X61"/>
    <mergeCell ref="S55:T55"/>
    <mergeCell ref="U55:W55"/>
    <mergeCell ref="B57:X57"/>
    <mergeCell ref="A59:G59"/>
    <mergeCell ref="I59:L59"/>
    <mergeCell ref="M59:O59"/>
    <mergeCell ref="P59:Q59"/>
    <mergeCell ref="R59:U59"/>
    <mergeCell ref="V59:X59"/>
    <mergeCell ref="A52:G53"/>
    <mergeCell ref="I52:L53"/>
    <mergeCell ref="M52:O53"/>
    <mergeCell ref="P52:Q53"/>
    <mergeCell ref="R52:U53"/>
    <mergeCell ref="V52:X53"/>
    <mergeCell ref="A50:G51"/>
    <mergeCell ref="I50:L51"/>
    <mergeCell ref="M50:O51"/>
    <mergeCell ref="P50:Q51"/>
    <mergeCell ref="R50:U51"/>
    <mergeCell ref="V50:X51"/>
    <mergeCell ref="A76:G77"/>
    <mergeCell ref="I76:L77"/>
    <mergeCell ref="M76:O77"/>
    <mergeCell ref="P76:Q77"/>
    <mergeCell ref="R76:U77"/>
    <mergeCell ref="V76:X77"/>
    <mergeCell ref="A74:G75"/>
    <mergeCell ref="I74:L75"/>
    <mergeCell ref="M74:O75"/>
    <mergeCell ref="P74:Q75"/>
    <mergeCell ref="R74:U75"/>
    <mergeCell ref="V74:X75"/>
    <mergeCell ref="S69:T69"/>
    <mergeCell ref="U69:W69"/>
    <mergeCell ref="B71:X71"/>
    <mergeCell ref="A73:G73"/>
    <mergeCell ref="I73:L73"/>
    <mergeCell ref="M73:O73"/>
    <mergeCell ref="P73:Q73"/>
    <mergeCell ref="R73:U73"/>
    <mergeCell ref="V73:X73"/>
    <mergeCell ref="A66:G67"/>
    <mergeCell ref="I66:L67"/>
    <mergeCell ref="M66:O67"/>
    <mergeCell ref="P66:Q67"/>
    <mergeCell ref="R66:U67"/>
    <mergeCell ref="V66:X67"/>
    <mergeCell ref="A64:G65"/>
    <mergeCell ref="I64:L65"/>
    <mergeCell ref="M64:O65"/>
    <mergeCell ref="P64:Q65"/>
    <mergeCell ref="R64:U65"/>
    <mergeCell ref="V64:X65"/>
    <mergeCell ref="A90:G91"/>
    <mergeCell ref="I90:L91"/>
    <mergeCell ref="M90:O91"/>
    <mergeCell ref="P90:Q91"/>
    <mergeCell ref="R90:U91"/>
    <mergeCell ref="V90:X91"/>
    <mergeCell ref="A88:G89"/>
    <mergeCell ref="I88:L89"/>
    <mergeCell ref="M88:O89"/>
    <mergeCell ref="P88:Q89"/>
    <mergeCell ref="R88:U89"/>
    <mergeCell ref="V88:X89"/>
    <mergeCell ref="S83:T83"/>
    <mergeCell ref="U83:W83"/>
    <mergeCell ref="B85:X85"/>
    <mergeCell ref="A87:G87"/>
    <mergeCell ref="I87:L87"/>
    <mergeCell ref="M87:O87"/>
    <mergeCell ref="P87:Q87"/>
    <mergeCell ref="R87:U87"/>
    <mergeCell ref="V87:X87"/>
    <mergeCell ref="A80:G81"/>
    <mergeCell ref="I80:L81"/>
    <mergeCell ref="M80:O81"/>
    <mergeCell ref="P80:Q81"/>
    <mergeCell ref="R80:U81"/>
    <mergeCell ref="V80:X81"/>
    <mergeCell ref="A78:G79"/>
    <mergeCell ref="I78:L79"/>
    <mergeCell ref="M78:O79"/>
    <mergeCell ref="P78:Q79"/>
    <mergeCell ref="R78:U79"/>
    <mergeCell ref="V78:X79"/>
    <mergeCell ref="S101:T101"/>
    <mergeCell ref="U101:W101"/>
    <mergeCell ref="B103:X103"/>
    <mergeCell ref="A105:G105"/>
    <mergeCell ref="I105:L105"/>
    <mergeCell ref="M105:O105"/>
    <mergeCell ref="P105:Q105"/>
    <mergeCell ref="R105:U105"/>
    <mergeCell ref="V105:X105"/>
    <mergeCell ref="A98:G99"/>
    <mergeCell ref="I98:L99"/>
    <mergeCell ref="M98:O99"/>
    <mergeCell ref="P98:Q99"/>
    <mergeCell ref="R98:U99"/>
    <mergeCell ref="V98:X99"/>
    <mergeCell ref="A96:G97"/>
    <mergeCell ref="I96:L97"/>
    <mergeCell ref="M96:O97"/>
    <mergeCell ref="P96:Q97"/>
    <mergeCell ref="R96:U97"/>
    <mergeCell ref="V96:X97"/>
    <mergeCell ref="A94:G95"/>
    <mergeCell ref="I94:L95"/>
    <mergeCell ref="M94:O95"/>
    <mergeCell ref="P94:Q95"/>
    <mergeCell ref="R94:U95"/>
    <mergeCell ref="V94:X95"/>
    <mergeCell ref="A92:G93"/>
    <mergeCell ref="I92:L93"/>
    <mergeCell ref="M92:O93"/>
    <mergeCell ref="P92:Q93"/>
    <mergeCell ref="R92:U93"/>
    <mergeCell ref="V92:X93"/>
    <mergeCell ref="S115:T115"/>
    <mergeCell ref="U115:W115"/>
    <mergeCell ref="B117:X117"/>
    <mergeCell ref="A119:G119"/>
    <mergeCell ref="I119:L119"/>
    <mergeCell ref="M119:O119"/>
    <mergeCell ref="P119:Q119"/>
    <mergeCell ref="R119:U119"/>
    <mergeCell ref="V119:X119"/>
    <mergeCell ref="A112:G113"/>
    <mergeCell ref="I112:L113"/>
    <mergeCell ref="M112:O113"/>
    <mergeCell ref="P112:Q113"/>
    <mergeCell ref="R112:U113"/>
    <mergeCell ref="V112:X113"/>
    <mergeCell ref="A110:G111"/>
    <mergeCell ref="I110:L111"/>
    <mergeCell ref="M110:O111"/>
    <mergeCell ref="P110:Q111"/>
    <mergeCell ref="R110:U111"/>
    <mergeCell ref="V110:X111"/>
    <mergeCell ref="A108:G109"/>
    <mergeCell ref="I108:L109"/>
    <mergeCell ref="M108:O109"/>
    <mergeCell ref="P108:Q109"/>
    <mergeCell ref="R108:U109"/>
    <mergeCell ref="V108:X109"/>
    <mergeCell ref="A106:G107"/>
    <mergeCell ref="I106:L107"/>
    <mergeCell ref="M106:O107"/>
    <mergeCell ref="P106:Q107"/>
    <mergeCell ref="R106:U107"/>
    <mergeCell ref="V106:X107"/>
    <mergeCell ref="A132:G133"/>
    <mergeCell ref="I132:L133"/>
    <mergeCell ref="M132:O133"/>
    <mergeCell ref="P132:Q133"/>
    <mergeCell ref="R132:U133"/>
    <mergeCell ref="V132:X133"/>
    <mergeCell ref="A130:G131"/>
    <mergeCell ref="I130:L131"/>
    <mergeCell ref="M130:O131"/>
    <mergeCell ref="P130:Q131"/>
    <mergeCell ref="R130:U131"/>
    <mergeCell ref="V130:X131"/>
    <mergeCell ref="S125:T125"/>
    <mergeCell ref="U125:W125"/>
    <mergeCell ref="B127:X127"/>
    <mergeCell ref="A129:G129"/>
    <mergeCell ref="I129:L129"/>
    <mergeCell ref="M129:O129"/>
    <mergeCell ref="P129:Q129"/>
    <mergeCell ref="R129:U129"/>
    <mergeCell ref="V129:X129"/>
    <mergeCell ref="A122:G123"/>
    <mergeCell ref="I122:L123"/>
    <mergeCell ref="M122:O123"/>
    <mergeCell ref="P122:Q123"/>
    <mergeCell ref="R122:U123"/>
    <mergeCell ref="V122:X123"/>
    <mergeCell ref="A120:G121"/>
    <mergeCell ref="I120:L121"/>
    <mergeCell ref="M120:O121"/>
    <mergeCell ref="P120:Q121"/>
    <mergeCell ref="R120:U121"/>
    <mergeCell ref="V120:X121"/>
    <mergeCell ref="A146:G147"/>
    <mergeCell ref="I146:L147"/>
    <mergeCell ref="M146:O147"/>
    <mergeCell ref="P146:Q147"/>
    <mergeCell ref="R146:U147"/>
    <mergeCell ref="V146:X147"/>
    <mergeCell ref="A144:G145"/>
    <mergeCell ref="I144:L145"/>
    <mergeCell ref="M144:O145"/>
    <mergeCell ref="P144:Q145"/>
    <mergeCell ref="R144:U145"/>
    <mergeCell ref="V144:X145"/>
    <mergeCell ref="A142:G143"/>
    <mergeCell ref="I142:L143"/>
    <mergeCell ref="M142:O143"/>
    <mergeCell ref="P142:Q143"/>
    <mergeCell ref="R142:U143"/>
    <mergeCell ref="V142:X143"/>
    <mergeCell ref="A140:G141"/>
    <mergeCell ref="I140:L141"/>
    <mergeCell ref="M140:O141"/>
    <mergeCell ref="P140:Q141"/>
    <mergeCell ref="R140:U141"/>
    <mergeCell ref="V140:X141"/>
    <mergeCell ref="S135:T135"/>
    <mergeCell ref="U135:W135"/>
    <mergeCell ref="B137:X137"/>
    <mergeCell ref="A139:G139"/>
    <mergeCell ref="I139:L139"/>
    <mergeCell ref="M139:O139"/>
    <mergeCell ref="P139:Q139"/>
    <mergeCell ref="R139:U139"/>
    <mergeCell ref="V139:X139"/>
    <mergeCell ref="A160:G161"/>
    <mergeCell ref="I160:L161"/>
    <mergeCell ref="M160:O161"/>
    <mergeCell ref="P160:Q161"/>
    <mergeCell ref="R160:U161"/>
    <mergeCell ref="V160:X161"/>
    <mergeCell ref="A158:G159"/>
    <mergeCell ref="I158:L159"/>
    <mergeCell ref="M158:O159"/>
    <mergeCell ref="P158:Q159"/>
    <mergeCell ref="R158:U159"/>
    <mergeCell ref="V158:X159"/>
    <mergeCell ref="A156:G157"/>
    <mergeCell ref="I156:L157"/>
    <mergeCell ref="M156:O157"/>
    <mergeCell ref="P156:Q157"/>
    <mergeCell ref="R156:U157"/>
    <mergeCell ref="V156:X157"/>
    <mergeCell ref="A154:G155"/>
    <mergeCell ref="I154:L155"/>
    <mergeCell ref="M154:O155"/>
    <mergeCell ref="P154:Q155"/>
    <mergeCell ref="R154:U155"/>
    <mergeCell ref="V154:X155"/>
    <mergeCell ref="S149:T149"/>
    <mergeCell ref="U149:W149"/>
    <mergeCell ref="B151:X151"/>
    <mergeCell ref="A153:G153"/>
    <mergeCell ref="I153:L153"/>
    <mergeCell ref="M153:O153"/>
    <mergeCell ref="P153:Q153"/>
    <mergeCell ref="R153:U153"/>
    <mergeCell ref="V153:X153"/>
    <mergeCell ref="A174:G175"/>
    <mergeCell ref="I174:L175"/>
    <mergeCell ref="M174:O175"/>
    <mergeCell ref="P174:Q175"/>
    <mergeCell ref="R174:U175"/>
    <mergeCell ref="V174:X175"/>
    <mergeCell ref="A172:G173"/>
    <mergeCell ref="I172:L173"/>
    <mergeCell ref="M172:O173"/>
    <mergeCell ref="P172:Q173"/>
    <mergeCell ref="R172:U173"/>
    <mergeCell ref="V172:X173"/>
    <mergeCell ref="A170:G171"/>
    <mergeCell ref="I170:L171"/>
    <mergeCell ref="M170:O171"/>
    <mergeCell ref="P170:Q171"/>
    <mergeCell ref="R170:U171"/>
    <mergeCell ref="V170:X171"/>
    <mergeCell ref="A168:G169"/>
    <mergeCell ref="I168:L169"/>
    <mergeCell ref="M168:O169"/>
    <mergeCell ref="P168:Q169"/>
    <mergeCell ref="R168:U169"/>
    <mergeCell ref="V168:X169"/>
    <mergeCell ref="S163:T163"/>
    <mergeCell ref="U163:W163"/>
    <mergeCell ref="B165:X165"/>
    <mergeCell ref="A167:G167"/>
    <mergeCell ref="I167:L167"/>
    <mergeCell ref="M167:O167"/>
    <mergeCell ref="P167:Q167"/>
    <mergeCell ref="R167:U167"/>
    <mergeCell ref="V167:X167"/>
    <mergeCell ref="A188:G189"/>
    <mergeCell ref="I188:L189"/>
    <mergeCell ref="M188:O189"/>
    <mergeCell ref="P188:Q189"/>
    <mergeCell ref="R188:U189"/>
    <mergeCell ref="V188:X189"/>
    <mergeCell ref="A186:G187"/>
    <mergeCell ref="I186:L187"/>
    <mergeCell ref="M186:O187"/>
    <mergeCell ref="P186:Q187"/>
    <mergeCell ref="R186:U187"/>
    <mergeCell ref="V186:X187"/>
    <mergeCell ref="A184:G185"/>
    <mergeCell ref="I184:L185"/>
    <mergeCell ref="M184:O185"/>
    <mergeCell ref="P184:Q185"/>
    <mergeCell ref="R184:U185"/>
    <mergeCell ref="V184:X185"/>
    <mergeCell ref="A182:G183"/>
    <mergeCell ref="I182:L183"/>
    <mergeCell ref="M182:O183"/>
    <mergeCell ref="P182:Q183"/>
    <mergeCell ref="R182:U183"/>
    <mergeCell ref="V182:X183"/>
    <mergeCell ref="S177:T177"/>
    <mergeCell ref="U177:W177"/>
    <mergeCell ref="B179:X179"/>
    <mergeCell ref="A181:G181"/>
    <mergeCell ref="I181:L181"/>
    <mergeCell ref="M181:O181"/>
    <mergeCell ref="P181:Q181"/>
    <mergeCell ref="R181:U181"/>
    <mergeCell ref="V181:X181"/>
    <mergeCell ref="A202:G203"/>
    <mergeCell ref="I202:L203"/>
    <mergeCell ref="M202:O203"/>
    <mergeCell ref="P202:Q203"/>
    <mergeCell ref="R202:U203"/>
    <mergeCell ref="V202:X203"/>
    <mergeCell ref="A200:G201"/>
    <mergeCell ref="I200:L201"/>
    <mergeCell ref="M200:O201"/>
    <mergeCell ref="P200:Q201"/>
    <mergeCell ref="R200:U201"/>
    <mergeCell ref="V200:X201"/>
    <mergeCell ref="A198:G199"/>
    <mergeCell ref="I198:L199"/>
    <mergeCell ref="M198:O199"/>
    <mergeCell ref="P198:Q199"/>
    <mergeCell ref="R198:U199"/>
    <mergeCell ref="V198:X199"/>
    <mergeCell ref="A196:G197"/>
    <mergeCell ref="I196:L197"/>
    <mergeCell ref="M196:O197"/>
    <mergeCell ref="P196:Q197"/>
    <mergeCell ref="R196:U197"/>
    <mergeCell ref="V196:X197"/>
    <mergeCell ref="S191:T191"/>
    <mergeCell ref="U191:W191"/>
    <mergeCell ref="B193:X193"/>
    <mergeCell ref="A195:G195"/>
    <mergeCell ref="I195:L195"/>
    <mergeCell ref="M195:O195"/>
    <mergeCell ref="P195:Q195"/>
    <mergeCell ref="R195:U195"/>
    <mergeCell ref="V195:X195"/>
    <mergeCell ref="A216:G217"/>
    <mergeCell ref="I216:L217"/>
    <mergeCell ref="M216:O217"/>
    <mergeCell ref="P216:Q217"/>
    <mergeCell ref="R216:U217"/>
    <mergeCell ref="V216:X217"/>
    <mergeCell ref="A214:G215"/>
    <mergeCell ref="I214:L215"/>
    <mergeCell ref="M214:O215"/>
    <mergeCell ref="P214:Q215"/>
    <mergeCell ref="R214:U215"/>
    <mergeCell ref="V214:X215"/>
    <mergeCell ref="A212:G213"/>
    <mergeCell ref="I212:L213"/>
    <mergeCell ref="M212:O213"/>
    <mergeCell ref="P212:Q213"/>
    <mergeCell ref="R212:U213"/>
    <mergeCell ref="V212:X213"/>
    <mergeCell ref="S207:T207"/>
    <mergeCell ref="U207:W207"/>
    <mergeCell ref="B209:X209"/>
    <mergeCell ref="A211:G211"/>
    <mergeCell ref="I211:L211"/>
    <mergeCell ref="M211:O211"/>
    <mergeCell ref="P211:Q211"/>
    <mergeCell ref="R211:U211"/>
    <mergeCell ref="V211:X211"/>
    <mergeCell ref="A204:G205"/>
    <mergeCell ref="I204:L205"/>
    <mergeCell ref="M204:O205"/>
    <mergeCell ref="P204:Q205"/>
    <mergeCell ref="R204:U205"/>
    <mergeCell ref="V204:X205"/>
    <mergeCell ref="A230:G231"/>
    <mergeCell ref="I230:L231"/>
    <mergeCell ref="M230:O231"/>
    <mergeCell ref="P230:Q231"/>
    <mergeCell ref="R230:U231"/>
    <mergeCell ref="V230:X231"/>
    <mergeCell ref="A228:G229"/>
    <mergeCell ref="I228:L229"/>
    <mergeCell ref="M228:O229"/>
    <mergeCell ref="P228:Q229"/>
    <mergeCell ref="R228:U229"/>
    <mergeCell ref="V228:X229"/>
    <mergeCell ref="A226:G227"/>
    <mergeCell ref="I226:L227"/>
    <mergeCell ref="M226:O227"/>
    <mergeCell ref="P226:Q227"/>
    <mergeCell ref="R226:U227"/>
    <mergeCell ref="V226:X227"/>
    <mergeCell ref="S221:T221"/>
    <mergeCell ref="U221:W221"/>
    <mergeCell ref="B223:X223"/>
    <mergeCell ref="A225:G225"/>
    <mergeCell ref="I225:L225"/>
    <mergeCell ref="M225:O225"/>
    <mergeCell ref="P225:Q225"/>
    <mergeCell ref="R225:U225"/>
    <mergeCell ref="V225:X225"/>
    <mergeCell ref="A218:G219"/>
    <mergeCell ref="I218:L219"/>
    <mergeCell ref="M218:O219"/>
    <mergeCell ref="P218:Q219"/>
    <mergeCell ref="R218:U219"/>
    <mergeCell ref="V218:X219"/>
    <mergeCell ref="A244:G245"/>
    <mergeCell ref="I244:L245"/>
    <mergeCell ref="M244:O245"/>
    <mergeCell ref="P244:Q245"/>
    <mergeCell ref="R244:U245"/>
    <mergeCell ref="V244:X245"/>
    <mergeCell ref="A242:G243"/>
    <mergeCell ref="I242:L243"/>
    <mergeCell ref="M242:O243"/>
    <mergeCell ref="P242:Q243"/>
    <mergeCell ref="R242:U243"/>
    <mergeCell ref="V242:X243"/>
    <mergeCell ref="A240:G241"/>
    <mergeCell ref="I240:L241"/>
    <mergeCell ref="M240:O241"/>
    <mergeCell ref="P240:Q241"/>
    <mergeCell ref="R240:U241"/>
    <mergeCell ref="V240:X241"/>
    <mergeCell ref="S235:T235"/>
    <mergeCell ref="U235:W235"/>
    <mergeCell ref="B237:X237"/>
    <mergeCell ref="A239:G239"/>
    <mergeCell ref="I239:L239"/>
    <mergeCell ref="M239:O239"/>
    <mergeCell ref="P239:Q239"/>
    <mergeCell ref="R239:U239"/>
    <mergeCell ref="V239:X239"/>
    <mergeCell ref="A232:G233"/>
    <mergeCell ref="I232:L233"/>
    <mergeCell ref="M232:O233"/>
    <mergeCell ref="P232:Q233"/>
    <mergeCell ref="R232:U233"/>
    <mergeCell ref="V232:X233"/>
    <mergeCell ref="A260:G261"/>
    <mergeCell ref="I260:L261"/>
    <mergeCell ref="M260:O261"/>
    <mergeCell ref="P260:Q261"/>
    <mergeCell ref="R260:U261"/>
    <mergeCell ref="V260:X261"/>
    <mergeCell ref="A258:G259"/>
    <mergeCell ref="I258:L259"/>
    <mergeCell ref="M258:O259"/>
    <mergeCell ref="P258:Q259"/>
    <mergeCell ref="R258:U259"/>
    <mergeCell ref="V258:X259"/>
    <mergeCell ref="A256:G257"/>
    <mergeCell ref="I256:L257"/>
    <mergeCell ref="M256:O257"/>
    <mergeCell ref="P256:Q257"/>
    <mergeCell ref="R256:U257"/>
    <mergeCell ref="V256:X257"/>
    <mergeCell ref="A254:G255"/>
    <mergeCell ref="I254:L255"/>
    <mergeCell ref="M254:O255"/>
    <mergeCell ref="P254:Q255"/>
    <mergeCell ref="R254:U255"/>
    <mergeCell ref="V254:X255"/>
    <mergeCell ref="A252:G253"/>
    <mergeCell ref="I252:L253"/>
    <mergeCell ref="M252:O253"/>
    <mergeCell ref="P252:Q253"/>
    <mergeCell ref="R252:U253"/>
    <mergeCell ref="V252:X253"/>
    <mergeCell ref="S247:T247"/>
    <mergeCell ref="U247:W247"/>
    <mergeCell ref="B249:X249"/>
    <mergeCell ref="A251:G251"/>
    <mergeCell ref="I251:L251"/>
    <mergeCell ref="M251:O251"/>
    <mergeCell ref="P251:Q251"/>
    <mergeCell ref="R251:U251"/>
    <mergeCell ref="V251:X251"/>
    <mergeCell ref="A276:G277"/>
    <mergeCell ref="I276:L277"/>
    <mergeCell ref="M276:O277"/>
    <mergeCell ref="P276:Q277"/>
    <mergeCell ref="R276:U277"/>
    <mergeCell ref="V276:X277"/>
    <mergeCell ref="A274:G275"/>
    <mergeCell ref="I274:L275"/>
    <mergeCell ref="M274:O275"/>
    <mergeCell ref="P274:Q275"/>
    <mergeCell ref="R274:U275"/>
    <mergeCell ref="V274:X275"/>
    <mergeCell ref="A272:G273"/>
    <mergeCell ref="I272:L273"/>
    <mergeCell ref="M272:O273"/>
    <mergeCell ref="P272:Q273"/>
    <mergeCell ref="R272:U273"/>
    <mergeCell ref="V272:X273"/>
    <mergeCell ref="A270:G271"/>
    <mergeCell ref="I270:L271"/>
    <mergeCell ref="M270:O271"/>
    <mergeCell ref="P270:Q271"/>
    <mergeCell ref="R270:U271"/>
    <mergeCell ref="V270:X271"/>
    <mergeCell ref="A268:G269"/>
    <mergeCell ref="I268:L269"/>
    <mergeCell ref="M268:O269"/>
    <mergeCell ref="P268:Q269"/>
    <mergeCell ref="R268:U269"/>
    <mergeCell ref="V268:X269"/>
    <mergeCell ref="S263:T263"/>
    <mergeCell ref="U263:W263"/>
    <mergeCell ref="B265:X265"/>
    <mergeCell ref="A267:G267"/>
    <mergeCell ref="I267:L267"/>
    <mergeCell ref="M267:O267"/>
    <mergeCell ref="P267:Q267"/>
    <mergeCell ref="R267:U267"/>
    <mergeCell ref="V267:X267"/>
    <mergeCell ref="A292:G293"/>
    <mergeCell ref="I292:L293"/>
    <mergeCell ref="M292:O293"/>
    <mergeCell ref="P292:Q293"/>
    <mergeCell ref="R292:U293"/>
    <mergeCell ref="V292:X293"/>
    <mergeCell ref="A290:G291"/>
    <mergeCell ref="I290:L291"/>
    <mergeCell ref="M290:O291"/>
    <mergeCell ref="P290:Q291"/>
    <mergeCell ref="R290:U291"/>
    <mergeCell ref="V290:X291"/>
    <mergeCell ref="A288:G289"/>
    <mergeCell ref="I288:L289"/>
    <mergeCell ref="M288:O289"/>
    <mergeCell ref="P288:Q289"/>
    <mergeCell ref="R288:U289"/>
    <mergeCell ref="V288:X289"/>
    <mergeCell ref="A286:G287"/>
    <mergeCell ref="I286:L287"/>
    <mergeCell ref="M286:O287"/>
    <mergeCell ref="P286:Q287"/>
    <mergeCell ref="R286:U287"/>
    <mergeCell ref="V286:X287"/>
    <mergeCell ref="A284:G285"/>
    <mergeCell ref="I284:L285"/>
    <mergeCell ref="M284:O285"/>
    <mergeCell ref="P284:Q285"/>
    <mergeCell ref="R284:U285"/>
    <mergeCell ref="V284:X285"/>
    <mergeCell ref="S279:T279"/>
    <mergeCell ref="U279:W279"/>
    <mergeCell ref="B281:X281"/>
    <mergeCell ref="A283:G283"/>
    <mergeCell ref="I283:L283"/>
    <mergeCell ref="M283:O283"/>
    <mergeCell ref="P283:Q283"/>
    <mergeCell ref="R283:U283"/>
    <mergeCell ref="V283:X283"/>
    <mergeCell ref="A308:G309"/>
    <mergeCell ref="I308:L309"/>
    <mergeCell ref="M308:O309"/>
    <mergeCell ref="P308:Q309"/>
    <mergeCell ref="R308:U309"/>
    <mergeCell ref="V308:X309"/>
    <mergeCell ref="A306:G307"/>
    <mergeCell ref="I306:L307"/>
    <mergeCell ref="M306:O307"/>
    <mergeCell ref="P306:Q307"/>
    <mergeCell ref="R306:U307"/>
    <mergeCell ref="V306:X307"/>
    <mergeCell ref="A304:G305"/>
    <mergeCell ref="I304:L305"/>
    <mergeCell ref="M304:O305"/>
    <mergeCell ref="P304:Q305"/>
    <mergeCell ref="R304:U305"/>
    <mergeCell ref="V304:X305"/>
    <mergeCell ref="A302:G303"/>
    <mergeCell ref="I302:L303"/>
    <mergeCell ref="M302:O303"/>
    <mergeCell ref="P302:Q303"/>
    <mergeCell ref="R302:U303"/>
    <mergeCell ref="V302:X303"/>
    <mergeCell ref="A300:G301"/>
    <mergeCell ref="I300:L301"/>
    <mergeCell ref="M300:O301"/>
    <mergeCell ref="P300:Q301"/>
    <mergeCell ref="R300:U301"/>
    <mergeCell ref="V300:X301"/>
    <mergeCell ref="S295:T295"/>
    <mergeCell ref="U295:W295"/>
    <mergeCell ref="B297:X297"/>
    <mergeCell ref="A299:G299"/>
    <mergeCell ref="I299:L299"/>
    <mergeCell ref="M299:O299"/>
    <mergeCell ref="P299:Q299"/>
    <mergeCell ref="R299:U299"/>
    <mergeCell ref="V299:X299"/>
    <mergeCell ref="A322:G323"/>
    <mergeCell ref="I322:L323"/>
    <mergeCell ref="M322:O323"/>
    <mergeCell ref="P322:Q323"/>
    <mergeCell ref="R322:U323"/>
    <mergeCell ref="V322:X323"/>
    <mergeCell ref="A320:G321"/>
    <mergeCell ref="I320:L321"/>
    <mergeCell ref="M320:O321"/>
    <mergeCell ref="P320:Q321"/>
    <mergeCell ref="R320:U321"/>
    <mergeCell ref="V320:X321"/>
    <mergeCell ref="A318:G319"/>
    <mergeCell ref="I318:L319"/>
    <mergeCell ref="M318:O319"/>
    <mergeCell ref="P318:Q319"/>
    <mergeCell ref="R318:U319"/>
    <mergeCell ref="V318:X319"/>
    <mergeCell ref="S313:T313"/>
    <mergeCell ref="U313:W313"/>
    <mergeCell ref="B315:X315"/>
    <mergeCell ref="A317:G317"/>
    <mergeCell ref="I317:L317"/>
    <mergeCell ref="M317:O317"/>
    <mergeCell ref="P317:Q317"/>
    <mergeCell ref="R317:U317"/>
    <mergeCell ref="V317:X317"/>
    <mergeCell ref="A310:G311"/>
    <mergeCell ref="I310:L311"/>
    <mergeCell ref="M310:O311"/>
    <mergeCell ref="P310:Q311"/>
    <mergeCell ref="R310:U311"/>
    <mergeCell ref="V310:X311"/>
    <mergeCell ref="A336:G337"/>
    <mergeCell ref="I336:L337"/>
    <mergeCell ref="M336:O337"/>
    <mergeCell ref="P336:Q337"/>
    <mergeCell ref="R336:U337"/>
    <mergeCell ref="V336:X337"/>
    <mergeCell ref="A334:G335"/>
    <mergeCell ref="I334:L335"/>
    <mergeCell ref="M334:O335"/>
    <mergeCell ref="P334:Q335"/>
    <mergeCell ref="R334:U335"/>
    <mergeCell ref="V334:X335"/>
    <mergeCell ref="A332:G333"/>
    <mergeCell ref="I332:L333"/>
    <mergeCell ref="M332:O333"/>
    <mergeCell ref="P332:Q333"/>
    <mergeCell ref="R332:U333"/>
    <mergeCell ref="V332:X333"/>
    <mergeCell ref="A330:G331"/>
    <mergeCell ref="I330:L331"/>
    <mergeCell ref="M330:O331"/>
    <mergeCell ref="P330:Q331"/>
    <mergeCell ref="R330:U331"/>
    <mergeCell ref="V330:X331"/>
    <mergeCell ref="S325:T325"/>
    <mergeCell ref="U325:W325"/>
    <mergeCell ref="B327:X327"/>
    <mergeCell ref="A329:G329"/>
    <mergeCell ref="I329:L329"/>
    <mergeCell ref="M329:O329"/>
    <mergeCell ref="P329:Q329"/>
    <mergeCell ref="R329:U329"/>
    <mergeCell ref="V329:X329"/>
    <mergeCell ref="A350:G351"/>
    <mergeCell ref="I350:L351"/>
    <mergeCell ref="M350:O351"/>
    <mergeCell ref="P350:Q351"/>
    <mergeCell ref="R350:U351"/>
    <mergeCell ref="V350:X351"/>
    <mergeCell ref="A348:G349"/>
    <mergeCell ref="I348:L349"/>
    <mergeCell ref="M348:O349"/>
    <mergeCell ref="P348:Q349"/>
    <mergeCell ref="R348:U349"/>
    <mergeCell ref="V348:X349"/>
    <mergeCell ref="A346:G347"/>
    <mergeCell ref="I346:L347"/>
    <mergeCell ref="M346:O347"/>
    <mergeCell ref="P346:Q347"/>
    <mergeCell ref="R346:U347"/>
    <mergeCell ref="V346:X347"/>
    <mergeCell ref="S341:T341"/>
    <mergeCell ref="U341:W341"/>
    <mergeCell ref="B343:X343"/>
    <mergeCell ref="A345:G345"/>
    <mergeCell ref="I345:L345"/>
    <mergeCell ref="M345:O345"/>
    <mergeCell ref="P345:Q345"/>
    <mergeCell ref="R345:U345"/>
    <mergeCell ref="V345:X345"/>
    <mergeCell ref="A338:G339"/>
    <mergeCell ref="I338:L339"/>
    <mergeCell ref="M338:O339"/>
    <mergeCell ref="P338:Q339"/>
    <mergeCell ref="R338:U339"/>
    <mergeCell ref="V338:X339"/>
    <mergeCell ref="A364:G365"/>
    <mergeCell ref="I364:L365"/>
    <mergeCell ref="M364:O365"/>
    <mergeCell ref="P364:Q365"/>
    <mergeCell ref="R364:U365"/>
    <mergeCell ref="V364:X365"/>
    <mergeCell ref="A362:G363"/>
    <mergeCell ref="I362:L363"/>
    <mergeCell ref="M362:O363"/>
    <mergeCell ref="P362:Q363"/>
    <mergeCell ref="R362:U363"/>
    <mergeCell ref="V362:X363"/>
    <mergeCell ref="A360:G361"/>
    <mergeCell ref="I360:L361"/>
    <mergeCell ref="M360:O361"/>
    <mergeCell ref="P360:Q361"/>
    <mergeCell ref="R360:U361"/>
    <mergeCell ref="V360:X361"/>
    <mergeCell ref="S355:T355"/>
    <mergeCell ref="U355:W355"/>
    <mergeCell ref="B357:X357"/>
    <mergeCell ref="A359:G359"/>
    <mergeCell ref="I359:L359"/>
    <mergeCell ref="M359:O359"/>
    <mergeCell ref="P359:Q359"/>
    <mergeCell ref="R359:U359"/>
    <mergeCell ref="V359:X359"/>
    <mergeCell ref="A352:G353"/>
    <mergeCell ref="I352:L353"/>
    <mergeCell ref="M352:O353"/>
    <mergeCell ref="P352:Q353"/>
    <mergeCell ref="R352:U353"/>
    <mergeCell ref="V352:X353"/>
    <mergeCell ref="A378:G379"/>
    <mergeCell ref="I378:L379"/>
    <mergeCell ref="M378:O379"/>
    <mergeCell ref="P378:Q379"/>
    <mergeCell ref="R378:U379"/>
    <mergeCell ref="V378:X379"/>
    <mergeCell ref="A376:G377"/>
    <mergeCell ref="I376:L377"/>
    <mergeCell ref="M376:O377"/>
    <mergeCell ref="P376:Q377"/>
    <mergeCell ref="R376:U377"/>
    <mergeCell ref="V376:X377"/>
    <mergeCell ref="A374:G375"/>
    <mergeCell ref="I374:L375"/>
    <mergeCell ref="M374:O375"/>
    <mergeCell ref="P374:Q375"/>
    <mergeCell ref="R374:U375"/>
    <mergeCell ref="V374:X375"/>
    <mergeCell ref="S369:T369"/>
    <mergeCell ref="U369:W369"/>
    <mergeCell ref="B371:X371"/>
    <mergeCell ref="A373:G373"/>
    <mergeCell ref="I373:L373"/>
    <mergeCell ref="M373:O373"/>
    <mergeCell ref="P373:Q373"/>
    <mergeCell ref="R373:U373"/>
    <mergeCell ref="V373:X373"/>
    <mergeCell ref="A366:G367"/>
    <mergeCell ref="I366:L367"/>
    <mergeCell ref="M366:O367"/>
    <mergeCell ref="P366:Q367"/>
    <mergeCell ref="R366:U367"/>
    <mergeCell ref="V366:X367"/>
    <mergeCell ref="A392:G393"/>
    <mergeCell ref="I392:L393"/>
    <mergeCell ref="M392:O393"/>
    <mergeCell ref="P392:Q393"/>
    <mergeCell ref="R392:U393"/>
    <mergeCell ref="V392:X393"/>
    <mergeCell ref="A390:G391"/>
    <mergeCell ref="I390:L391"/>
    <mergeCell ref="M390:O391"/>
    <mergeCell ref="P390:Q391"/>
    <mergeCell ref="R390:U391"/>
    <mergeCell ref="V390:X391"/>
    <mergeCell ref="A388:G389"/>
    <mergeCell ref="I388:L389"/>
    <mergeCell ref="M388:O389"/>
    <mergeCell ref="P388:Q389"/>
    <mergeCell ref="R388:U389"/>
    <mergeCell ref="V388:X389"/>
    <mergeCell ref="S383:T383"/>
    <mergeCell ref="U383:W383"/>
    <mergeCell ref="B385:X385"/>
    <mergeCell ref="A387:G387"/>
    <mergeCell ref="I387:L387"/>
    <mergeCell ref="M387:O387"/>
    <mergeCell ref="P387:Q387"/>
    <mergeCell ref="R387:U387"/>
    <mergeCell ref="V387:X387"/>
    <mergeCell ref="A380:G381"/>
    <mergeCell ref="I380:L381"/>
    <mergeCell ref="M380:O381"/>
    <mergeCell ref="P380:Q381"/>
    <mergeCell ref="R380:U381"/>
    <mergeCell ref="V380:X381"/>
    <mergeCell ref="A406:G407"/>
    <mergeCell ref="I406:L407"/>
    <mergeCell ref="M406:O407"/>
    <mergeCell ref="P406:Q407"/>
    <mergeCell ref="R406:U407"/>
    <mergeCell ref="V406:X407"/>
    <mergeCell ref="A404:G405"/>
    <mergeCell ref="I404:L405"/>
    <mergeCell ref="M404:O405"/>
    <mergeCell ref="P404:Q405"/>
    <mergeCell ref="R404:U405"/>
    <mergeCell ref="V404:X405"/>
    <mergeCell ref="S399:T399"/>
    <mergeCell ref="U399:W399"/>
    <mergeCell ref="B401:X401"/>
    <mergeCell ref="A403:G403"/>
    <mergeCell ref="I403:L403"/>
    <mergeCell ref="M403:O403"/>
    <mergeCell ref="P403:Q403"/>
    <mergeCell ref="R403:U403"/>
    <mergeCell ref="V403:X403"/>
    <mergeCell ref="A396:G397"/>
    <mergeCell ref="I396:L397"/>
    <mergeCell ref="M396:O397"/>
    <mergeCell ref="P396:Q397"/>
    <mergeCell ref="R396:U397"/>
    <mergeCell ref="V396:X397"/>
    <mergeCell ref="A394:G395"/>
    <mergeCell ref="I394:L395"/>
    <mergeCell ref="M394:O395"/>
    <mergeCell ref="P394:Q395"/>
    <mergeCell ref="R394:U395"/>
    <mergeCell ref="V394:X395"/>
    <mergeCell ref="V421:X421"/>
    <mergeCell ref="A422:G423"/>
    <mergeCell ref="I422:L423"/>
    <mergeCell ref="M422:O423"/>
    <mergeCell ref="P422:Q423"/>
    <mergeCell ref="R422:U423"/>
    <mergeCell ref="V422:X423"/>
    <mergeCell ref="S415:T415"/>
    <mergeCell ref="U415:W415"/>
    <mergeCell ref="E417:F417"/>
    <mergeCell ref="G417:J417"/>
    <mergeCell ref="B419:X419"/>
    <mergeCell ref="A421:G421"/>
    <mergeCell ref="I421:L421"/>
    <mergeCell ref="M421:O421"/>
    <mergeCell ref="P421:Q421"/>
    <mergeCell ref="R421:U421"/>
    <mergeCell ref="A412:G413"/>
    <mergeCell ref="I412:L413"/>
    <mergeCell ref="M412:O413"/>
    <mergeCell ref="P412:Q413"/>
    <mergeCell ref="R412:U413"/>
    <mergeCell ref="V412:X413"/>
    <mergeCell ref="A410:G411"/>
    <mergeCell ref="I410:L411"/>
    <mergeCell ref="M410:O411"/>
    <mergeCell ref="P410:Q411"/>
    <mergeCell ref="R410:U411"/>
    <mergeCell ref="V410:X411"/>
    <mergeCell ref="A408:G409"/>
    <mergeCell ref="I408:L409"/>
    <mergeCell ref="M408:O409"/>
    <mergeCell ref="P408:Q409"/>
    <mergeCell ref="R408:U409"/>
    <mergeCell ref="V408:X409"/>
    <mergeCell ref="A436:G437"/>
    <mergeCell ref="I436:L437"/>
    <mergeCell ref="M436:O437"/>
    <mergeCell ref="P436:Q437"/>
    <mergeCell ref="R436:U437"/>
    <mergeCell ref="V436:X437"/>
    <mergeCell ref="A434:G435"/>
    <mergeCell ref="I434:L435"/>
    <mergeCell ref="M434:O435"/>
    <mergeCell ref="P434:Q435"/>
    <mergeCell ref="R434:U435"/>
    <mergeCell ref="V434:X435"/>
    <mergeCell ref="S429:T429"/>
    <mergeCell ref="U429:W429"/>
    <mergeCell ref="B431:X431"/>
    <mergeCell ref="A433:G433"/>
    <mergeCell ref="I433:L433"/>
    <mergeCell ref="M433:O433"/>
    <mergeCell ref="P433:Q433"/>
    <mergeCell ref="R433:U433"/>
    <mergeCell ref="V433:X433"/>
    <mergeCell ref="A426:G427"/>
    <mergeCell ref="I426:L427"/>
    <mergeCell ref="M426:O427"/>
    <mergeCell ref="P426:Q427"/>
    <mergeCell ref="R426:U427"/>
    <mergeCell ref="V426:X427"/>
    <mergeCell ref="A424:G425"/>
    <mergeCell ref="I424:L425"/>
    <mergeCell ref="M424:O425"/>
    <mergeCell ref="P424:Q425"/>
    <mergeCell ref="R424:U425"/>
    <mergeCell ref="V424:X425"/>
    <mergeCell ref="A450:G451"/>
    <mergeCell ref="I450:L451"/>
    <mergeCell ref="M450:O451"/>
    <mergeCell ref="P450:Q451"/>
    <mergeCell ref="R450:U451"/>
    <mergeCell ref="V450:X451"/>
    <mergeCell ref="A448:G449"/>
    <mergeCell ref="I448:L449"/>
    <mergeCell ref="M448:O449"/>
    <mergeCell ref="P448:Q449"/>
    <mergeCell ref="R448:U449"/>
    <mergeCell ref="V448:X449"/>
    <mergeCell ref="A446:G447"/>
    <mergeCell ref="I446:L447"/>
    <mergeCell ref="M446:O447"/>
    <mergeCell ref="P446:Q447"/>
    <mergeCell ref="R446:U447"/>
    <mergeCell ref="V446:X447"/>
    <mergeCell ref="S441:T441"/>
    <mergeCell ref="U441:W441"/>
    <mergeCell ref="B443:X443"/>
    <mergeCell ref="A445:G445"/>
    <mergeCell ref="I445:L445"/>
    <mergeCell ref="M445:O445"/>
    <mergeCell ref="P445:Q445"/>
    <mergeCell ref="R445:U445"/>
    <mergeCell ref="V445:X445"/>
    <mergeCell ref="A438:G439"/>
    <mergeCell ref="I438:L439"/>
    <mergeCell ref="M438:O439"/>
    <mergeCell ref="P438:Q439"/>
    <mergeCell ref="R438:U439"/>
    <mergeCell ref="V438:X439"/>
    <mergeCell ref="A464:G465"/>
    <mergeCell ref="I464:L465"/>
    <mergeCell ref="M464:O465"/>
    <mergeCell ref="P464:Q465"/>
    <mergeCell ref="R464:U465"/>
    <mergeCell ref="V464:X465"/>
    <mergeCell ref="A462:G463"/>
    <mergeCell ref="I462:L463"/>
    <mergeCell ref="M462:O463"/>
    <mergeCell ref="P462:Q463"/>
    <mergeCell ref="R462:U463"/>
    <mergeCell ref="V462:X463"/>
    <mergeCell ref="A460:G461"/>
    <mergeCell ref="I460:L461"/>
    <mergeCell ref="M460:O461"/>
    <mergeCell ref="P460:Q461"/>
    <mergeCell ref="R460:U461"/>
    <mergeCell ref="V460:X461"/>
    <mergeCell ref="A458:G459"/>
    <mergeCell ref="I458:L459"/>
    <mergeCell ref="M458:O459"/>
    <mergeCell ref="P458:Q459"/>
    <mergeCell ref="R458:U459"/>
    <mergeCell ref="V458:X459"/>
    <mergeCell ref="S453:T453"/>
    <mergeCell ref="U453:W453"/>
    <mergeCell ref="B455:X455"/>
    <mergeCell ref="A457:G457"/>
    <mergeCell ref="I457:L457"/>
    <mergeCell ref="M457:O457"/>
    <mergeCell ref="P457:Q457"/>
    <mergeCell ref="R457:U457"/>
    <mergeCell ref="V457:X457"/>
    <mergeCell ref="A478:G479"/>
    <mergeCell ref="I478:L479"/>
    <mergeCell ref="M478:O479"/>
    <mergeCell ref="P478:Q479"/>
    <mergeCell ref="R478:U479"/>
    <mergeCell ref="V478:X479"/>
    <mergeCell ref="A476:G477"/>
    <mergeCell ref="I476:L477"/>
    <mergeCell ref="M476:O477"/>
    <mergeCell ref="P476:Q477"/>
    <mergeCell ref="R476:U477"/>
    <mergeCell ref="V476:X477"/>
    <mergeCell ref="A474:G475"/>
    <mergeCell ref="I474:L475"/>
    <mergeCell ref="M474:O475"/>
    <mergeCell ref="P474:Q475"/>
    <mergeCell ref="R474:U475"/>
    <mergeCell ref="V474:X475"/>
    <mergeCell ref="A472:G473"/>
    <mergeCell ref="I472:L473"/>
    <mergeCell ref="M472:O473"/>
    <mergeCell ref="P472:Q473"/>
    <mergeCell ref="R472:U473"/>
    <mergeCell ref="V472:X473"/>
    <mergeCell ref="S467:T467"/>
    <mergeCell ref="U467:W467"/>
    <mergeCell ref="B469:X469"/>
    <mergeCell ref="A471:G471"/>
    <mergeCell ref="I471:L471"/>
    <mergeCell ref="M471:O471"/>
    <mergeCell ref="P471:Q471"/>
    <mergeCell ref="R471:U471"/>
    <mergeCell ref="V471:X471"/>
    <mergeCell ref="A492:G493"/>
    <mergeCell ref="I492:L493"/>
    <mergeCell ref="M492:O493"/>
    <mergeCell ref="P492:Q493"/>
    <mergeCell ref="R492:U493"/>
    <mergeCell ref="V492:X493"/>
    <mergeCell ref="A490:G491"/>
    <mergeCell ref="I490:L491"/>
    <mergeCell ref="M490:O491"/>
    <mergeCell ref="P490:Q491"/>
    <mergeCell ref="R490:U491"/>
    <mergeCell ref="V490:X491"/>
    <mergeCell ref="A488:G489"/>
    <mergeCell ref="I488:L489"/>
    <mergeCell ref="M488:O489"/>
    <mergeCell ref="P488:Q489"/>
    <mergeCell ref="R488:U489"/>
    <mergeCell ref="V488:X489"/>
    <mergeCell ref="A486:G487"/>
    <mergeCell ref="I486:L487"/>
    <mergeCell ref="M486:O487"/>
    <mergeCell ref="P486:Q487"/>
    <mergeCell ref="R486:U487"/>
    <mergeCell ref="V486:X487"/>
    <mergeCell ref="S481:T481"/>
    <mergeCell ref="U481:W481"/>
    <mergeCell ref="B483:X483"/>
    <mergeCell ref="A485:G485"/>
    <mergeCell ref="I485:L485"/>
    <mergeCell ref="M485:O485"/>
    <mergeCell ref="P485:Q485"/>
    <mergeCell ref="R485:U485"/>
    <mergeCell ref="V485:X485"/>
    <mergeCell ref="A506:G507"/>
    <mergeCell ref="I506:L507"/>
    <mergeCell ref="M506:O507"/>
    <mergeCell ref="P506:Q507"/>
    <mergeCell ref="R506:U507"/>
    <mergeCell ref="V506:X507"/>
    <mergeCell ref="A504:G505"/>
    <mergeCell ref="I504:L505"/>
    <mergeCell ref="M504:O505"/>
    <mergeCell ref="P504:Q505"/>
    <mergeCell ref="R504:U505"/>
    <mergeCell ref="V504:X505"/>
    <mergeCell ref="A502:G503"/>
    <mergeCell ref="I502:L503"/>
    <mergeCell ref="M502:O503"/>
    <mergeCell ref="P502:Q503"/>
    <mergeCell ref="R502:U503"/>
    <mergeCell ref="V502:X503"/>
    <mergeCell ref="A500:G501"/>
    <mergeCell ref="I500:L501"/>
    <mergeCell ref="M500:O501"/>
    <mergeCell ref="P500:Q501"/>
    <mergeCell ref="R500:U501"/>
    <mergeCell ref="V500:X501"/>
    <mergeCell ref="S495:T495"/>
    <mergeCell ref="U495:W495"/>
    <mergeCell ref="B497:X497"/>
    <mergeCell ref="A499:G499"/>
    <mergeCell ref="I499:L499"/>
    <mergeCell ref="M499:O499"/>
    <mergeCell ref="P499:Q499"/>
    <mergeCell ref="R499:U499"/>
    <mergeCell ref="V499:X499"/>
    <mergeCell ref="A520:G521"/>
    <mergeCell ref="I520:L521"/>
    <mergeCell ref="M520:O521"/>
    <mergeCell ref="P520:Q521"/>
    <mergeCell ref="R520:U521"/>
    <mergeCell ref="V520:X521"/>
    <mergeCell ref="A518:G519"/>
    <mergeCell ref="I518:L519"/>
    <mergeCell ref="M518:O519"/>
    <mergeCell ref="P518:Q519"/>
    <mergeCell ref="R518:U519"/>
    <mergeCell ref="V518:X519"/>
    <mergeCell ref="A516:G517"/>
    <mergeCell ref="I516:L517"/>
    <mergeCell ref="M516:O517"/>
    <mergeCell ref="P516:Q517"/>
    <mergeCell ref="R516:U517"/>
    <mergeCell ref="V516:X517"/>
    <mergeCell ref="A514:G515"/>
    <mergeCell ref="I514:L515"/>
    <mergeCell ref="M514:O515"/>
    <mergeCell ref="P514:Q515"/>
    <mergeCell ref="R514:U515"/>
    <mergeCell ref="V514:X515"/>
    <mergeCell ref="S509:T509"/>
    <mergeCell ref="U509:W509"/>
    <mergeCell ref="B511:X511"/>
    <mergeCell ref="A513:G513"/>
    <mergeCell ref="I513:L513"/>
    <mergeCell ref="M513:O513"/>
    <mergeCell ref="P513:Q513"/>
    <mergeCell ref="R513:U513"/>
    <mergeCell ref="V513:X513"/>
    <mergeCell ref="A534:G535"/>
    <mergeCell ref="I534:L535"/>
    <mergeCell ref="M534:O535"/>
    <mergeCell ref="P534:Q535"/>
    <mergeCell ref="R534:U535"/>
    <mergeCell ref="V534:X535"/>
    <mergeCell ref="A532:G533"/>
    <mergeCell ref="I532:L533"/>
    <mergeCell ref="M532:O533"/>
    <mergeCell ref="P532:Q533"/>
    <mergeCell ref="R532:U533"/>
    <mergeCell ref="V532:X533"/>
    <mergeCell ref="A530:G531"/>
    <mergeCell ref="I530:L531"/>
    <mergeCell ref="M530:O531"/>
    <mergeCell ref="P530:Q531"/>
    <mergeCell ref="R530:U531"/>
    <mergeCell ref="V530:X531"/>
    <mergeCell ref="A528:G529"/>
    <mergeCell ref="I528:L529"/>
    <mergeCell ref="M528:O529"/>
    <mergeCell ref="P528:Q529"/>
    <mergeCell ref="R528:U529"/>
    <mergeCell ref="V528:X529"/>
    <mergeCell ref="S523:T523"/>
    <mergeCell ref="U523:W523"/>
    <mergeCell ref="B525:X525"/>
    <mergeCell ref="A527:G527"/>
    <mergeCell ref="I527:L527"/>
    <mergeCell ref="M527:O527"/>
    <mergeCell ref="P527:Q527"/>
    <mergeCell ref="R527:U527"/>
    <mergeCell ref="V527:X527"/>
    <mergeCell ref="A552:G553"/>
    <mergeCell ref="I552:L553"/>
    <mergeCell ref="M552:O553"/>
    <mergeCell ref="P552:Q553"/>
    <mergeCell ref="R552:U553"/>
    <mergeCell ref="V552:X553"/>
    <mergeCell ref="A550:G551"/>
    <mergeCell ref="I550:L551"/>
    <mergeCell ref="M550:O551"/>
    <mergeCell ref="P550:Q551"/>
    <mergeCell ref="R550:U551"/>
    <mergeCell ref="V550:X551"/>
    <mergeCell ref="S545:T545"/>
    <mergeCell ref="U545:W545"/>
    <mergeCell ref="B547:X547"/>
    <mergeCell ref="A549:G549"/>
    <mergeCell ref="I549:L549"/>
    <mergeCell ref="M549:O549"/>
    <mergeCell ref="P549:Q549"/>
    <mergeCell ref="R549:U549"/>
    <mergeCell ref="V549:X549"/>
    <mergeCell ref="A542:G543"/>
    <mergeCell ref="I542:L543"/>
    <mergeCell ref="M542:O543"/>
    <mergeCell ref="P542:Q543"/>
    <mergeCell ref="R542:U543"/>
    <mergeCell ref="V542:X543"/>
    <mergeCell ref="S537:T537"/>
    <mergeCell ref="U537:W537"/>
    <mergeCell ref="B539:X539"/>
    <mergeCell ref="A541:G541"/>
    <mergeCell ref="I541:L541"/>
    <mergeCell ref="M541:O541"/>
    <mergeCell ref="P541:Q541"/>
    <mergeCell ref="R541:U541"/>
    <mergeCell ref="V541:X541"/>
    <mergeCell ref="A566:G567"/>
    <mergeCell ref="I566:L567"/>
    <mergeCell ref="M566:O567"/>
    <mergeCell ref="P566:Q567"/>
    <mergeCell ref="R566:U567"/>
    <mergeCell ref="V566:X567"/>
    <mergeCell ref="A564:G565"/>
    <mergeCell ref="I564:L565"/>
    <mergeCell ref="M564:O565"/>
    <mergeCell ref="P564:Q565"/>
    <mergeCell ref="R564:U565"/>
    <mergeCell ref="V564:X565"/>
    <mergeCell ref="A562:G563"/>
    <mergeCell ref="I562:L563"/>
    <mergeCell ref="M562:O563"/>
    <mergeCell ref="P562:Q563"/>
    <mergeCell ref="R562:U563"/>
    <mergeCell ref="V562:X563"/>
    <mergeCell ref="S557:T557"/>
    <mergeCell ref="U557:W557"/>
    <mergeCell ref="B559:X559"/>
    <mergeCell ref="A561:G561"/>
    <mergeCell ref="I561:L561"/>
    <mergeCell ref="M561:O561"/>
    <mergeCell ref="P561:Q561"/>
    <mergeCell ref="R561:U561"/>
    <mergeCell ref="V561:X561"/>
    <mergeCell ref="A554:G555"/>
    <mergeCell ref="I554:L555"/>
    <mergeCell ref="M554:O555"/>
    <mergeCell ref="P554:Q555"/>
    <mergeCell ref="R554:U555"/>
    <mergeCell ref="V554:X555"/>
    <mergeCell ref="A580:G581"/>
    <mergeCell ref="I580:L581"/>
    <mergeCell ref="M580:O581"/>
    <mergeCell ref="P580:Q581"/>
    <mergeCell ref="R580:U581"/>
    <mergeCell ref="V580:X581"/>
    <mergeCell ref="A578:G579"/>
    <mergeCell ref="I578:L579"/>
    <mergeCell ref="M578:O579"/>
    <mergeCell ref="P578:Q579"/>
    <mergeCell ref="R578:U579"/>
    <mergeCell ref="V578:X579"/>
    <mergeCell ref="A576:G577"/>
    <mergeCell ref="I576:L577"/>
    <mergeCell ref="M576:O577"/>
    <mergeCell ref="P576:Q577"/>
    <mergeCell ref="R576:U577"/>
    <mergeCell ref="V576:X577"/>
    <mergeCell ref="S571:T571"/>
    <mergeCell ref="U571:W571"/>
    <mergeCell ref="B573:X573"/>
    <mergeCell ref="A575:G575"/>
    <mergeCell ref="I575:L575"/>
    <mergeCell ref="M575:O575"/>
    <mergeCell ref="P575:Q575"/>
    <mergeCell ref="R575:U575"/>
    <mergeCell ref="V575:X575"/>
    <mergeCell ref="A568:G569"/>
    <mergeCell ref="I568:L569"/>
    <mergeCell ref="M568:O569"/>
    <mergeCell ref="P568:Q569"/>
    <mergeCell ref="R568:U569"/>
    <mergeCell ref="V568:X569"/>
    <mergeCell ref="A594:G595"/>
    <mergeCell ref="I594:L595"/>
    <mergeCell ref="M594:O595"/>
    <mergeCell ref="P594:Q595"/>
    <mergeCell ref="R594:U595"/>
    <mergeCell ref="V594:X595"/>
    <mergeCell ref="A592:G593"/>
    <mergeCell ref="I592:L593"/>
    <mergeCell ref="M592:O593"/>
    <mergeCell ref="P592:Q593"/>
    <mergeCell ref="R592:U593"/>
    <mergeCell ref="V592:X593"/>
    <mergeCell ref="S587:T587"/>
    <mergeCell ref="U587:W587"/>
    <mergeCell ref="B589:X589"/>
    <mergeCell ref="A591:G591"/>
    <mergeCell ref="I591:L591"/>
    <mergeCell ref="M591:O591"/>
    <mergeCell ref="P591:Q591"/>
    <mergeCell ref="R591:U591"/>
    <mergeCell ref="V591:X591"/>
    <mergeCell ref="A584:G585"/>
    <mergeCell ref="I584:L585"/>
    <mergeCell ref="M584:O585"/>
    <mergeCell ref="P584:Q585"/>
    <mergeCell ref="R584:U585"/>
    <mergeCell ref="V584:X585"/>
    <mergeCell ref="A582:G583"/>
    <mergeCell ref="I582:L583"/>
    <mergeCell ref="M582:O583"/>
    <mergeCell ref="P582:Q583"/>
    <mergeCell ref="R582:U583"/>
    <mergeCell ref="V582:X583"/>
    <mergeCell ref="A608:G609"/>
    <mergeCell ref="I608:L609"/>
    <mergeCell ref="M608:O609"/>
    <mergeCell ref="P608:Q609"/>
    <mergeCell ref="R608:U609"/>
    <mergeCell ref="V608:X609"/>
    <mergeCell ref="A606:G607"/>
    <mergeCell ref="I606:L607"/>
    <mergeCell ref="M606:O607"/>
    <mergeCell ref="P606:Q607"/>
    <mergeCell ref="R606:U607"/>
    <mergeCell ref="V606:X607"/>
    <mergeCell ref="S601:T601"/>
    <mergeCell ref="U601:W601"/>
    <mergeCell ref="B603:X603"/>
    <mergeCell ref="A605:G605"/>
    <mergeCell ref="I605:L605"/>
    <mergeCell ref="M605:O605"/>
    <mergeCell ref="P605:Q605"/>
    <mergeCell ref="R605:U605"/>
    <mergeCell ref="V605:X605"/>
    <mergeCell ref="A598:G599"/>
    <mergeCell ref="I598:L599"/>
    <mergeCell ref="M598:O599"/>
    <mergeCell ref="P598:Q599"/>
    <mergeCell ref="R598:U599"/>
    <mergeCell ref="V598:X599"/>
    <mergeCell ref="A596:G597"/>
    <mergeCell ref="I596:L597"/>
    <mergeCell ref="M596:O597"/>
    <mergeCell ref="P596:Q597"/>
    <mergeCell ref="R596:U597"/>
    <mergeCell ref="V596:X597"/>
    <mergeCell ref="A622:G623"/>
    <mergeCell ref="I622:L623"/>
    <mergeCell ref="M622:O623"/>
    <mergeCell ref="P622:Q623"/>
    <mergeCell ref="R622:U623"/>
    <mergeCell ref="V622:X623"/>
    <mergeCell ref="A620:G621"/>
    <mergeCell ref="I620:L621"/>
    <mergeCell ref="M620:O621"/>
    <mergeCell ref="P620:Q621"/>
    <mergeCell ref="R620:U621"/>
    <mergeCell ref="V620:X621"/>
    <mergeCell ref="S615:T615"/>
    <mergeCell ref="U615:W615"/>
    <mergeCell ref="B617:X617"/>
    <mergeCell ref="A619:G619"/>
    <mergeCell ref="I619:L619"/>
    <mergeCell ref="M619:O619"/>
    <mergeCell ref="P619:Q619"/>
    <mergeCell ref="R619:U619"/>
    <mergeCell ref="V619:X619"/>
    <mergeCell ref="A612:G613"/>
    <mergeCell ref="I612:L613"/>
    <mergeCell ref="M612:O613"/>
    <mergeCell ref="P612:Q613"/>
    <mergeCell ref="R612:U613"/>
    <mergeCell ref="V612:X613"/>
    <mergeCell ref="A610:G611"/>
    <mergeCell ref="I610:L611"/>
    <mergeCell ref="M610:O611"/>
    <mergeCell ref="P610:Q611"/>
    <mergeCell ref="R610:U611"/>
    <mergeCell ref="V610:X611"/>
    <mergeCell ref="A636:G637"/>
    <mergeCell ref="I636:L637"/>
    <mergeCell ref="M636:O637"/>
    <mergeCell ref="P636:Q637"/>
    <mergeCell ref="R636:U637"/>
    <mergeCell ref="V636:X637"/>
    <mergeCell ref="A634:G635"/>
    <mergeCell ref="I634:L635"/>
    <mergeCell ref="M634:O635"/>
    <mergeCell ref="P634:Q635"/>
    <mergeCell ref="R634:U635"/>
    <mergeCell ref="V634:X635"/>
    <mergeCell ref="A632:G633"/>
    <mergeCell ref="I632:L633"/>
    <mergeCell ref="M632:O633"/>
    <mergeCell ref="P632:Q633"/>
    <mergeCell ref="R632:U633"/>
    <mergeCell ref="V632:X633"/>
    <mergeCell ref="S627:T627"/>
    <mergeCell ref="U627:W627"/>
    <mergeCell ref="B629:X629"/>
    <mergeCell ref="A631:G631"/>
    <mergeCell ref="I631:L631"/>
    <mergeCell ref="M631:O631"/>
    <mergeCell ref="P631:Q631"/>
    <mergeCell ref="R631:U631"/>
    <mergeCell ref="V631:X631"/>
    <mergeCell ref="A624:G625"/>
    <mergeCell ref="I624:L625"/>
    <mergeCell ref="M624:O625"/>
    <mergeCell ref="P624:Q625"/>
    <mergeCell ref="R624:U625"/>
    <mergeCell ref="V624:X625"/>
    <mergeCell ref="A650:G651"/>
    <mergeCell ref="I650:L651"/>
    <mergeCell ref="M650:O651"/>
    <mergeCell ref="P650:Q651"/>
    <mergeCell ref="R650:U651"/>
    <mergeCell ref="V650:X651"/>
    <mergeCell ref="A648:G649"/>
    <mergeCell ref="I648:L649"/>
    <mergeCell ref="M648:O649"/>
    <mergeCell ref="P648:Q649"/>
    <mergeCell ref="R648:U649"/>
    <mergeCell ref="V648:X649"/>
    <mergeCell ref="S643:T643"/>
    <mergeCell ref="U643:W643"/>
    <mergeCell ref="B645:X645"/>
    <mergeCell ref="A647:G647"/>
    <mergeCell ref="I647:L647"/>
    <mergeCell ref="M647:O647"/>
    <mergeCell ref="P647:Q647"/>
    <mergeCell ref="R647:U647"/>
    <mergeCell ref="V647:X647"/>
    <mergeCell ref="A640:G641"/>
    <mergeCell ref="I640:L641"/>
    <mergeCell ref="M640:O641"/>
    <mergeCell ref="P640:Q641"/>
    <mergeCell ref="R640:U641"/>
    <mergeCell ref="V640:X641"/>
    <mergeCell ref="A638:G639"/>
    <mergeCell ref="I638:L639"/>
    <mergeCell ref="M638:O639"/>
    <mergeCell ref="P638:Q639"/>
    <mergeCell ref="R638:U639"/>
    <mergeCell ref="V638:X639"/>
    <mergeCell ref="A664:G665"/>
    <mergeCell ref="I664:L665"/>
    <mergeCell ref="M664:O665"/>
    <mergeCell ref="P664:Q665"/>
    <mergeCell ref="R664:U665"/>
    <mergeCell ref="V664:X665"/>
    <mergeCell ref="A662:G663"/>
    <mergeCell ref="I662:L663"/>
    <mergeCell ref="M662:O663"/>
    <mergeCell ref="P662:Q663"/>
    <mergeCell ref="R662:U663"/>
    <mergeCell ref="V662:X663"/>
    <mergeCell ref="S657:T657"/>
    <mergeCell ref="U657:W657"/>
    <mergeCell ref="B659:X659"/>
    <mergeCell ref="A661:G661"/>
    <mergeCell ref="I661:L661"/>
    <mergeCell ref="M661:O661"/>
    <mergeCell ref="P661:Q661"/>
    <mergeCell ref="R661:U661"/>
    <mergeCell ref="V661:X661"/>
    <mergeCell ref="A654:G655"/>
    <mergeCell ref="I654:L655"/>
    <mergeCell ref="M654:O655"/>
    <mergeCell ref="P654:Q655"/>
    <mergeCell ref="R654:U655"/>
    <mergeCell ref="V654:X655"/>
    <mergeCell ref="A652:G653"/>
    <mergeCell ref="I652:L653"/>
    <mergeCell ref="M652:O653"/>
    <mergeCell ref="P652:Q653"/>
    <mergeCell ref="R652:U653"/>
    <mergeCell ref="V652:X653"/>
    <mergeCell ref="A678:G679"/>
    <mergeCell ref="I678:L679"/>
    <mergeCell ref="M678:O679"/>
    <mergeCell ref="P678:Q679"/>
    <mergeCell ref="R678:U679"/>
    <mergeCell ref="V678:X679"/>
    <mergeCell ref="A676:G677"/>
    <mergeCell ref="I676:L677"/>
    <mergeCell ref="M676:O677"/>
    <mergeCell ref="P676:Q677"/>
    <mergeCell ref="R676:U677"/>
    <mergeCell ref="V676:X677"/>
    <mergeCell ref="A674:G675"/>
    <mergeCell ref="I674:L675"/>
    <mergeCell ref="M674:O675"/>
    <mergeCell ref="P674:Q675"/>
    <mergeCell ref="R674:U675"/>
    <mergeCell ref="V674:X675"/>
    <mergeCell ref="S669:T669"/>
    <mergeCell ref="U669:W669"/>
    <mergeCell ref="B671:X671"/>
    <mergeCell ref="A673:G673"/>
    <mergeCell ref="I673:L673"/>
    <mergeCell ref="M673:O673"/>
    <mergeCell ref="P673:Q673"/>
    <mergeCell ref="R673:U673"/>
    <mergeCell ref="V673:X673"/>
    <mergeCell ref="A666:G667"/>
    <mergeCell ref="I666:L667"/>
    <mergeCell ref="M666:O667"/>
    <mergeCell ref="P666:Q667"/>
    <mergeCell ref="R666:U667"/>
    <mergeCell ref="V666:X667"/>
    <mergeCell ref="A692:G693"/>
    <mergeCell ref="I692:L693"/>
    <mergeCell ref="M692:O693"/>
    <mergeCell ref="P692:Q693"/>
    <mergeCell ref="R692:U693"/>
    <mergeCell ref="V692:X693"/>
    <mergeCell ref="A690:G691"/>
    <mergeCell ref="I690:L691"/>
    <mergeCell ref="M690:O691"/>
    <mergeCell ref="P690:Q691"/>
    <mergeCell ref="R690:U691"/>
    <mergeCell ref="V690:X691"/>
    <mergeCell ref="A688:G689"/>
    <mergeCell ref="I688:L689"/>
    <mergeCell ref="M688:O689"/>
    <mergeCell ref="P688:Q689"/>
    <mergeCell ref="R688:U689"/>
    <mergeCell ref="V688:X689"/>
    <mergeCell ref="A686:G687"/>
    <mergeCell ref="I686:L687"/>
    <mergeCell ref="M686:O687"/>
    <mergeCell ref="P686:Q687"/>
    <mergeCell ref="R686:U687"/>
    <mergeCell ref="V686:X687"/>
    <mergeCell ref="S681:T681"/>
    <mergeCell ref="U681:W681"/>
    <mergeCell ref="B683:X683"/>
    <mergeCell ref="A685:G685"/>
    <mergeCell ref="I685:L685"/>
    <mergeCell ref="M685:O685"/>
    <mergeCell ref="P685:Q685"/>
    <mergeCell ref="R685:U685"/>
    <mergeCell ref="V685:X685"/>
    <mergeCell ref="A706:G707"/>
    <mergeCell ref="I706:L707"/>
    <mergeCell ref="M706:O707"/>
    <mergeCell ref="P706:Q707"/>
    <mergeCell ref="R706:U707"/>
    <mergeCell ref="V706:X707"/>
    <mergeCell ref="A704:G705"/>
    <mergeCell ref="I704:L705"/>
    <mergeCell ref="M704:O705"/>
    <mergeCell ref="P704:Q705"/>
    <mergeCell ref="R704:U705"/>
    <mergeCell ref="V704:X705"/>
    <mergeCell ref="A702:G703"/>
    <mergeCell ref="I702:L703"/>
    <mergeCell ref="M702:O703"/>
    <mergeCell ref="P702:Q703"/>
    <mergeCell ref="R702:U703"/>
    <mergeCell ref="V702:X703"/>
    <mergeCell ref="A700:G701"/>
    <mergeCell ref="I700:L701"/>
    <mergeCell ref="M700:O701"/>
    <mergeCell ref="P700:Q701"/>
    <mergeCell ref="R700:U701"/>
    <mergeCell ref="V700:X701"/>
    <mergeCell ref="S695:T695"/>
    <mergeCell ref="U695:W695"/>
    <mergeCell ref="B697:X697"/>
    <mergeCell ref="A699:G699"/>
    <mergeCell ref="I699:L699"/>
    <mergeCell ref="M699:O699"/>
    <mergeCell ref="P699:Q699"/>
    <mergeCell ref="R699:U699"/>
    <mergeCell ref="V699:X699"/>
    <mergeCell ref="A720:G721"/>
    <mergeCell ref="I720:L721"/>
    <mergeCell ref="M720:O721"/>
    <mergeCell ref="P720:Q721"/>
    <mergeCell ref="R720:U721"/>
    <mergeCell ref="V720:X721"/>
    <mergeCell ref="A718:G719"/>
    <mergeCell ref="I718:L719"/>
    <mergeCell ref="M718:O719"/>
    <mergeCell ref="P718:Q719"/>
    <mergeCell ref="R718:U719"/>
    <mergeCell ref="V718:X719"/>
    <mergeCell ref="A716:G717"/>
    <mergeCell ref="I716:L717"/>
    <mergeCell ref="M716:O717"/>
    <mergeCell ref="P716:Q717"/>
    <mergeCell ref="R716:U717"/>
    <mergeCell ref="V716:X717"/>
    <mergeCell ref="A714:G715"/>
    <mergeCell ref="I714:L715"/>
    <mergeCell ref="M714:O715"/>
    <mergeCell ref="P714:Q715"/>
    <mergeCell ref="R714:U715"/>
    <mergeCell ref="V714:X715"/>
    <mergeCell ref="S709:T709"/>
    <mergeCell ref="U709:W709"/>
    <mergeCell ref="B711:X711"/>
    <mergeCell ref="A713:G713"/>
    <mergeCell ref="I713:L713"/>
    <mergeCell ref="M713:O713"/>
    <mergeCell ref="P713:Q713"/>
    <mergeCell ref="R713:U713"/>
    <mergeCell ref="V713:X713"/>
    <mergeCell ref="S735:T735"/>
    <mergeCell ref="U735:W735"/>
    <mergeCell ref="B737:X737"/>
    <mergeCell ref="A739:G739"/>
    <mergeCell ref="I739:L739"/>
    <mergeCell ref="M739:O739"/>
    <mergeCell ref="P739:Q739"/>
    <mergeCell ref="R739:U739"/>
    <mergeCell ref="V739:X739"/>
    <mergeCell ref="A732:G733"/>
    <mergeCell ref="I732:L733"/>
    <mergeCell ref="M732:O733"/>
    <mergeCell ref="P732:Q733"/>
    <mergeCell ref="R732:U733"/>
    <mergeCell ref="V732:X733"/>
    <mergeCell ref="A730:G731"/>
    <mergeCell ref="I730:L731"/>
    <mergeCell ref="M730:O731"/>
    <mergeCell ref="P730:Q731"/>
    <mergeCell ref="R730:U731"/>
    <mergeCell ref="V730:X731"/>
    <mergeCell ref="A728:G729"/>
    <mergeCell ref="I728:L729"/>
    <mergeCell ref="M728:O729"/>
    <mergeCell ref="P728:Q729"/>
    <mergeCell ref="R728:U729"/>
    <mergeCell ref="V728:X729"/>
    <mergeCell ref="S723:T723"/>
    <mergeCell ref="U723:W723"/>
    <mergeCell ref="B725:X725"/>
    <mergeCell ref="A727:G727"/>
    <mergeCell ref="I727:L727"/>
    <mergeCell ref="M727:O727"/>
    <mergeCell ref="P727:Q727"/>
    <mergeCell ref="R727:U727"/>
    <mergeCell ref="V727:X727"/>
    <mergeCell ref="A752:G753"/>
    <mergeCell ref="I752:L753"/>
    <mergeCell ref="M752:O753"/>
    <mergeCell ref="P752:Q753"/>
    <mergeCell ref="R752:U753"/>
    <mergeCell ref="V752:X753"/>
    <mergeCell ref="S747:T747"/>
    <mergeCell ref="U747:W747"/>
    <mergeCell ref="B749:X749"/>
    <mergeCell ref="A751:G751"/>
    <mergeCell ref="I751:L751"/>
    <mergeCell ref="M751:O751"/>
    <mergeCell ref="P751:Q751"/>
    <mergeCell ref="R751:U751"/>
    <mergeCell ref="V751:X751"/>
    <mergeCell ref="A744:G745"/>
    <mergeCell ref="I744:L745"/>
    <mergeCell ref="M744:O745"/>
    <mergeCell ref="P744:Q745"/>
    <mergeCell ref="R744:U745"/>
    <mergeCell ref="V744:X745"/>
    <mergeCell ref="A742:G743"/>
    <mergeCell ref="I742:L743"/>
    <mergeCell ref="M742:O743"/>
    <mergeCell ref="P742:Q743"/>
    <mergeCell ref="R742:U743"/>
    <mergeCell ref="V742:X743"/>
    <mergeCell ref="A740:G741"/>
    <mergeCell ref="I740:L741"/>
    <mergeCell ref="M740:O741"/>
    <mergeCell ref="P740:Q741"/>
    <mergeCell ref="R740:U741"/>
    <mergeCell ref="V740:X741"/>
    <mergeCell ref="A768:G769"/>
    <mergeCell ref="I768:L769"/>
    <mergeCell ref="M768:O769"/>
    <mergeCell ref="P768:Q769"/>
    <mergeCell ref="R768:U769"/>
    <mergeCell ref="V768:X769"/>
    <mergeCell ref="V765:X765"/>
    <mergeCell ref="A766:G767"/>
    <mergeCell ref="I766:L767"/>
    <mergeCell ref="M766:O767"/>
    <mergeCell ref="P766:Q767"/>
    <mergeCell ref="R766:U767"/>
    <mergeCell ref="V766:X767"/>
    <mergeCell ref="S759:T759"/>
    <mergeCell ref="U759:W759"/>
    <mergeCell ref="E761:F761"/>
    <mergeCell ref="G761:J761"/>
    <mergeCell ref="B763:X763"/>
    <mergeCell ref="A765:G765"/>
    <mergeCell ref="I765:L765"/>
    <mergeCell ref="M765:O765"/>
    <mergeCell ref="P765:Q765"/>
    <mergeCell ref="R765:U765"/>
    <mergeCell ref="A756:G757"/>
    <mergeCell ref="I756:L757"/>
    <mergeCell ref="M756:O757"/>
    <mergeCell ref="P756:Q757"/>
    <mergeCell ref="R756:U757"/>
    <mergeCell ref="V756:X757"/>
    <mergeCell ref="A754:G755"/>
    <mergeCell ref="I754:L755"/>
    <mergeCell ref="M754:O755"/>
    <mergeCell ref="P754:Q755"/>
    <mergeCell ref="R754:U755"/>
    <mergeCell ref="V754:X755"/>
    <mergeCell ref="A782:G783"/>
    <mergeCell ref="I782:L783"/>
    <mergeCell ref="M782:O783"/>
    <mergeCell ref="P782:Q783"/>
    <mergeCell ref="R782:U783"/>
    <mergeCell ref="V782:X783"/>
    <mergeCell ref="A780:G781"/>
    <mergeCell ref="I780:L781"/>
    <mergeCell ref="M780:O781"/>
    <mergeCell ref="P780:Q781"/>
    <mergeCell ref="R780:U781"/>
    <mergeCell ref="V780:X781"/>
    <mergeCell ref="A778:G779"/>
    <mergeCell ref="I778:L779"/>
    <mergeCell ref="M778:O779"/>
    <mergeCell ref="P778:Q779"/>
    <mergeCell ref="R778:U779"/>
    <mergeCell ref="V778:X779"/>
    <mergeCell ref="S773:T773"/>
    <mergeCell ref="U773:W773"/>
    <mergeCell ref="B775:X775"/>
    <mergeCell ref="A777:G777"/>
    <mergeCell ref="I777:L777"/>
    <mergeCell ref="M777:O777"/>
    <mergeCell ref="P777:Q777"/>
    <mergeCell ref="R777:U777"/>
    <mergeCell ref="V777:X777"/>
    <mergeCell ref="A770:G771"/>
    <mergeCell ref="I770:L771"/>
    <mergeCell ref="M770:O771"/>
    <mergeCell ref="P770:Q771"/>
    <mergeCell ref="R770:U771"/>
    <mergeCell ref="V770:X771"/>
    <mergeCell ref="S797:T797"/>
    <mergeCell ref="U797:W797"/>
    <mergeCell ref="B799:X799"/>
    <mergeCell ref="A801:G801"/>
    <mergeCell ref="I801:L801"/>
    <mergeCell ref="M801:O801"/>
    <mergeCell ref="P801:Q801"/>
    <mergeCell ref="R801:U801"/>
    <mergeCell ref="V801:X801"/>
    <mergeCell ref="A794:G795"/>
    <mergeCell ref="I794:L795"/>
    <mergeCell ref="M794:O795"/>
    <mergeCell ref="P794:Q795"/>
    <mergeCell ref="R794:U795"/>
    <mergeCell ref="V794:X795"/>
    <mergeCell ref="A792:G793"/>
    <mergeCell ref="I792:L793"/>
    <mergeCell ref="M792:O793"/>
    <mergeCell ref="P792:Q793"/>
    <mergeCell ref="R792:U793"/>
    <mergeCell ref="V792:X793"/>
    <mergeCell ref="A790:G791"/>
    <mergeCell ref="I790:L791"/>
    <mergeCell ref="M790:O791"/>
    <mergeCell ref="P790:Q791"/>
    <mergeCell ref="R790:U791"/>
    <mergeCell ref="V790:X791"/>
    <mergeCell ref="S785:T785"/>
    <mergeCell ref="U785:W785"/>
    <mergeCell ref="B787:X787"/>
    <mergeCell ref="A789:G789"/>
    <mergeCell ref="I789:L789"/>
    <mergeCell ref="M789:O789"/>
    <mergeCell ref="P789:Q789"/>
    <mergeCell ref="R789:U789"/>
    <mergeCell ref="V789:X789"/>
    <mergeCell ref="A814:G815"/>
    <mergeCell ref="I814:L815"/>
    <mergeCell ref="M814:O815"/>
    <mergeCell ref="P814:Q815"/>
    <mergeCell ref="R814:U815"/>
    <mergeCell ref="V814:X815"/>
    <mergeCell ref="S809:T809"/>
    <mergeCell ref="U809:W809"/>
    <mergeCell ref="B811:X811"/>
    <mergeCell ref="A813:G813"/>
    <mergeCell ref="I813:L813"/>
    <mergeCell ref="M813:O813"/>
    <mergeCell ref="P813:Q813"/>
    <mergeCell ref="R813:U813"/>
    <mergeCell ref="V813:X813"/>
    <mergeCell ref="A806:G807"/>
    <mergeCell ref="I806:L807"/>
    <mergeCell ref="M806:O807"/>
    <mergeCell ref="P806:Q807"/>
    <mergeCell ref="R806:U807"/>
    <mergeCell ref="V806:X807"/>
    <mergeCell ref="A804:G805"/>
    <mergeCell ref="I804:L805"/>
    <mergeCell ref="M804:O805"/>
    <mergeCell ref="P804:Q805"/>
    <mergeCell ref="R804:U805"/>
    <mergeCell ref="V804:X805"/>
    <mergeCell ref="A802:G803"/>
    <mergeCell ref="I802:L803"/>
    <mergeCell ref="M802:O803"/>
    <mergeCell ref="P802:Q803"/>
    <mergeCell ref="R802:U803"/>
    <mergeCell ref="V802:X803"/>
    <mergeCell ref="S829:T829"/>
    <mergeCell ref="U829:W829"/>
    <mergeCell ref="B831:X831"/>
    <mergeCell ref="A833:G833"/>
    <mergeCell ref="I833:L833"/>
    <mergeCell ref="M833:O833"/>
    <mergeCell ref="P833:Q833"/>
    <mergeCell ref="R833:U833"/>
    <mergeCell ref="V833:X833"/>
    <mergeCell ref="A826:G827"/>
    <mergeCell ref="I826:L827"/>
    <mergeCell ref="M826:O827"/>
    <mergeCell ref="P826:Q827"/>
    <mergeCell ref="R826:U827"/>
    <mergeCell ref="V826:X827"/>
    <mergeCell ref="A824:G825"/>
    <mergeCell ref="I824:L825"/>
    <mergeCell ref="M824:O825"/>
    <mergeCell ref="P824:Q825"/>
    <mergeCell ref="R824:U825"/>
    <mergeCell ref="V824:X825"/>
    <mergeCell ref="S819:T819"/>
    <mergeCell ref="U819:W819"/>
    <mergeCell ref="B821:X821"/>
    <mergeCell ref="A823:G823"/>
    <mergeCell ref="I823:L823"/>
    <mergeCell ref="M823:O823"/>
    <mergeCell ref="P823:Q823"/>
    <mergeCell ref="R823:U823"/>
    <mergeCell ref="V823:X823"/>
    <mergeCell ref="A816:G817"/>
    <mergeCell ref="I816:L817"/>
    <mergeCell ref="M816:O817"/>
    <mergeCell ref="P816:Q817"/>
    <mergeCell ref="R816:U817"/>
    <mergeCell ref="V816:X817"/>
    <mergeCell ref="A846:G847"/>
    <mergeCell ref="I846:L847"/>
    <mergeCell ref="M846:O847"/>
    <mergeCell ref="P846:Q847"/>
    <mergeCell ref="R846:U847"/>
    <mergeCell ref="V846:X847"/>
    <mergeCell ref="S841:T841"/>
    <mergeCell ref="U841:W841"/>
    <mergeCell ref="B843:X843"/>
    <mergeCell ref="A845:G845"/>
    <mergeCell ref="I845:L845"/>
    <mergeCell ref="M845:O845"/>
    <mergeCell ref="P845:Q845"/>
    <mergeCell ref="R845:U845"/>
    <mergeCell ref="V845:X845"/>
    <mergeCell ref="A838:G839"/>
    <mergeCell ref="I838:L839"/>
    <mergeCell ref="M838:O839"/>
    <mergeCell ref="P838:Q839"/>
    <mergeCell ref="R838:U839"/>
    <mergeCell ref="V838:X839"/>
    <mergeCell ref="A836:G837"/>
    <mergeCell ref="I836:L837"/>
    <mergeCell ref="M836:O837"/>
    <mergeCell ref="P836:Q837"/>
    <mergeCell ref="R836:U837"/>
    <mergeCell ref="V836:X837"/>
    <mergeCell ref="A834:G835"/>
    <mergeCell ref="I834:L835"/>
    <mergeCell ref="M834:O835"/>
    <mergeCell ref="P834:Q835"/>
    <mergeCell ref="R834:U835"/>
    <mergeCell ref="V834:X835"/>
    <mergeCell ref="A860:G861"/>
    <mergeCell ref="I860:L861"/>
    <mergeCell ref="M860:O861"/>
    <mergeCell ref="P860:Q861"/>
    <mergeCell ref="R860:U861"/>
    <mergeCell ref="V860:X861"/>
    <mergeCell ref="A858:G859"/>
    <mergeCell ref="I858:L859"/>
    <mergeCell ref="M858:O859"/>
    <mergeCell ref="P858:Q859"/>
    <mergeCell ref="R858:U859"/>
    <mergeCell ref="V858:X859"/>
    <mergeCell ref="S853:T853"/>
    <mergeCell ref="U853:W853"/>
    <mergeCell ref="B855:X855"/>
    <mergeCell ref="A857:G857"/>
    <mergeCell ref="I857:L857"/>
    <mergeCell ref="M857:O857"/>
    <mergeCell ref="P857:Q857"/>
    <mergeCell ref="R857:U857"/>
    <mergeCell ref="V857:X857"/>
    <mergeCell ref="A850:G851"/>
    <mergeCell ref="I850:L851"/>
    <mergeCell ref="M850:O851"/>
    <mergeCell ref="P850:Q851"/>
    <mergeCell ref="R850:U851"/>
    <mergeCell ref="V850:X851"/>
    <mergeCell ref="A848:G849"/>
    <mergeCell ref="I848:L849"/>
    <mergeCell ref="M848:O849"/>
    <mergeCell ref="P848:Q849"/>
    <mergeCell ref="R848:U849"/>
    <mergeCell ref="V848:X849"/>
    <mergeCell ref="S875:T875"/>
    <mergeCell ref="U875:W875"/>
    <mergeCell ref="B877:X877"/>
    <mergeCell ref="A879:G879"/>
    <mergeCell ref="I879:L879"/>
    <mergeCell ref="M879:O879"/>
    <mergeCell ref="P879:Q879"/>
    <mergeCell ref="R879:U879"/>
    <mergeCell ref="V879:X879"/>
    <mergeCell ref="A872:G873"/>
    <mergeCell ref="I872:L873"/>
    <mergeCell ref="M872:O873"/>
    <mergeCell ref="P872:Q873"/>
    <mergeCell ref="R872:U873"/>
    <mergeCell ref="V872:X873"/>
    <mergeCell ref="A870:G871"/>
    <mergeCell ref="I870:L871"/>
    <mergeCell ref="M870:O871"/>
    <mergeCell ref="P870:Q871"/>
    <mergeCell ref="R870:U871"/>
    <mergeCell ref="V870:X871"/>
    <mergeCell ref="A868:G869"/>
    <mergeCell ref="I868:L869"/>
    <mergeCell ref="M868:O869"/>
    <mergeCell ref="P868:Q869"/>
    <mergeCell ref="R868:U869"/>
    <mergeCell ref="V868:X869"/>
    <mergeCell ref="S863:T863"/>
    <mergeCell ref="U863:W863"/>
    <mergeCell ref="B865:X865"/>
    <mergeCell ref="A867:G867"/>
    <mergeCell ref="I867:L867"/>
    <mergeCell ref="M867:O867"/>
    <mergeCell ref="P867:Q867"/>
    <mergeCell ref="R867:U867"/>
    <mergeCell ref="V867:X867"/>
    <mergeCell ref="A892:G893"/>
    <mergeCell ref="I892:L893"/>
    <mergeCell ref="M892:O893"/>
    <mergeCell ref="P892:Q893"/>
    <mergeCell ref="R892:U893"/>
    <mergeCell ref="V892:X893"/>
    <mergeCell ref="S887:T887"/>
    <mergeCell ref="U887:W887"/>
    <mergeCell ref="B889:X889"/>
    <mergeCell ref="A891:G891"/>
    <mergeCell ref="I891:L891"/>
    <mergeCell ref="M891:O891"/>
    <mergeCell ref="P891:Q891"/>
    <mergeCell ref="R891:U891"/>
    <mergeCell ref="V891:X891"/>
    <mergeCell ref="A884:G885"/>
    <mergeCell ref="I884:L885"/>
    <mergeCell ref="M884:O885"/>
    <mergeCell ref="P884:Q885"/>
    <mergeCell ref="R884:U885"/>
    <mergeCell ref="V884:X885"/>
    <mergeCell ref="A882:G883"/>
    <mergeCell ref="I882:L883"/>
    <mergeCell ref="M882:O883"/>
    <mergeCell ref="P882:Q883"/>
    <mergeCell ref="R882:U883"/>
    <mergeCell ref="V882:X883"/>
    <mergeCell ref="A880:G881"/>
    <mergeCell ref="I880:L881"/>
    <mergeCell ref="M880:O881"/>
    <mergeCell ref="P880:Q881"/>
    <mergeCell ref="R880:U881"/>
    <mergeCell ref="V880:X881"/>
    <mergeCell ref="A906:G907"/>
    <mergeCell ref="I906:L907"/>
    <mergeCell ref="M906:O907"/>
    <mergeCell ref="P906:Q907"/>
    <mergeCell ref="R906:U907"/>
    <mergeCell ref="V906:X907"/>
    <mergeCell ref="A904:G905"/>
    <mergeCell ref="I904:L905"/>
    <mergeCell ref="M904:O905"/>
    <mergeCell ref="P904:Q905"/>
    <mergeCell ref="R904:U905"/>
    <mergeCell ref="V904:X905"/>
    <mergeCell ref="S899:T899"/>
    <mergeCell ref="U899:W899"/>
    <mergeCell ref="B901:X901"/>
    <mergeCell ref="A903:G903"/>
    <mergeCell ref="I903:L903"/>
    <mergeCell ref="M903:O903"/>
    <mergeCell ref="P903:Q903"/>
    <mergeCell ref="R903:U903"/>
    <mergeCell ref="V903:X903"/>
    <mergeCell ref="A896:G897"/>
    <mergeCell ref="I896:L897"/>
    <mergeCell ref="M896:O897"/>
    <mergeCell ref="P896:Q897"/>
    <mergeCell ref="R896:U897"/>
    <mergeCell ref="V896:X897"/>
    <mergeCell ref="A894:G895"/>
    <mergeCell ref="I894:L895"/>
    <mergeCell ref="M894:O895"/>
    <mergeCell ref="P894:Q895"/>
    <mergeCell ref="R894:U895"/>
    <mergeCell ref="V894:X895"/>
    <mergeCell ref="A924:G925"/>
    <mergeCell ref="I924:L925"/>
    <mergeCell ref="M924:O925"/>
    <mergeCell ref="P924:Q925"/>
    <mergeCell ref="R924:U925"/>
    <mergeCell ref="V924:X925"/>
    <mergeCell ref="S919:T919"/>
    <mergeCell ref="U919:W919"/>
    <mergeCell ref="B921:X921"/>
    <mergeCell ref="A923:G923"/>
    <mergeCell ref="I923:L923"/>
    <mergeCell ref="M923:O923"/>
    <mergeCell ref="P923:Q923"/>
    <mergeCell ref="R923:U923"/>
    <mergeCell ref="V923:X923"/>
    <mergeCell ref="A916:G917"/>
    <mergeCell ref="I916:L917"/>
    <mergeCell ref="M916:O917"/>
    <mergeCell ref="P916:Q917"/>
    <mergeCell ref="R916:U917"/>
    <mergeCell ref="V916:X917"/>
    <mergeCell ref="S911:T911"/>
    <mergeCell ref="U911:W911"/>
    <mergeCell ref="B913:X913"/>
    <mergeCell ref="A915:G915"/>
    <mergeCell ref="I915:L915"/>
    <mergeCell ref="M915:O915"/>
    <mergeCell ref="P915:Q915"/>
    <mergeCell ref="R915:U915"/>
    <mergeCell ref="V915:X915"/>
    <mergeCell ref="A908:G909"/>
    <mergeCell ref="I908:L909"/>
    <mergeCell ref="M908:O909"/>
    <mergeCell ref="P908:Q909"/>
    <mergeCell ref="R908:U909"/>
    <mergeCell ref="V908:X909"/>
    <mergeCell ref="A942:G943"/>
    <mergeCell ref="I942:L943"/>
    <mergeCell ref="M942:O943"/>
    <mergeCell ref="P942:Q943"/>
    <mergeCell ref="R942:U943"/>
    <mergeCell ref="V942:X943"/>
    <mergeCell ref="S937:T937"/>
    <mergeCell ref="U937:W937"/>
    <mergeCell ref="B939:X939"/>
    <mergeCell ref="A941:G941"/>
    <mergeCell ref="I941:L941"/>
    <mergeCell ref="M941:O941"/>
    <mergeCell ref="P941:Q941"/>
    <mergeCell ref="R941:U941"/>
    <mergeCell ref="V941:X941"/>
    <mergeCell ref="A934:G935"/>
    <mergeCell ref="I934:L935"/>
    <mergeCell ref="M934:O935"/>
    <mergeCell ref="P934:Q935"/>
    <mergeCell ref="R934:U935"/>
    <mergeCell ref="V934:X935"/>
    <mergeCell ref="A932:G933"/>
    <mergeCell ref="I932:L933"/>
    <mergeCell ref="M932:O933"/>
    <mergeCell ref="P932:Q933"/>
    <mergeCell ref="R932:U933"/>
    <mergeCell ref="V932:X933"/>
    <mergeCell ref="S927:T927"/>
    <mergeCell ref="U927:W927"/>
    <mergeCell ref="B929:X929"/>
    <mergeCell ref="A931:G931"/>
    <mergeCell ref="I931:L931"/>
    <mergeCell ref="M931:O931"/>
    <mergeCell ref="P931:Q931"/>
    <mergeCell ref="R931:U931"/>
    <mergeCell ref="V931:X931"/>
    <mergeCell ref="A956:G957"/>
    <mergeCell ref="I956:L957"/>
    <mergeCell ref="M956:O957"/>
    <mergeCell ref="P956:Q957"/>
    <mergeCell ref="R956:U957"/>
    <mergeCell ref="V956:X957"/>
    <mergeCell ref="A954:G955"/>
    <mergeCell ref="I954:L955"/>
    <mergeCell ref="M954:O955"/>
    <mergeCell ref="P954:Q955"/>
    <mergeCell ref="R954:U955"/>
    <mergeCell ref="V954:X955"/>
    <mergeCell ref="A952:G953"/>
    <mergeCell ref="I952:L953"/>
    <mergeCell ref="M952:O953"/>
    <mergeCell ref="P952:Q953"/>
    <mergeCell ref="R952:U953"/>
    <mergeCell ref="V952:X953"/>
    <mergeCell ref="S947:T947"/>
    <mergeCell ref="U947:W947"/>
    <mergeCell ref="B949:X949"/>
    <mergeCell ref="A951:G951"/>
    <mergeCell ref="I951:L951"/>
    <mergeCell ref="M951:O951"/>
    <mergeCell ref="P951:Q951"/>
    <mergeCell ref="R951:U951"/>
    <mergeCell ref="V951:X951"/>
    <mergeCell ref="A944:G945"/>
    <mergeCell ref="I944:L945"/>
    <mergeCell ref="M944:O945"/>
    <mergeCell ref="P944:Q945"/>
    <mergeCell ref="R944:U945"/>
    <mergeCell ref="V944:X945"/>
    <mergeCell ref="A970:G971"/>
    <mergeCell ref="I970:L971"/>
    <mergeCell ref="M970:O971"/>
    <mergeCell ref="P970:Q971"/>
    <mergeCell ref="R970:U971"/>
    <mergeCell ref="V970:X971"/>
    <mergeCell ref="A968:G969"/>
    <mergeCell ref="I968:L969"/>
    <mergeCell ref="M968:O969"/>
    <mergeCell ref="P968:Q969"/>
    <mergeCell ref="R968:U969"/>
    <mergeCell ref="V968:X969"/>
    <mergeCell ref="A966:G967"/>
    <mergeCell ref="I966:L967"/>
    <mergeCell ref="M966:O967"/>
    <mergeCell ref="P966:Q967"/>
    <mergeCell ref="R966:U967"/>
    <mergeCell ref="V966:X967"/>
    <mergeCell ref="S961:T961"/>
    <mergeCell ref="U961:W961"/>
    <mergeCell ref="B963:X963"/>
    <mergeCell ref="A965:G965"/>
    <mergeCell ref="I965:L965"/>
    <mergeCell ref="M965:O965"/>
    <mergeCell ref="P965:Q965"/>
    <mergeCell ref="R965:U965"/>
    <mergeCell ref="V965:X965"/>
    <mergeCell ref="A958:G959"/>
    <mergeCell ref="I958:L959"/>
    <mergeCell ref="M958:O959"/>
    <mergeCell ref="P958:Q959"/>
    <mergeCell ref="R958:U959"/>
    <mergeCell ref="V958:X959"/>
    <mergeCell ref="S985:T985"/>
    <mergeCell ref="U985:W985"/>
    <mergeCell ref="B987:X987"/>
    <mergeCell ref="A989:G989"/>
    <mergeCell ref="I989:L989"/>
    <mergeCell ref="M989:O989"/>
    <mergeCell ref="P989:Q989"/>
    <mergeCell ref="R989:U989"/>
    <mergeCell ref="V989:X989"/>
    <mergeCell ref="A982:G983"/>
    <mergeCell ref="I982:L983"/>
    <mergeCell ref="M982:O983"/>
    <mergeCell ref="P982:Q983"/>
    <mergeCell ref="R982:U983"/>
    <mergeCell ref="V982:X983"/>
    <mergeCell ref="A980:G981"/>
    <mergeCell ref="I980:L981"/>
    <mergeCell ref="M980:O981"/>
    <mergeCell ref="P980:Q981"/>
    <mergeCell ref="R980:U981"/>
    <mergeCell ref="V980:X981"/>
    <mergeCell ref="S975:T975"/>
    <mergeCell ref="U975:W975"/>
    <mergeCell ref="B977:X977"/>
    <mergeCell ref="A979:G979"/>
    <mergeCell ref="I979:L979"/>
    <mergeCell ref="M979:O979"/>
    <mergeCell ref="P979:Q979"/>
    <mergeCell ref="R979:U979"/>
    <mergeCell ref="V979:X979"/>
    <mergeCell ref="A972:G973"/>
    <mergeCell ref="I972:L973"/>
    <mergeCell ref="M972:O973"/>
    <mergeCell ref="P972:Q973"/>
    <mergeCell ref="R972:U973"/>
    <mergeCell ref="V972:X973"/>
    <mergeCell ref="A1002:G1003"/>
    <mergeCell ref="I1002:L1003"/>
    <mergeCell ref="M1002:O1003"/>
    <mergeCell ref="P1002:Q1003"/>
    <mergeCell ref="R1002:U1003"/>
    <mergeCell ref="V1002:X1003"/>
    <mergeCell ref="A1000:G1001"/>
    <mergeCell ref="I1000:L1001"/>
    <mergeCell ref="M1000:O1001"/>
    <mergeCell ref="P1000:Q1001"/>
    <mergeCell ref="R1000:U1001"/>
    <mergeCell ref="V1000:X1001"/>
    <mergeCell ref="S995:T995"/>
    <mergeCell ref="U995:W995"/>
    <mergeCell ref="B997:X997"/>
    <mergeCell ref="A999:G999"/>
    <mergeCell ref="I999:L999"/>
    <mergeCell ref="M999:O999"/>
    <mergeCell ref="P999:Q999"/>
    <mergeCell ref="R999:U999"/>
    <mergeCell ref="V999:X999"/>
    <mergeCell ref="A992:G993"/>
    <mergeCell ref="I992:L993"/>
    <mergeCell ref="M992:O993"/>
    <mergeCell ref="P992:Q993"/>
    <mergeCell ref="R992:U993"/>
    <mergeCell ref="V992:X993"/>
    <mergeCell ref="A990:G991"/>
    <mergeCell ref="I990:L991"/>
    <mergeCell ref="M990:O991"/>
    <mergeCell ref="P990:Q991"/>
    <mergeCell ref="R990:U991"/>
    <mergeCell ref="V990:X991"/>
    <mergeCell ref="A1020:G1021"/>
    <mergeCell ref="I1020:L1021"/>
    <mergeCell ref="M1020:O1021"/>
    <mergeCell ref="P1020:Q1021"/>
    <mergeCell ref="R1020:U1021"/>
    <mergeCell ref="V1020:X1021"/>
    <mergeCell ref="S1015:T1015"/>
    <mergeCell ref="U1015:W1015"/>
    <mergeCell ref="B1017:X1017"/>
    <mergeCell ref="A1019:G1019"/>
    <mergeCell ref="I1019:L1019"/>
    <mergeCell ref="M1019:O1019"/>
    <mergeCell ref="P1019:Q1019"/>
    <mergeCell ref="R1019:U1019"/>
    <mergeCell ref="V1019:X1019"/>
    <mergeCell ref="A1012:G1013"/>
    <mergeCell ref="I1012:L1013"/>
    <mergeCell ref="M1012:O1013"/>
    <mergeCell ref="P1012:Q1013"/>
    <mergeCell ref="R1012:U1013"/>
    <mergeCell ref="V1012:X1013"/>
    <mergeCell ref="A1010:G1011"/>
    <mergeCell ref="I1010:L1011"/>
    <mergeCell ref="M1010:O1011"/>
    <mergeCell ref="P1010:Q1011"/>
    <mergeCell ref="R1010:U1011"/>
    <mergeCell ref="V1010:X1011"/>
    <mergeCell ref="S1005:T1005"/>
    <mergeCell ref="U1005:W1005"/>
    <mergeCell ref="B1007:X1007"/>
    <mergeCell ref="A1009:G1009"/>
    <mergeCell ref="I1009:L1009"/>
    <mergeCell ref="M1009:O1009"/>
    <mergeCell ref="P1009:Q1009"/>
    <mergeCell ref="R1009:U1009"/>
    <mergeCell ref="V1009:X1009"/>
    <mergeCell ref="A1034:G1035"/>
    <mergeCell ref="I1034:L1035"/>
    <mergeCell ref="M1034:O1035"/>
    <mergeCell ref="P1034:Q1035"/>
    <mergeCell ref="R1034:U1035"/>
    <mergeCell ref="V1034:X1035"/>
    <mergeCell ref="S1029:T1029"/>
    <mergeCell ref="U1029:W1029"/>
    <mergeCell ref="B1031:X1031"/>
    <mergeCell ref="A1033:G1033"/>
    <mergeCell ref="I1033:L1033"/>
    <mergeCell ref="M1033:O1033"/>
    <mergeCell ref="P1033:Q1033"/>
    <mergeCell ref="R1033:U1033"/>
    <mergeCell ref="V1033:X1033"/>
    <mergeCell ref="A1026:G1027"/>
    <mergeCell ref="I1026:L1027"/>
    <mergeCell ref="M1026:O1027"/>
    <mergeCell ref="P1026:Q1027"/>
    <mergeCell ref="R1026:U1027"/>
    <mergeCell ref="V1026:X1027"/>
    <mergeCell ref="A1024:G1025"/>
    <mergeCell ref="I1024:L1025"/>
    <mergeCell ref="M1024:O1025"/>
    <mergeCell ref="P1024:Q1025"/>
    <mergeCell ref="R1024:U1025"/>
    <mergeCell ref="V1024:X1025"/>
    <mergeCell ref="A1022:G1023"/>
    <mergeCell ref="I1022:L1023"/>
    <mergeCell ref="M1022:O1023"/>
    <mergeCell ref="P1022:Q1023"/>
    <mergeCell ref="R1022:U1023"/>
    <mergeCell ref="V1022:X1023"/>
    <mergeCell ref="A1048:G1049"/>
    <mergeCell ref="I1048:L1049"/>
    <mergeCell ref="M1048:O1049"/>
    <mergeCell ref="P1048:Q1049"/>
    <mergeCell ref="R1048:U1049"/>
    <mergeCell ref="V1048:X1049"/>
    <mergeCell ref="S1043:T1043"/>
    <mergeCell ref="U1043:W1043"/>
    <mergeCell ref="B1045:X1045"/>
    <mergeCell ref="A1047:G1047"/>
    <mergeCell ref="I1047:L1047"/>
    <mergeCell ref="M1047:O1047"/>
    <mergeCell ref="P1047:Q1047"/>
    <mergeCell ref="R1047:U1047"/>
    <mergeCell ref="V1047:X1047"/>
    <mergeCell ref="A1040:G1041"/>
    <mergeCell ref="I1040:L1041"/>
    <mergeCell ref="M1040:O1041"/>
    <mergeCell ref="P1040:Q1041"/>
    <mergeCell ref="R1040:U1041"/>
    <mergeCell ref="V1040:X1041"/>
    <mergeCell ref="A1038:G1039"/>
    <mergeCell ref="I1038:L1039"/>
    <mergeCell ref="M1038:O1039"/>
    <mergeCell ref="P1038:Q1039"/>
    <mergeCell ref="R1038:U1039"/>
    <mergeCell ref="V1038:X1039"/>
    <mergeCell ref="A1036:G1037"/>
    <mergeCell ref="I1036:L1037"/>
    <mergeCell ref="M1036:O1037"/>
    <mergeCell ref="P1036:Q1037"/>
    <mergeCell ref="R1036:U1037"/>
    <mergeCell ref="V1036:X1037"/>
    <mergeCell ref="S1063:T1063"/>
    <mergeCell ref="U1063:W1063"/>
    <mergeCell ref="B1065:X1065"/>
    <mergeCell ref="A1067:G1067"/>
    <mergeCell ref="I1067:L1067"/>
    <mergeCell ref="M1067:O1067"/>
    <mergeCell ref="P1067:Q1067"/>
    <mergeCell ref="R1067:U1067"/>
    <mergeCell ref="V1067:X1067"/>
    <mergeCell ref="A1060:G1061"/>
    <mergeCell ref="I1060:L1061"/>
    <mergeCell ref="M1060:O1061"/>
    <mergeCell ref="P1060:Q1061"/>
    <mergeCell ref="R1060:U1061"/>
    <mergeCell ref="V1060:X1061"/>
    <mergeCell ref="A1058:G1059"/>
    <mergeCell ref="I1058:L1059"/>
    <mergeCell ref="M1058:O1059"/>
    <mergeCell ref="P1058:Q1059"/>
    <mergeCell ref="R1058:U1059"/>
    <mergeCell ref="V1058:X1059"/>
    <mergeCell ref="S1053:T1053"/>
    <mergeCell ref="U1053:W1053"/>
    <mergeCell ref="B1055:X1055"/>
    <mergeCell ref="A1057:G1057"/>
    <mergeCell ref="I1057:L1057"/>
    <mergeCell ref="M1057:O1057"/>
    <mergeCell ref="P1057:Q1057"/>
    <mergeCell ref="R1057:U1057"/>
    <mergeCell ref="V1057:X1057"/>
    <mergeCell ref="A1050:G1051"/>
    <mergeCell ref="I1050:L1051"/>
    <mergeCell ref="M1050:O1051"/>
    <mergeCell ref="P1050:Q1051"/>
    <mergeCell ref="R1050:U1051"/>
    <mergeCell ref="V1050:X1051"/>
    <mergeCell ref="A1080:G1081"/>
    <mergeCell ref="I1080:L1081"/>
    <mergeCell ref="M1080:O1081"/>
    <mergeCell ref="P1080:Q1081"/>
    <mergeCell ref="R1080:U1081"/>
    <mergeCell ref="V1080:X1081"/>
    <mergeCell ref="A1078:G1079"/>
    <mergeCell ref="I1078:L1079"/>
    <mergeCell ref="M1078:O1079"/>
    <mergeCell ref="P1078:Q1079"/>
    <mergeCell ref="R1078:U1079"/>
    <mergeCell ref="V1078:X1079"/>
    <mergeCell ref="S1073:T1073"/>
    <mergeCell ref="U1073:W1073"/>
    <mergeCell ref="B1075:X1075"/>
    <mergeCell ref="A1077:G1077"/>
    <mergeCell ref="I1077:L1077"/>
    <mergeCell ref="M1077:O1077"/>
    <mergeCell ref="P1077:Q1077"/>
    <mergeCell ref="R1077:U1077"/>
    <mergeCell ref="V1077:X1077"/>
    <mergeCell ref="A1070:G1071"/>
    <mergeCell ref="I1070:L1071"/>
    <mergeCell ref="M1070:O1071"/>
    <mergeCell ref="P1070:Q1071"/>
    <mergeCell ref="R1070:U1071"/>
    <mergeCell ref="V1070:X1071"/>
    <mergeCell ref="A1068:G1069"/>
    <mergeCell ref="I1068:L1069"/>
    <mergeCell ref="M1068:O1069"/>
    <mergeCell ref="P1068:Q1069"/>
    <mergeCell ref="R1068:U1069"/>
    <mergeCell ref="V1068:X1069"/>
    <mergeCell ref="S1099:T1099"/>
    <mergeCell ref="U1099:W1099"/>
    <mergeCell ref="B1101:X1101"/>
    <mergeCell ref="A1103:G1103"/>
    <mergeCell ref="I1103:L1103"/>
    <mergeCell ref="M1103:O1103"/>
    <mergeCell ref="P1103:Q1103"/>
    <mergeCell ref="R1103:U1103"/>
    <mergeCell ref="V1103:X1103"/>
    <mergeCell ref="A1096:G1097"/>
    <mergeCell ref="I1096:L1097"/>
    <mergeCell ref="M1096:O1097"/>
    <mergeCell ref="P1096:Q1097"/>
    <mergeCell ref="R1096:U1097"/>
    <mergeCell ref="V1096:X1097"/>
    <mergeCell ref="S1091:T1091"/>
    <mergeCell ref="U1091:W1091"/>
    <mergeCell ref="B1093:X1093"/>
    <mergeCell ref="A1095:G1095"/>
    <mergeCell ref="I1095:L1095"/>
    <mergeCell ref="M1095:O1095"/>
    <mergeCell ref="P1095:Q1095"/>
    <mergeCell ref="R1095:U1095"/>
    <mergeCell ref="V1095:X1095"/>
    <mergeCell ref="A1088:G1089"/>
    <mergeCell ref="I1088:L1089"/>
    <mergeCell ref="M1088:O1089"/>
    <mergeCell ref="P1088:Q1089"/>
    <mergeCell ref="R1088:U1089"/>
    <mergeCell ref="V1088:X1089"/>
    <mergeCell ref="S1083:T1083"/>
    <mergeCell ref="U1083:W1083"/>
    <mergeCell ref="B1085:X1085"/>
    <mergeCell ref="A1087:G1087"/>
    <mergeCell ref="I1087:L1087"/>
    <mergeCell ref="M1087:O1087"/>
    <mergeCell ref="P1087:Q1087"/>
    <mergeCell ref="R1087:U1087"/>
    <mergeCell ref="V1087:X1087"/>
    <mergeCell ref="A1116:G1117"/>
    <mergeCell ref="I1116:L1117"/>
    <mergeCell ref="M1116:O1117"/>
    <mergeCell ref="P1116:Q1117"/>
    <mergeCell ref="R1116:U1117"/>
    <mergeCell ref="V1116:X1117"/>
    <mergeCell ref="A1114:G1115"/>
    <mergeCell ref="I1114:L1115"/>
    <mergeCell ref="M1114:O1115"/>
    <mergeCell ref="P1114:Q1115"/>
    <mergeCell ref="R1114:U1115"/>
    <mergeCell ref="V1114:X1115"/>
    <mergeCell ref="S1109:T1109"/>
    <mergeCell ref="U1109:W1109"/>
    <mergeCell ref="B1111:X1111"/>
    <mergeCell ref="A1113:G1113"/>
    <mergeCell ref="I1113:L1113"/>
    <mergeCell ref="M1113:O1113"/>
    <mergeCell ref="P1113:Q1113"/>
    <mergeCell ref="R1113:U1113"/>
    <mergeCell ref="V1113:X1113"/>
    <mergeCell ref="A1106:G1107"/>
    <mergeCell ref="I1106:L1107"/>
    <mergeCell ref="M1106:O1107"/>
    <mergeCell ref="P1106:Q1107"/>
    <mergeCell ref="R1106:U1107"/>
    <mergeCell ref="V1106:X1107"/>
    <mergeCell ref="A1104:G1105"/>
    <mergeCell ref="I1104:L1105"/>
    <mergeCell ref="M1104:O1105"/>
    <mergeCell ref="P1104:Q1105"/>
    <mergeCell ref="R1104:U1105"/>
    <mergeCell ref="V1104:X1105"/>
    <mergeCell ref="A1130:G1131"/>
    <mergeCell ref="I1130:L1131"/>
    <mergeCell ref="M1130:O1131"/>
    <mergeCell ref="P1130:Q1131"/>
    <mergeCell ref="R1130:U1131"/>
    <mergeCell ref="V1130:X1131"/>
    <mergeCell ref="A1128:G1129"/>
    <mergeCell ref="I1128:L1129"/>
    <mergeCell ref="M1128:O1129"/>
    <mergeCell ref="P1128:Q1129"/>
    <mergeCell ref="R1128:U1129"/>
    <mergeCell ref="V1128:X1129"/>
    <mergeCell ref="A1126:G1127"/>
    <mergeCell ref="I1126:L1127"/>
    <mergeCell ref="M1126:O1127"/>
    <mergeCell ref="P1126:Q1127"/>
    <mergeCell ref="R1126:U1127"/>
    <mergeCell ref="V1126:X1127"/>
    <mergeCell ref="S1121:T1121"/>
    <mergeCell ref="U1121:W1121"/>
    <mergeCell ref="B1123:X1123"/>
    <mergeCell ref="A1125:G1125"/>
    <mergeCell ref="I1125:L1125"/>
    <mergeCell ref="M1125:O1125"/>
    <mergeCell ref="P1125:Q1125"/>
    <mergeCell ref="R1125:U1125"/>
    <mergeCell ref="V1125:X1125"/>
    <mergeCell ref="A1118:G1119"/>
    <mergeCell ref="I1118:L1119"/>
    <mergeCell ref="M1118:O1119"/>
    <mergeCell ref="P1118:Q1119"/>
    <mergeCell ref="R1118:U1119"/>
    <mergeCell ref="V1118:X1119"/>
    <mergeCell ref="S1145:T1145"/>
    <mergeCell ref="U1145:W1145"/>
    <mergeCell ref="B1147:X1147"/>
    <mergeCell ref="A1149:G1149"/>
    <mergeCell ref="I1149:L1149"/>
    <mergeCell ref="M1149:O1149"/>
    <mergeCell ref="P1149:Q1149"/>
    <mergeCell ref="R1149:U1149"/>
    <mergeCell ref="V1149:X1149"/>
    <mergeCell ref="A1142:G1143"/>
    <mergeCell ref="I1142:L1143"/>
    <mergeCell ref="M1142:O1143"/>
    <mergeCell ref="P1142:Q1143"/>
    <mergeCell ref="R1142:U1143"/>
    <mergeCell ref="V1142:X1143"/>
    <mergeCell ref="A1140:G1141"/>
    <mergeCell ref="I1140:L1141"/>
    <mergeCell ref="M1140:O1141"/>
    <mergeCell ref="P1140:Q1141"/>
    <mergeCell ref="R1140:U1141"/>
    <mergeCell ref="V1140:X1141"/>
    <mergeCell ref="A1138:G1139"/>
    <mergeCell ref="I1138:L1139"/>
    <mergeCell ref="M1138:O1139"/>
    <mergeCell ref="P1138:Q1139"/>
    <mergeCell ref="R1138:U1139"/>
    <mergeCell ref="V1138:X1139"/>
    <mergeCell ref="S1133:T1133"/>
    <mergeCell ref="U1133:W1133"/>
    <mergeCell ref="B1135:X1135"/>
    <mergeCell ref="A1137:G1137"/>
    <mergeCell ref="I1137:L1137"/>
    <mergeCell ref="M1137:O1137"/>
    <mergeCell ref="P1137:Q1137"/>
    <mergeCell ref="R1137:U1137"/>
    <mergeCell ref="V1137:X1137"/>
    <mergeCell ref="A1162:G1163"/>
    <mergeCell ref="I1162:L1163"/>
    <mergeCell ref="M1162:O1163"/>
    <mergeCell ref="P1162:Q1163"/>
    <mergeCell ref="R1162:U1163"/>
    <mergeCell ref="V1162:X1163"/>
    <mergeCell ref="S1157:T1157"/>
    <mergeCell ref="U1157:W1157"/>
    <mergeCell ref="B1159:X1159"/>
    <mergeCell ref="A1161:G1161"/>
    <mergeCell ref="I1161:L1161"/>
    <mergeCell ref="M1161:O1161"/>
    <mergeCell ref="P1161:Q1161"/>
    <mergeCell ref="R1161:U1161"/>
    <mergeCell ref="V1161:X1161"/>
    <mergeCell ref="A1154:G1155"/>
    <mergeCell ref="I1154:L1155"/>
    <mergeCell ref="M1154:O1155"/>
    <mergeCell ref="P1154:Q1155"/>
    <mergeCell ref="R1154:U1155"/>
    <mergeCell ref="V1154:X1155"/>
    <mergeCell ref="A1152:G1153"/>
    <mergeCell ref="I1152:L1153"/>
    <mergeCell ref="M1152:O1153"/>
    <mergeCell ref="P1152:Q1153"/>
    <mergeCell ref="R1152:U1153"/>
    <mergeCell ref="V1152:X1153"/>
    <mergeCell ref="A1150:G1151"/>
    <mergeCell ref="I1150:L1151"/>
    <mergeCell ref="M1150:O1151"/>
    <mergeCell ref="P1150:Q1151"/>
    <mergeCell ref="R1150:U1151"/>
    <mergeCell ref="V1150:X1151"/>
    <mergeCell ref="A1176:G1177"/>
    <mergeCell ref="I1176:L1177"/>
    <mergeCell ref="M1176:O1177"/>
    <mergeCell ref="P1176:Q1177"/>
    <mergeCell ref="R1176:U1177"/>
    <mergeCell ref="V1176:X1177"/>
    <mergeCell ref="S1171:T1171"/>
    <mergeCell ref="U1171:W1171"/>
    <mergeCell ref="B1173:X1173"/>
    <mergeCell ref="A1175:G1175"/>
    <mergeCell ref="I1175:L1175"/>
    <mergeCell ref="M1175:O1175"/>
    <mergeCell ref="P1175:Q1175"/>
    <mergeCell ref="R1175:U1175"/>
    <mergeCell ref="V1175:X1175"/>
    <mergeCell ref="A1168:G1169"/>
    <mergeCell ref="I1168:L1169"/>
    <mergeCell ref="M1168:O1169"/>
    <mergeCell ref="P1168:Q1169"/>
    <mergeCell ref="R1168:U1169"/>
    <mergeCell ref="V1168:X1169"/>
    <mergeCell ref="A1166:G1167"/>
    <mergeCell ref="I1166:L1167"/>
    <mergeCell ref="M1166:O1167"/>
    <mergeCell ref="P1166:Q1167"/>
    <mergeCell ref="R1166:U1167"/>
    <mergeCell ref="V1166:X1167"/>
    <mergeCell ref="A1164:G1165"/>
    <mergeCell ref="I1164:L1165"/>
    <mergeCell ref="M1164:O1165"/>
    <mergeCell ref="P1164:Q1165"/>
    <mergeCell ref="R1164:U1165"/>
    <mergeCell ref="V1164:X1165"/>
    <mergeCell ref="A1190:G1191"/>
    <mergeCell ref="I1190:L1191"/>
    <mergeCell ref="M1190:O1191"/>
    <mergeCell ref="P1190:Q1191"/>
    <mergeCell ref="R1190:U1191"/>
    <mergeCell ref="V1190:X1191"/>
    <mergeCell ref="S1185:T1185"/>
    <mergeCell ref="U1185:W1185"/>
    <mergeCell ref="B1187:X1187"/>
    <mergeCell ref="A1189:G1189"/>
    <mergeCell ref="I1189:L1189"/>
    <mergeCell ref="M1189:O1189"/>
    <mergeCell ref="P1189:Q1189"/>
    <mergeCell ref="R1189:U1189"/>
    <mergeCell ref="V1189:X1189"/>
    <mergeCell ref="A1182:G1183"/>
    <mergeCell ref="I1182:L1183"/>
    <mergeCell ref="M1182:O1183"/>
    <mergeCell ref="P1182:Q1183"/>
    <mergeCell ref="R1182:U1183"/>
    <mergeCell ref="V1182:X1183"/>
    <mergeCell ref="A1180:G1181"/>
    <mergeCell ref="I1180:L1181"/>
    <mergeCell ref="M1180:O1181"/>
    <mergeCell ref="P1180:Q1181"/>
    <mergeCell ref="R1180:U1181"/>
    <mergeCell ref="V1180:X1181"/>
    <mergeCell ref="A1178:G1179"/>
    <mergeCell ref="I1178:L1179"/>
    <mergeCell ref="M1178:O1179"/>
    <mergeCell ref="P1178:Q1179"/>
    <mergeCell ref="R1178:U1179"/>
    <mergeCell ref="V1178:X1179"/>
    <mergeCell ref="A1204:G1205"/>
    <mergeCell ref="I1204:L1205"/>
    <mergeCell ref="M1204:O1205"/>
    <mergeCell ref="P1204:Q1205"/>
    <mergeCell ref="R1204:U1205"/>
    <mergeCell ref="V1204:X1205"/>
    <mergeCell ref="S1199:T1199"/>
    <mergeCell ref="U1199:W1199"/>
    <mergeCell ref="B1201:X1201"/>
    <mergeCell ref="A1203:G1203"/>
    <mergeCell ref="I1203:L1203"/>
    <mergeCell ref="M1203:O1203"/>
    <mergeCell ref="P1203:Q1203"/>
    <mergeCell ref="R1203:U1203"/>
    <mergeCell ref="V1203:X1203"/>
    <mergeCell ref="A1196:G1197"/>
    <mergeCell ref="I1196:L1197"/>
    <mergeCell ref="M1196:O1197"/>
    <mergeCell ref="P1196:Q1197"/>
    <mergeCell ref="R1196:U1197"/>
    <mergeCell ref="V1196:X1197"/>
    <mergeCell ref="A1194:G1195"/>
    <mergeCell ref="I1194:L1195"/>
    <mergeCell ref="M1194:O1195"/>
    <mergeCell ref="P1194:Q1195"/>
    <mergeCell ref="R1194:U1195"/>
    <mergeCell ref="V1194:X1195"/>
    <mergeCell ref="A1192:G1193"/>
    <mergeCell ref="I1192:L1193"/>
    <mergeCell ref="M1192:O1193"/>
    <mergeCell ref="P1192:Q1193"/>
    <mergeCell ref="R1192:U1193"/>
    <mergeCell ref="V1192:X1193"/>
    <mergeCell ref="A1218:G1219"/>
    <mergeCell ref="I1218:L1219"/>
    <mergeCell ref="M1218:O1219"/>
    <mergeCell ref="P1218:Q1219"/>
    <mergeCell ref="R1218:U1219"/>
    <mergeCell ref="V1218:X1219"/>
    <mergeCell ref="S1213:T1213"/>
    <mergeCell ref="U1213:W1213"/>
    <mergeCell ref="B1215:X1215"/>
    <mergeCell ref="A1217:G1217"/>
    <mergeCell ref="I1217:L1217"/>
    <mergeCell ref="M1217:O1217"/>
    <mergeCell ref="P1217:Q1217"/>
    <mergeCell ref="R1217:U1217"/>
    <mergeCell ref="V1217:X1217"/>
    <mergeCell ref="A1210:G1211"/>
    <mergeCell ref="I1210:L1211"/>
    <mergeCell ref="M1210:O1211"/>
    <mergeCell ref="P1210:Q1211"/>
    <mergeCell ref="R1210:U1211"/>
    <mergeCell ref="V1210:X1211"/>
    <mergeCell ref="A1208:G1209"/>
    <mergeCell ref="I1208:L1209"/>
    <mergeCell ref="M1208:O1209"/>
    <mergeCell ref="P1208:Q1209"/>
    <mergeCell ref="R1208:U1209"/>
    <mergeCell ref="V1208:X1209"/>
    <mergeCell ref="A1206:G1207"/>
    <mergeCell ref="I1206:L1207"/>
    <mergeCell ref="M1206:O1207"/>
    <mergeCell ref="P1206:Q1207"/>
    <mergeCell ref="R1206:U1207"/>
    <mergeCell ref="V1206:X1207"/>
    <mergeCell ref="S1233:T1233"/>
    <mergeCell ref="U1233:W1233"/>
    <mergeCell ref="B1235:X1235"/>
    <mergeCell ref="A1237:G1237"/>
    <mergeCell ref="I1237:L1237"/>
    <mergeCell ref="M1237:O1237"/>
    <mergeCell ref="P1237:Q1237"/>
    <mergeCell ref="R1237:U1237"/>
    <mergeCell ref="V1237:X1237"/>
    <mergeCell ref="A1230:G1231"/>
    <mergeCell ref="I1230:L1231"/>
    <mergeCell ref="M1230:O1231"/>
    <mergeCell ref="P1230:Q1231"/>
    <mergeCell ref="R1230:U1231"/>
    <mergeCell ref="V1230:X1231"/>
    <mergeCell ref="A1228:G1229"/>
    <mergeCell ref="I1228:L1229"/>
    <mergeCell ref="M1228:O1229"/>
    <mergeCell ref="P1228:Q1229"/>
    <mergeCell ref="R1228:U1229"/>
    <mergeCell ref="V1228:X1229"/>
    <mergeCell ref="S1223:T1223"/>
    <mergeCell ref="U1223:W1223"/>
    <mergeCell ref="B1225:X1225"/>
    <mergeCell ref="A1227:G1227"/>
    <mergeCell ref="I1227:L1227"/>
    <mergeCell ref="M1227:O1227"/>
    <mergeCell ref="P1227:Q1227"/>
    <mergeCell ref="R1227:U1227"/>
    <mergeCell ref="V1227:X1227"/>
    <mergeCell ref="A1220:G1221"/>
    <mergeCell ref="I1220:L1221"/>
    <mergeCell ref="M1220:O1221"/>
    <mergeCell ref="P1220:Q1221"/>
    <mergeCell ref="R1220:U1221"/>
    <mergeCell ref="V1220:X1221"/>
    <mergeCell ref="A1250:G1251"/>
    <mergeCell ref="I1250:L1251"/>
    <mergeCell ref="M1250:O1251"/>
    <mergeCell ref="P1250:Q1251"/>
    <mergeCell ref="R1250:U1251"/>
    <mergeCell ref="V1250:X1251"/>
    <mergeCell ref="S1245:T1245"/>
    <mergeCell ref="U1245:W1245"/>
    <mergeCell ref="B1247:X1247"/>
    <mergeCell ref="A1249:G1249"/>
    <mergeCell ref="I1249:L1249"/>
    <mergeCell ref="M1249:O1249"/>
    <mergeCell ref="P1249:Q1249"/>
    <mergeCell ref="R1249:U1249"/>
    <mergeCell ref="V1249:X1249"/>
    <mergeCell ref="A1242:G1243"/>
    <mergeCell ref="I1242:L1243"/>
    <mergeCell ref="M1242:O1243"/>
    <mergeCell ref="P1242:Q1243"/>
    <mergeCell ref="R1242:U1243"/>
    <mergeCell ref="V1242:X1243"/>
    <mergeCell ref="A1240:G1241"/>
    <mergeCell ref="I1240:L1241"/>
    <mergeCell ref="M1240:O1241"/>
    <mergeCell ref="P1240:Q1241"/>
    <mergeCell ref="R1240:U1241"/>
    <mergeCell ref="V1240:X1241"/>
    <mergeCell ref="A1238:G1239"/>
    <mergeCell ref="I1238:L1239"/>
    <mergeCell ref="M1238:O1239"/>
    <mergeCell ref="P1238:Q1239"/>
    <mergeCell ref="R1238:U1239"/>
    <mergeCell ref="V1238:X1239"/>
    <mergeCell ref="A1264:G1265"/>
    <mergeCell ref="I1264:L1265"/>
    <mergeCell ref="M1264:O1265"/>
    <mergeCell ref="P1264:Q1265"/>
    <mergeCell ref="R1264:U1265"/>
    <mergeCell ref="V1264:X1265"/>
    <mergeCell ref="A1262:G1263"/>
    <mergeCell ref="I1262:L1263"/>
    <mergeCell ref="M1262:O1263"/>
    <mergeCell ref="P1262:Q1263"/>
    <mergeCell ref="R1262:U1263"/>
    <mergeCell ref="V1262:X1263"/>
    <mergeCell ref="S1257:T1257"/>
    <mergeCell ref="U1257:W1257"/>
    <mergeCell ref="B1259:X1259"/>
    <mergeCell ref="A1261:G1261"/>
    <mergeCell ref="I1261:L1261"/>
    <mergeCell ref="M1261:O1261"/>
    <mergeCell ref="P1261:Q1261"/>
    <mergeCell ref="R1261:U1261"/>
    <mergeCell ref="V1261:X1261"/>
    <mergeCell ref="A1254:G1255"/>
    <mergeCell ref="I1254:L1255"/>
    <mergeCell ref="M1254:O1255"/>
    <mergeCell ref="P1254:Q1255"/>
    <mergeCell ref="R1254:U1255"/>
    <mergeCell ref="V1254:X1255"/>
    <mergeCell ref="A1252:G1253"/>
    <mergeCell ref="I1252:L1253"/>
    <mergeCell ref="M1252:O1253"/>
    <mergeCell ref="P1252:Q1253"/>
    <mergeCell ref="R1252:U1253"/>
    <mergeCell ref="V1252:X1253"/>
    <mergeCell ref="A1278:G1279"/>
    <mergeCell ref="I1278:L1279"/>
    <mergeCell ref="M1278:O1279"/>
    <mergeCell ref="P1278:Q1279"/>
    <mergeCell ref="R1278:U1279"/>
    <mergeCell ref="V1278:X1279"/>
    <mergeCell ref="A1276:G1277"/>
    <mergeCell ref="I1276:L1277"/>
    <mergeCell ref="M1276:O1277"/>
    <mergeCell ref="P1276:Q1277"/>
    <mergeCell ref="R1276:U1277"/>
    <mergeCell ref="V1276:X1277"/>
    <mergeCell ref="S1271:T1271"/>
    <mergeCell ref="U1271:W1271"/>
    <mergeCell ref="B1273:X1273"/>
    <mergeCell ref="A1275:G1275"/>
    <mergeCell ref="I1275:L1275"/>
    <mergeCell ref="M1275:O1275"/>
    <mergeCell ref="P1275:Q1275"/>
    <mergeCell ref="R1275:U1275"/>
    <mergeCell ref="V1275:X1275"/>
    <mergeCell ref="A1268:G1269"/>
    <mergeCell ref="I1268:L1269"/>
    <mergeCell ref="M1268:O1269"/>
    <mergeCell ref="P1268:Q1269"/>
    <mergeCell ref="R1268:U1269"/>
    <mergeCell ref="V1268:X1269"/>
    <mergeCell ref="A1266:G1267"/>
    <mergeCell ref="I1266:L1267"/>
    <mergeCell ref="M1266:O1267"/>
    <mergeCell ref="P1266:Q1267"/>
    <mergeCell ref="R1266:U1267"/>
    <mergeCell ref="V1266:X1267"/>
    <mergeCell ref="A1292:G1293"/>
    <mergeCell ref="I1292:L1293"/>
    <mergeCell ref="M1292:O1293"/>
    <mergeCell ref="P1292:Q1293"/>
    <mergeCell ref="R1292:U1293"/>
    <mergeCell ref="V1292:X1293"/>
    <mergeCell ref="A1290:G1291"/>
    <mergeCell ref="I1290:L1291"/>
    <mergeCell ref="M1290:O1291"/>
    <mergeCell ref="P1290:Q1291"/>
    <mergeCell ref="R1290:U1291"/>
    <mergeCell ref="V1290:X1291"/>
    <mergeCell ref="S1285:T1285"/>
    <mergeCell ref="U1285:W1285"/>
    <mergeCell ref="B1287:X1287"/>
    <mergeCell ref="A1289:G1289"/>
    <mergeCell ref="I1289:L1289"/>
    <mergeCell ref="M1289:O1289"/>
    <mergeCell ref="P1289:Q1289"/>
    <mergeCell ref="R1289:U1289"/>
    <mergeCell ref="V1289:X1289"/>
    <mergeCell ref="A1282:G1283"/>
    <mergeCell ref="I1282:L1283"/>
    <mergeCell ref="M1282:O1283"/>
    <mergeCell ref="P1282:Q1283"/>
    <mergeCell ref="R1282:U1283"/>
    <mergeCell ref="V1282:X1283"/>
    <mergeCell ref="A1280:G1281"/>
    <mergeCell ref="I1280:L1281"/>
    <mergeCell ref="M1280:O1281"/>
    <mergeCell ref="P1280:Q1281"/>
    <mergeCell ref="R1280:U1281"/>
    <mergeCell ref="V1280:X1281"/>
    <mergeCell ref="A1310:G1311"/>
    <mergeCell ref="I1310:L1311"/>
    <mergeCell ref="M1310:O1311"/>
    <mergeCell ref="P1310:Q1311"/>
    <mergeCell ref="R1310:U1311"/>
    <mergeCell ref="V1310:X1311"/>
    <mergeCell ref="S1305:T1305"/>
    <mergeCell ref="U1305:W1305"/>
    <mergeCell ref="B1307:X1307"/>
    <mergeCell ref="A1309:G1309"/>
    <mergeCell ref="I1309:L1309"/>
    <mergeCell ref="M1309:O1309"/>
    <mergeCell ref="P1309:Q1309"/>
    <mergeCell ref="R1309:U1309"/>
    <mergeCell ref="V1309:X1309"/>
    <mergeCell ref="A1302:G1303"/>
    <mergeCell ref="I1302:L1303"/>
    <mergeCell ref="M1302:O1303"/>
    <mergeCell ref="P1302:Q1303"/>
    <mergeCell ref="R1302:U1303"/>
    <mergeCell ref="V1302:X1303"/>
    <mergeCell ref="A1300:G1301"/>
    <mergeCell ref="I1300:L1301"/>
    <mergeCell ref="M1300:O1301"/>
    <mergeCell ref="P1300:Q1301"/>
    <mergeCell ref="R1300:U1301"/>
    <mergeCell ref="V1300:X1301"/>
    <mergeCell ref="S1295:T1295"/>
    <mergeCell ref="U1295:W1295"/>
    <mergeCell ref="B1297:X1297"/>
    <mergeCell ref="A1299:G1299"/>
    <mergeCell ref="I1299:L1299"/>
    <mergeCell ref="M1299:O1299"/>
    <mergeCell ref="P1299:Q1299"/>
    <mergeCell ref="R1299:U1299"/>
    <mergeCell ref="V1299:X1299"/>
    <mergeCell ref="A1324:G1325"/>
    <mergeCell ref="I1324:L1325"/>
    <mergeCell ref="M1324:O1325"/>
    <mergeCell ref="P1324:Q1325"/>
    <mergeCell ref="R1324:U1325"/>
    <mergeCell ref="V1324:X1325"/>
    <mergeCell ref="A1322:G1323"/>
    <mergeCell ref="I1322:L1323"/>
    <mergeCell ref="M1322:O1323"/>
    <mergeCell ref="P1322:Q1323"/>
    <mergeCell ref="R1322:U1323"/>
    <mergeCell ref="V1322:X1323"/>
    <mergeCell ref="S1317:T1317"/>
    <mergeCell ref="U1317:W1317"/>
    <mergeCell ref="B1319:X1319"/>
    <mergeCell ref="A1321:G1321"/>
    <mergeCell ref="I1321:L1321"/>
    <mergeCell ref="M1321:O1321"/>
    <mergeCell ref="P1321:Q1321"/>
    <mergeCell ref="R1321:U1321"/>
    <mergeCell ref="V1321:X1321"/>
    <mergeCell ref="A1314:G1315"/>
    <mergeCell ref="I1314:L1315"/>
    <mergeCell ref="M1314:O1315"/>
    <mergeCell ref="P1314:Q1315"/>
    <mergeCell ref="R1314:U1315"/>
    <mergeCell ref="V1314:X1315"/>
    <mergeCell ref="A1312:G1313"/>
    <mergeCell ref="I1312:L1313"/>
    <mergeCell ref="M1312:O1313"/>
    <mergeCell ref="P1312:Q1313"/>
    <mergeCell ref="R1312:U1313"/>
    <mergeCell ref="V1312:X1313"/>
    <mergeCell ref="A1342:G1343"/>
    <mergeCell ref="I1342:L1343"/>
    <mergeCell ref="M1342:O1343"/>
    <mergeCell ref="P1342:Q1343"/>
    <mergeCell ref="R1342:U1343"/>
    <mergeCell ref="V1342:X1343"/>
    <mergeCell ref="S1337:T1337"/>
    <mergeCell ref="U1337:W1337"/>
    <mergeCell ref="B1339:X1339"/>
    <mergeCell ref="A1341:G1341"/>
    <mergeCell ref="I1341:L1341"/>
    <mergeCell ref="M1341:O1341"/>
    <mergeCell ref="P1341:Q1341"/>
    <mergeCell ref="R1341:U1341"/>
    <mergeCell ref="V1341:X1341"/>
    <mergeCell ref="A1334:G1335"/>
    <mergeCell ref="I1334:L1335"/>
    <mergeCell ref="M1334:O1335"/>
    <mergeCell ref="P1334:Q1335"/>
    <mergeCell ref="R1334:U1335"/>
    <mergeCell ref="V1334:X1335"/>
    <mergeCell ref="S1329:T1329"/>
    <mergeCell ref="U1329:W1329"/>
    <mergeCell ref="B1331:X1331"/>
    <mergeCell ref="A1333:G1333"/>
    <mergeCell ref="I1333:L1333"/>
    <mergeCell ref="M1333:O1333"/>
    <mergeCell ref="P1333:Q1333"/>
    <mergeCell ref="R1333:U1333"/>
    <mergeCell ref="V1333:X1333"/>
    <mergeCell ref="A1326:G1327"/>
    <mergeCell ref="I1326:L1327"/>
    <mergeCell ref="M1326:O1327"/>
    <mergeCell ref="P1326:Q1327"/>
    <mergeCell ref="R1326:U1327"/>
    <mergeCell ref="V1326:X1327"/>
    <mergeCell ref="A1360:G1361"/>
    <mergeCell ref="I1360:L1361"/>
    <mergeCell ref="M1360:O1361"/>
    <mergeCell ref="P1360:Q1361"/>
    <mergeCell ref="R1360:U1361"/>
    <mergeCell ref="V1360:X1361"/>
    <mergeCell ref="S1355:T1355"/>
    <mergeCell ref="U1355:W1355"/>
    <mergeCell ref="B1357:X1357"/>
    <mergeCell ref="A1359:G1359"/>
    <mergeCell ref="I1359:L1359"/>
    <mergeCell ref="M1359:O1359"/>
    <mergeCell ref="P1359:Q1359"/>
    <mergeCell ref="R1359:U1359"/>
    <mergeCell ref="V1359:X1359"/>
    <mergeCell ref="A1352:G1353"/>
    <mergeCell ref="I1352:L1353"/>
    <mergeCell ref="M1352:O1353"/>
    <mergeCell ref="P1352:Q1353"/>
    <mergeCell ref="R1352:U1353"/>
    <mergeCell ref="V1352:X1353"/>
    <mergeCell ref="A1350:G1351"/>
    <mergeCell ref="I1350:L1351"/>
    <mergeCell ref="M1350:O1351"/>
    <mergeCell ref="P1350:Q1351"/>
    <mergeCell ref="R1350:U1351"/>
    <mergeCell ref="V1350:X1351"/>
    <mergeCell ref="S1345:T1345"/>
    <mergeCell ref="U1345:W1345"/>
    <mergeCell ref="B1347:X1347"/>
    <mergeCell ref="A1349:G1349"/>
    <mergeCell ref="I1349:L1349"/>
    <mergeCell ref="M1349:O1349"/>
    <mergeCell ref="P1349:Q1349"/>
    <mergeCell ref="R1349:U1349"/>
    <mergeCell ref="V1349:X1349"/>
    <mergeCell ref="S1375:T1375"/>
    <mergeCell ref="U1375:W1375"/>
    <mergeCell ref="B1377:X1377"/>
    <mergeCell ref="A1379:G1379"/>
    <mergeCell ref="I1379:L1379"/>
    <mergeCell ref="M1379:O1379"/>
    <mergeCell ref="P1379:Q1379"/>
    <mergeCell ref="R1379:U1379"/>
    <mergeCell ref="V1379:X1379"/>
    <mergeCell ref="A1372:G1373"/>
    <mergeCell ref="I1372:L1373"/>
    <mergeCell ref="M1372:O1373"/>
    <mergeCell ref="P1372:Q1373"/>
    <mergeCell ref="R1372:U1373"/>
    <mergeCell ref="V1372:X1373"/>
    <mergeCell ref="A1370:G1371"/>
    <mergeCell ref="I1370:L1371"/>
    <mergeCell ref="M1370:O1371"/>
    <mergeCell ref="P1370:Q1371"/>
    <mergeCell ref="R1370:U1371"/>
    <mergeCell ref="V1370:X1371"/>
    <mergeCell ref="S1365:T1365"/>
    <mergeCell ref="U1365:W1365"/>
    <mergeCell ref="B1367:X1367"/>
    <mergeCell ref="A1369:G1369"/>
    <mergeCell ref="I1369:L1369"/>
    <mergeCell ref="M1369:O1369"/>
    <mergeCell ref="P1369:Q1369"/>
    <mergeCell ref="R1369:U1369"/>
    <mergeCell ref="V1369:X1369"/>
    <mergeCell ref="A1362:G1363"/>
    <mergeCell ref="I1362:L1363"/>
    <mergeCell ref="M1362:O1363"/>
    <mergeCell ref="P1362:Q1363"/>
    <mergeCell ref="R1362:U1363"/>
    <mergeCell ref="V1362:X1363"/>
    <mergeCell ref="A1393:G1394"/>
    <mergeCell ref="I1393:L1394"/>
    <mergeCell ref="M1393:O1394"/>
    <mergeCell ref="P1393:Q1394"/>
    <mergeCell ref="R1393:U1394"/>
    <mergeCell ref="V1393:X1394"/>
    <mergeCell ref="A1390:G1392"/>
    <mergeCell ref="I1390:L1392"/>
    <mergeCell ref="M1390:O1392"/>
    <mergeCell ref="P1390:Q1392"/>
    <mergeCell ref="R1390:U1392"/>
    <mergeCell ref="V1390:X1392"/>
    <mergeCell ref="S1385:T1385"/>
    <mergeCell ref="U1385:W1385"/>
    <mergeCell ref="B1387:X1387"/>
    <mergeCell ref="A1389:G1389"/>
    <mergeCell ref="I1389:L1389"/>
    <mergeCell ref="M1389:O1389"/>
    <mergeCell ref="P1389:Q1389"/>
    <mergeCell ref="R1389:U1389"/>
    <mergeCell ref="V1389:X1389"/>
    <mergeCell ref="A1382:G1383"/>
    <mergeCell ref="I1382:L1383"/>
    <mergeCell ref="M1382:O1383"/>
    <mergeCell ref="P1382:Q1383"/>
    <mergeCell ref="R1382:U1383"/>
    <mergeCell ref="V1382:X1383"/>
    <mergeCell ref="A1380:G1381"/>
    <mergeCell ref="I1380:L1381"/>
    <mergeCell ref="M1380:O1381"/>
    <mergeCell ref="P1380:Q1381"/>
    <mergeCell ref="R1380:U1381"/>
    <mergeCell ref="V1380:X1381"/>
    <mergeCell ref="A1411:G1412"/>
    <mergeCell ref="I1411:L1412"/>
    <mergeCell ref="M1411:O1412"/>
    <mergeCell ref="P1411:Q1412"/>
    <mergeCell ref="R1411:U1412"/>
    <mergeCell ref="V1411:X1412"/>
    <mergeCell ref="S1406:T1406"/>
    <mergeCell ref="U1406:W1406"/>
    <mergeCell ref="B1408:X1408"/>
    <mergeCell ref="A1410:G1410"/>
    <mergeCell ref="I1410:L1410"/>
    <mergeCell ref="M1410:O1410"/>
    <mergeCell ref="P1410:Q1410"/>
    <mergeCell ref="R1410:U1410"/>
    <mergeCell ref="V1410:X1410"/>
    <mergeCell ref="A1403:G1404"/>
    <mergeCell ref="I1403:L1404"/>
    <mergeCell ref="M1403:O1404"/>
    <mergeCell ref="P1403:Q1404"/>
    <mergeCell ref="R1403:U1404"/>
    <mergeCell ref="V1403:X1404"/>
    <mergeCell ref="A1401:G1402"/>
    <mergeCell ref="I1401:L1402"/>
    <mergeCell ref="M1401:O1402"/>
    <mergeCell ref="P1401:Q1402"/>
    <mergeCell ref="R1401:U1402"/>
    <mergeCell ref="V1401:X1402"/>
    <mergeCell ref="S1396:T1396"/>
    <mergeCell ref="U1396:W1396"/>
    <mergeCell ref="B1398:X1398"/>
    <mergeCell ref="A1400:G1400"/>
    <mergeCell ref="I1400:L1400"/>
    <mergeCell ref="M1400:O1400"/>
    <mergeCell ref="P1400:Q1400"/>
    <mergeCell ref="R1400:U1400"/>
    <mergeCell ref="V1400:X1400"/>
    <mergeCell ref="S1427:T1427"/>
    <mergeCell ref="U1427:W1427"/>
    <mergeCell ref="B1429:X1429"/>
    <mergeCell ref="A1431:G1431"/>
    <mergeCell ref="I1431:L1431"/>
    <mergeCell ref="M1431:O1431"/>
    <mergeCell ref="P1431:Q1431"/>
    <mergeCell ref="R1431:U1431"/>
    <mergeCell ref="V1431:X1431"/>
    <mergeCell ref="A1424:G1425"/>
    <mergeCell ref="I1424:L1425"/>
    <mergeCell ref="M1424:O1425"/>
    <mergeCell ref="P1424:Q1425"/>
    <mergeCell ref="R1424:U1425"/>
    <mergeCell ref="V1424:X1425"/>
    <mergeCell ref="A1421:G1423"/>
    <mergeCell ref="I1421:L1423"/>
    <mergeCell ref="M1421:O1423"/>
    <mergeCell ref="P1421:Q1423"/>
    <mergeCell ref="R1421:U1423"/>
    <mergeCell ref="V1421:X1423"/>
    <mergeCell ref="S1416:T1416"/>
    <mergeCell ref="U1416:W1416"/>
    <mergeCell ref="B1418:X1418"/>
    <mergeCell ref="A1420:G1420"/>
    <mergeCell ref="I1420:L1420"/>
    <mergeCell ref="M1420:O1420"/>
    <mergeCell ref="P1420:Q1420"/>
    <mergeCell ref="R1420:U1420"/>
    <mergeCell ref="V1420:X1420"/>
    <mergeCell ref="A1413:G1414"/>
    <mergeCell ref="I1413:L1414"/>
    <mergeCell ref="M1413:O1414"/>
    <mergeCell ref="P1413:Q1414"/>
    <mergeCell ref="R1413:U1414"/>
    <mergeCell ref="V1413:X1414"/>
    <mergeCell ref="A1444:G1445"/>
    <mergeCell ref="I1444:L1445"/>
    <mergeCell ref="M1444:O1445"/>
    <mergeCell ref="P1444:Q1445"/>
    <mergeCell ref="R1444:U1445"/>
    <mergeCell ref="V1444:X1445"/>
    <mergeCell ref="A1442:G1443"/>
    <mergeCell ref="I1442:L1443"/>
    <mergeCell ref="M1442:O1443"/>
    <mergeCell ref="P1442:Q1443"/>
    <mergeCell ref="R1442:U1443"/>
    <mergeCell ref="V1442:X1443"/>
    <mergeCell ref="S1437:T1437"/>
    <mergeCell ref="U1437:W1437"/>
    <mergeCell ref="B1439:X1439"/>
    <mergeCell ref="A1441:G1441"/>
    <mergeCell ref="I1441:L1441"/>
    <mergeCell ref="M1441:O1441"/>
    <mergeCell ref="P1441:Q1441"/>
    <mergeCell ref="R1441:U1441"/>
    <mergeCell ref="V1441:X1441"/>
    <mergeCell ref="A1434:G1435"/>
    <mergeCell ref="I1434:L1435"/>
    <mergeCell ref="M1434:O1435"/>
    <mergeCell ref="P1434:Q1435"/>
    <mergeCell ref="R1434:U1435"/>
    <mergeCell ref="V1434:X1435"/>
    <mergeCell ref="A1432:G1433"/>
    <mergeCell ref="I1432:L1433"/>
    <mergeCell ref="M1432:O1433"/>
    <mergeCell ref="P1432:Q1433"/>
    <mergeCell ref="R1432:U1433"/>
    <mergeCell ref="V1432:X1433"/>
    <mergeCell ref="S1465:T1465"/>
    <mergeCell ref="U1465:W1465"/>
    <mergeCell ref="B1467:X1467"/>
    <mergeCell ref="A1469:G1469"/>
    <mergeCell ref="I1469:L1469"/>
    <mergeCell ref="M1469:O1469"/>
    <mergeCell ref="P1469:Q1469"/>
    <mergeCell ref="R1469:U1469"/>
    <mergeCell ref="V1469:X1469"/>
    <mergeCell ref="A1462:G1463"/>
    <mergeCell ref="I1462:L1463"/>
    <mergeCell ref="M1462:O1463"/>
    <mergeCell ref="P1462:Q1463"/>
    <mergeCell ref="R1462:U1463"/>
    <mergeCell ref="V1462:X1463"/>
    <mergeCell ref="S1457:T1457"/>
    <mergeCell ref="U1457:W1457"/>
    <mergeCell ref="B1459:X1459"/>
    <mergeCell ref="A1461:G1461"/>
    <mergeCell ref="I1461:L1461"/>
    <mergeCell ref="M1461:O1461"/>
    <mergeCell ref="P1461:Q1461"/>
    <mergeCell ref="R1461:U1461"/>
    <mergeCell ref="V1461:X1461"/>
    <mergeCell ref="V1453:X1453"/>
    <mergeCell ref="A1454:G1455"/>
    <mergeCell ref="I1454:L1455"/>
    <mergeCell ref="M1454:O1455"/>
    <mergeCell ref="P1454:Q1455"/>
    <mergeCell ref="R1454:U1455"/>
    <mergeCell ref="V1454:X1455"/>
    <mergeCell ref="S1447:T1447"/>
    <mergeCell ref="U1447:W1447"/>
    <mergeCell ref="E1449:F1449"/>
    <mergeCell ref="G1449:J1449"/>
    <mergeCell ref="B1451:X1451"/>
    <mergeCell ref="A1453:G1453"/>
    <mergeCell ref="I1453:L1453"/>
    <mergeCell ref="M1453:O1453"/>
    <mergeCell ref="P1453:Q1453"/>
    <mergeCell ref="R1453:U1453"/>
    <mergeCell ref="A1486:G1487"/>
    <mergeCell ref="I1486:L1487"/>
    <mergeCell ref="M1486:O1487"/>
    <mergeCell ref="P1486:Q1487"/>
    <mergeCell ref="R1486:U1487"/>
    <mergeCell ref="V1486:X1487"/>
    <mergeCell ref="S1481:T1481"/>
    <mergeCell ref="U1481:W1481"/>
    <mergeCell ref="B1483:X1483"/>
    <mergeCell ref="A1485:G1485"/>
    <mergeCell ref="I1485:L1485"/>
    <mergeCell ref="M1485:O1485"/>
    <mergeCell ref="P1485:Q1485"/>
    <mergeCell ref="R1485:U1485"/>
    <mergeCell ref="V1485:X1485"/>
    <mergeCell ref="A1478:G1479"/>
    <mergeCell ref="I1478:L1479"/>
    <mergeCell ref="M1478:O1479"/>
    <mergeCell ref="P1478:Q1479"/>
    <mergeCell ref="R1478:U1479"/>
    <mergeCell ref="V1478:X1479"/>
    <mergeCell ref="S1473:T1473"/>
    <mergeCell ref="U1473:W1473"/>
    <mergeCell ref="B1475:X1475"/>
    <mergeCell ref="A1477:G1477"/>
    <mergeCell ref="I1477:L1477"/>
    <mergeCell ref="M1477:O1477"/>
    <mergeCell ref="P1477:Q1477"/>
    <mergeCell ref="R1477:U1477"/>
    <mergeCell ref="V1477:X1477"/>
    <mergeCell ref="A1470:G1471"/>
    <mergeCell ref="I1470:L1471"/>
    <mergeCell ref="M1470:O1471"/>
    <mergeCell ref="P1470:Q1471"/>
    <mergeCell ref="R1470:U1471"/>
    <mergeCell ref="V1470:X1471"/>
    <mergeCell ref="S1505:T1505"/>
    <mergeCell ref="U1505:W1505"/>
    <mergeCell ref="B1507:X1507"/>
    <mergeCell ref="A1509:G1509"/>
    <mergeCell ref="I1509:L1509"/>
    <mergeCell ref="M1509:O1509"/>
    <mergeCell ref="P1509:Q1509"/>
    <mergeCell ref="R1509:U1509"/>
    <mergeCell ref="V1509:X1509"/>
    <mergeCell ref="A1502:G1503"/>
    <mergeCell ref="I1502:L1503"/>
    <mergeCell ref="M1502:O1503"/>
    <mergeCell ref="P1502:Q1503"/>
    <mergeCell ref="R1502:U1503"/>
    <mergeCell ref="V1502:X1503"/>
    <mergeCell ref="S1497:T1497"/>
    <mergeCell ref="U1497:W1497"/>
    <mergeCell ref="B1499:X1499"/>
    <mergeCell ref="A1501:G1501"/>
    <mergeCell ref="I1501:L1501"/>
    <mergeCell ref="M1501:O1501"/>
    <mergeCell ref="P1501:Q1501"/>
    <mergeCell ref="R1501:U1501"/>
    <mergeCell ref="V1501:X1501"/>
    <mergeCell ref="A1494:G1495"/>
    <mergeCell ref="I1494:L1495"/>
    <mergeCell ref="M1494:O1495"/>
    <mergeCell ref="P1494:Q1495"/>
    <mergeCell ref="R1494:U1495"/>
    <mergeCell ref="V1494:X1495"/>
    <mergeCell ref="S1489:T1489"/>
    <mergeCell ref="U1489:W1489"/>
    <mergeCell ref="B1491:X1491"/>
    <mergeCell ref="A1493:G1493"/>
    <mergeCell ref="I1493:L1493"/>
    <mergeCell ref="M1493:O1493"/>
    <mergeCell ref="P1493:Q1493"/>
    <mergeCell ref="R1493:U1493"/>
    <mergeCell ref="V1493:X1493"/>
    <mergeCell ref="A1526:G1527"/>
    <mergeCell ref="I1526:L1527"/>
    <mergeCell ref="M1526:O1527"/>
    <mergeCell ref="P1526:Q1527"/>
    <mergeCell ref="R1526:U1527"/>
    <mergeCell ref="V1526:X1527"/>
    <mergeCell ref="S1521:T1521"/>
    <mergeCell ref="U1521:W1521"/>
    <mergeCell ref="B1523:X1523"/>
    <mergeCell ref="A1525:G1525"/>
    <mergeCell ref="I1525:L1525"/>
    <mergeCell ref="M1525:O1525"/>
    <mergeCell ref="P1525:Q1525"/>
    <mergeCell ref="R1525:U1525"/>
    <mergeCell ref="V1525:X1525"/>
    <mergeCell ref="A1518:G1519"/>
    <mergeCell ref="I1518:L1519"/>
    <mergeCell ref="M1518:O1519"/>
    <mergeCell ref="P1518:Q1519"/>
    <mergeCell ref="R1518:U1519"/>
    <mergeCell ref="V1518:X1519"/>
    <mergeCell ref="S1513:T1513"/>
    <mergeCell ref="U1513:W1513"/>
    <mergeCell ref="B1515:X1515"/>
    <mergeCell ref="A1517:G1517"/>
    <mergeCell ref="I1517:L1517"/>
    <mergeCell ref="M1517:O1517"/>
    <mergeCell ref="P1517:Q1517"/>
    <mergeCell ref="R1517:U1517"/>
    <mergeCell ref="V1517:X1517"/>
    <mergeCell ref="A1510:G1511"/>
    <mergeCell ref="I1510:L1511"/>
    <mergeCell ref="M1510:O1511"/>
    <mergeCell ref="P1510:Q1511"/>
    <mergeCell ref="R1510:U1511"/>
    <mergeCell ref="V1510:X1511"/>
    <mergeCell ref="S1545:T1545"/>
    <mergeCell ref="U1545:W1545"/>
    <mergeCell ref="B1547:X1547"/>
    <mergeCell ref="A1549:G1549"/>
    <mergeCell ref="I1549:L1549"/>
    <mergeCell ref="M1549:O1549"/>
    <mergeCell ref="P1549:Q1549"/>
    <mergeCell ref="R1549:U1549"/>
    <mergeCell ref="V1549:X1549"/>
    <mergeCell ref="A1542:G1543"/>
    <mergeCell ref="I1542:L1543"/>
    <mergeCell ref="M1542:O1543"/>
    <mergeCell ref="P1542:Q1543"/>
    <mergeCell ref="R1542:U1543"/>
    <mergeCell ref="V1542:X1543"/>
    <mergeCell ref="S1537:T1537"/>
    <mergeCell ref="U1537:W1537"/>
    <mergeCell ref="B1539:X1539"/>
    <mergeCell ref="A1541:G1541"/>
    <mergeCell ref="I1541:L1541"/>
    <mergeCell ref="M1541:O1541"/>
    <mergeCell ref="P1541:Q1541"/>
    <mergeCell ref="R1541:U1541"/>
    <mergeCell ref="V1541:X1541"/>
    <mergeCell ref="A1534:G1535"/>
    <mergeCell ref="I1534:L1535"/>
    <mergeCell ref="M1534:O1535"/>
    <mergeCell ref="P1534:Q1535"/>
    <mergeCell ref="R1534:U1535"/>
    <mergeCell ref="V1534:X1535"/>
    <mergeCell ref="S1529:T1529"/>
    <mergeCell ref="U1529:W1529"/>
    <mergeCell ref="B1531:X1531"/>
    <mergeCell ref="A1533:G1533"/>
    <mergeCell ref="I1533:L1533"/>
    <mergeCell ref="M1533:O1533"/>
    <mergeCell ref="P1533:Q1533"/>
    <mergeCell ref="R1533:U1533"/>
    <mergeCell ref="V1533:X1533"/>
    <mergeCell ref="A1566:G1567"/>
    <mergeCell ref="I1566:L1567"/>
    <mergeCell ref="M1566:O1567"/>
    <mergeCell ref="P1566:Q1567"/>
    <mergeCell ref="R1566:U1567"/>
    <mergeCell ref="V1566:X1567"/>
    <mergeCell ref="S1561:T1561"/>
    <mergeCell ref="U1561:W1561"/>
    <mergeCell ref="B1563:X1563"/>
    <mergeCell ref="A1565:G1565"/>
    <mergeCell ref="I1565:L1565"/>
    <mergeCell ref="M1565:O1565"/>
    <mergeCell ref="P1565:Q1565"/>
    <mergeCell ref="R1565:U1565"/>
    <mergeCell ref="V1565:X1565"/>
    <mergeCell ref="A1558:G1559"/>
    <mergeCell ref="I1558:L1559"/>
    <mergeCell ref="M1558:O1559"/>
    <mergeCell ref="P1558:Q1559"/>
    <mergeCell ref="R1558:U1559"/>
    <mergeCell ref="V1558:X1559"/>
    <mergeCell ref="S1553:T1553"/>
    <mergeCell ref="U1553:W1553"/>
    <mergeCell ref="B1555:X1555"/>
    <mergeCell ref="A1557:G1557"/>
    <mergeCell ref="I1557:L1557"/>
    <mergeCell ref="M1557:O1557"/>
    <mergeCell ref="P1557:Q1557"/>
    <mergeCell ref="R1557:U1557"/>
    <mergeCell ref="V1557:X1557"/>
    <mergeCell ref="A1550:G1551"/>
    <mergeCell ref="I1550:L1551"/>
    <mergeCell ref="M1550:O1551"/>
    <mergeCell ref="P1550:Q1551"/>
    <mergeCell ref="R1550:U1551"/>
    <mergeCell ref="V1550:X1551"/>
    <mergeCell ref="S1586:T1586"/>
    <mergeCell ref="U1586:W1586"/>
    <mergeCell ref="B1588:X1588"/>
    <mergeCell ref="A1590:G1590"/>
    <mergeCell ref="I1590:L1590"/>
    <mergeCell ref="M1590:O1590"/>
    <mergeCell ref="P1590:Q1590"/>
    <mergeCell ref="R1590:U1590"/>
    <mergeCell ref="V1590:X1590"/>
    <mergeCell ref="A1583:G1584"/>
    <mergeCell ref="I1583:L1584"/>
    <mergeCell ref="M1583:O1584"/>
    <mergeCell ref="P1583:Q1584"/>
    <mergeCell ref="R1583:U1584"/>
    <mergeCell ref="V1583:X1584"/>
    <mergeCell ref="S1578:T1578"/>
    <mergeCell ref="U1578:W1578"/>
    <mergeCell ref="B1580:X1580"/>
    <mergeCell ref="A1582:G1582"/>
    <mergeCell ref="I1582:L1582"/>
    <mergeCell ref="M1582:O1582"/>
    <mergeCell ref="P1582:Q1582"/>
    <mergeCell ref="R1582:U1582"/>
    <mergeCell ref="V1582:X1582"/>
    <mergeCell ref="A1574:G1576"/>
    <mergeCell ref="I1574:L1576"/>
    <mergeCell ref="M1574:O1576"/>
    <mergeCell ref="P1574:Q1576"/>
    <mergeCell ref="R1574:U1576"/>
    <mergeCell ref="V1574:X1576"/>
    <mergeCell ref="S1569:T1569"/>
    <mergeCell ref="U1569:W1569"/>
    <mergeCell ref="B1571:X1571"/>
    <mergeCell ref="A1573:G1573"/>
    <mergeCell ref="I1573:L1573"/>
    <mergeCell ref="M1573:O1573"/>
    <mergeCell ref="P1573:Q1573"/>
    <mergeCell ref="R1573:U1573"/>
    <mergeCell ref="V1573:X1573"/>
    <mergeCell ref="A1607:G1608"/>
    <mergeCell ref="I1607:L1608"/>
    <mergeCell ref="M1607:O1608"/>
    <mergeCell ref="P1607:Q1608"/>
    <mergeCell ref="R1607:U1608"/>
    <mergeCell ref="V1607:X1608"/>
    <mergeCell ref="S1602:T1602"/>
    <mergeCell ref="U1602:W1602"/>
    <mergeCell ref="B1604:X1604"/>
    <mergeCell ref="A1606:G1606"/>
    <mergeCell ref="I1606:L1606"/>
    <mergeCell ref="M1606:O1606"/>
    <mergeCell ref="P1606:Q1606"/>
    <mergeCell ref="R1606:U1606"/>
    <mergeCell ref="V1606:X1606"/>
    <mergeCell ref="A1599:G1600"/>
    <mergeCell ref="I1599:L1600"/>
    <mergeCell ref="M1599:O1600"/>
    <mergeCell ref="P1599:Q1600"/>
    <mergeCell ref="R1599:U1600"/>
    <mergeCell ref="V1599:X1600"/>
    <mergeCell ref="S1594:T1594"/>
    <mergeCell ref="U1594:W1594"/>
    <mergeCell ref="B1596:X1596"/>
    <mergeCell ref="A1598:G1598"/>
    <mergeCell ref="I1598:L1598"/>
    <mergeCell ref="M1598:O1598"/>
    <mergeCell ref="P1598:Q1598"/>
    <mergeCell ref="R1598:U1598"/>
    <mergeCell ref="V1598:X1598"/>
    <mergeCell ref="A1591:G1592"/>
    <mergeCell ref="I1591:L1592"/>
    <mergeCell ref="M1591:O1592"/>
    <mergeCell ref="P1591:Q1592"/>
    <mergeCell ref="R1591:U1592"/>
    <mergeCell ref="V1591:X1592"/>
    <mergeCell ref="S1626:T1626"/>
    <mergeCell ref="U1626:W1626"/>
    <mergeCell ref="B1628:X1628"/>
    <mergeCell ref="A1630:G1630"/>
    <mergeCell ref="I1630:L1630"/>
    <mergeCell ref="M1630:O1630"/>
    <mergeCell ref="P1630:Q1630"/>
    <mergeCell ref="R1630:U1630"/>
    <mergeCell ref="V1630:X1630"/>
    <mergeCell ref="A1623:G1624"/>
    <mergeCell ref="I1623:L1624"/>
    <mergeCell ref="M1623:O1624"/>
    <mergeCell ref="P1623:Q1624"/>
    <mergeCell ref="R1623:U1624"/>
    <mergeCell ref="V1623:X1624"/>
    <mergeCell ref="S1618:T1618"/>
    <mergeCell ref="U1618:W1618"/>
    <mergeCell ref="B1620:X1620"/>
    <mergeCell ref="A1622:G1622"/>
    <mergeCell ref="I1622:L1622"/>
    <mergeCell ref="M1622:O1622"/>
    <mergeCell ref="P1622:Q1622"/>
    <mergeCell ref="R1622:U1622"/>
    <mergeCell ref="V1622:X1622"/>
    <mergeCell ref="A1615:G1616"/>
    <mergeCell ref="I1615:L1616"/>
    <mergeCell ref="M1615:O1616"/>
    <mergeCell ref="P1615:Q1616"/>
    <mergeCell ref="R1615:U1616"/>
    <mergeCell ref="V1615:X1616"/>
    <mergeCell ref="S1610:T1610"/>
    <mergeCell ref="U1610:W1610"/>
    <mergeCell ref="B1612:X1612"/>
    <mergeCell ref="A1614:G1614"/>
    <mergeCell ref="I1614:L1614"/>
    <mergeCell ref="M1614:O1614"/>
    <mergeCell ref="P1614:Q1614"/>
    <mergeCell ref="R1614:U1614"/>
    <mergeCell ref="V1614:X1614"/>
    <mergeCell ref="A1647:G1648"/>
    <mergeCell ref="I1647:L1648"/>
    <mergeCell ref="M1647:O1648"/>
    <mergeCell ref="P1647:Q1648"/>
    <mergeCell ref="R1647:U1648"/>
    <mergeCell ref="V1647:X1648"/>
    <mergeCell ref="S1642:T1642"/>
    <mergeCell ref="U1642:W1642"/>
    <mergeCell ref="B1644:X1644"/>
    <mergeCell ref="A1646:G1646"/>
    <mergeCell ref="I1646:L1646"/>
    <mergeCell ref="M1646:O1646"/>
    <mergeCell ref="P1646:Q1646"/>
    <mergeCell ref="R1646:U1646"/>
    <mergeCell ref="V1646:X1646"/>
    <mergeCell ref="A1639:G1640"/>
    <mergeCell ref="I1639:L1640"/>
    <mergeCell ref="M1639:O1640"/>
    <mergeCell ref="P1639:Q1640"/>
    <mergeCell ref="R1639:U1640"/>
    <mergeCell ref="V1639:X1640"/>
    <mergeCell ref="S1634:T1634"/>
    <mergeCell ref="U1634:W1634"/>
    <mergeCell ref="B1636:X1636"/>
    <mergeCell ref="A1638:G1638"/>
    <mergeCell ref="I1638:L1638"/>
    <mergeCell ref="M1638:O1638"/>
    <mergeCell ref="P1638:Q1638"/>
    <mergeCell ref="R1638:U1638"/>
    <mergeCell ref="V1638:X1638"/>
    <mergeCell ref="A1631:G1632"/>
    <mergeCell ref="I1631:L1632"/>
    <mergeCell ref="M1631:O1632"/>
    <mergeCell ref="P1631:Q1632"/>
    <mergeCell ref="R1631:U1632"/>
    <mergeCell ref="V1631:X1632"/>
    <mergeCell ref="S1666:T1666"/>
    <mergeCell ref="U1666:W1666"/>
    <mergeCell ref="B1668:X1668"/>
    <mergeCell ref="A1670:G1670"/>
    <mergeCell ref="I1670:L1670"/>
    <mergeCell ref="M1670:O1670"/>
    <mergeCell ref="P1670:Q1670"/>
    <mergeCell ref="R1670:U1670"/>
    <mergeCell ref="V1670:X1670"/>
    <mergeCell ref="A1663:G1664"/>
    <mergeCell ref="I1663:L1664"/>
    <mergeCell ref="M1663:O1664"/>
    <mergeCell ref="P1663:Q1664"/>
    <mergeCell ref="R1663:U1664"/>
    <mergeCell ref="V1663:X1664"/>
    <mergeCell ref="S1658:T1658"/>
    <mergeCell ref="U1658:W1658"/>
    <mergeCell ref="B1660:X1660"/>
    <mergeCell ref="A1662:G1662"/>
    <mergeCell ref="I1662:L1662"/>
    <mergeCell ref="M1662:O1662"/>
    <mergeCell ref="P1662:Q1662"/>
    <mergeCell ref="R1662:U1662"/>
    <mergeCell ref="V1662:X1662"/>
    <mergeCell ref="A1655:G1656"/>
    <mergeCell ref="I1655:L1656"/>
    <mergeCell ref="M1655:O1656"/>
    <mergeCell ref="P1655:Q1656"/>
    <mergeCell ref="R1655:U1656"/>
    <mergeCell ref="V1655:X1656"/>
    <mergeCell ref="S1650:T1650"/>
    <mergeCell ref="U1650:W1650"/>
    <mergeCell ref="B1652:X1652"/>
    <mergeCell ref="A1654:G1654"/>
    <mergeCell ref="I1654:L1654"/>
    <mergeCell ref="M1654:O1654"/>
    <mergeCell ref="P1654:Q1654"/>
    <mergeCell ref="R1654:U1654"/>
    <mergeCell ref="V1654:X1654"/>
    <mergeCell ref="A1687:G1688"/>
    <mergeCell ref="I1687:L1688"/>
    <mergeCell ref="M1687:O1688"/>
    <mergeCell ref="P1687:Q1688"/>
    <mergeCell ref="R1687:U1688"/>
    <mergeCell ref="V1687:X1688"/>
    <mergeCell ref="S1682:T1682"/>
    <mergeCell ref="U1682:W1682"/>
    <mergeCell ref="B1684:X1684"/>
    <mergeCell ref="A1686:G1686"/>
    <mergeCell ref="I1686:L1686"/>
    <mergeCell ref="M1686:O1686"/>
    <mergeCell ref="P1686:Q1686"/>
    <mergeCell ref="R1686:U1686"/>
    <mergeCell ref="V1686:X1686"/>
    <mergeCell ref="A1679:G1680"/>
    <mergeCell ref="I1679:L1680"/>
    <mergeCell ref="M1679:O1680"/>
    <mergeCell ref="P1679:Q1680"/>
    <mergeCell ref="R1679:U1680"/>
    <mergeCell ref="V1679:X1680"/>
    <mergeCell ref="S1674:T1674"/>
    <mergeCell ref="U1674:W1674"/>
    <mergeCell ref="B1676:X1676"/>
    <mergeCell ref="A1678:G1678"/>
    <mergeCell ref="I1678:L1678"/>
    <mergeCell ref="M1678:O1678"/>
    <mergeCell ref="P1678:Q1678"/>
    <mergeCell ref="R1678:U1678"/>
    <mergeCell ref="V1678:X1678"/>
    <mergeCell ref="A1671:G1672"/>
    <mergeCell ref="I1671:L1672"/>
    <mergeCell ref="M1671:O1672"/>
    <mergeCell ref="P1671:Q1672"/>
    <mergeCell ref="R1671:U1672"/>
    <mergeCell ref="V1671:X1672"/>
    <mergeCell ref="A1705:G1706"/>
    <mergeCell ref="I1705:L1706"/>
    <mergeCell ref="M1705:O1706"/>
    <mergeCell ref="P1705:Q1706"/>
    <mergeCell ref="R1705:U1706"/>
    <mergeCell ref="V1705:X1706"/>
    <mergeCell ref="A1703:G1704"/>
    <mergeCell ref="I1703:L1704"/>
    <mergeCell ref="M1703:O1704"/>
    <mergeCell ref="P1703:Q1704"/>
    <mergeCell ref="R1703:U1704"/>
    <mergeCell ref="V1703:X1704"/>
    <mergeCell ref="A1701:G1702"/>
    <mergeCell ref="I1701:L1702"/>
    <mergeCell ref="M1701:O1702"/>
    <mergeCell ref="P1701:Q1702"/>
    <mergeCell ref="R1701:U1702"/>
    <mergeCell ref="V1701:X1702"/>
    <mergeCell ref="A1699:G1700"/>
    <mergeCell ref="I1699:L1700"/>
    <mergeCell ref="M1699:O1700"/>
    <mergeCell ref="P1699:Q1700"/>
    <mergeCell ref="R1699:U1700"/>
    <mergeCell ref="V1699:X1700"/>
    <mergeCell ref="V1696:X1696"/>
    <mergeCell ref="A1697:G1698"/>
    <mergeCell ref="I1697:L1698"/>
    <mergeCell ref="M1697:O1698"/>
    <mergeCell ref="P1697:Q1698"/>
    <mergeCell ref="R1697:U1698"/>
    <mergeCell ref="V1697:X1698"/>
    <mergeCell ref="S1690:T1690"/>
    <mergeCell ref="U1690:W1690"/>
    <mergeCell ref="E1692:F1692"/>
    <mergeCell ref="G1692:J1692"/>
    <mergeCell ref="B1694:X1694"/>
    <mergeCell ref="A1696:G1696"/>
    <mergeCell ref="I1696:L1696"/>
    <mergeCell ref="M1696:O1696"/>
    <mergeCell ref="P1696:Q1696"/>
    <mergeCell ref="R1696:U1696"/>
    <mergeCell ref="S1720:T1720"/>
    <mergeCell ref="U1720:W1720"/>
    <mergeCell ref="B1722:X1722"/>
    <mergeCell ref="A1724:G1724"/>
    <mergeCell ref="I1724:L1724"/>
    <mergeCell ref="M1724:O1724"/>
    <mergeCell ref="P1724:Q1724"/>
    <mergeCell ref="R1724:U1724"/>
    <mergeCell ref="V1724:X1724"/>
    <mergeCell ref="A1717:G1718"/>
    <mergeCell ref="I1717:L1718"/>
    <mergeCell ref="M1717:O1718"/>
    <mergeCell ref="P1717:Q1718"/>
    <mergeCell ref="R1717:U1718"/>
    <mergeCell ref="V1717:X1718"/>
    <mergeCell ref="A1715:G1716"/>
    <mergeCell ref="I1715:L1716"/>
    <mergeCell ref="M1715:O1716"/>
    <mergeCell ref="P1715:Q1716"/>
    <mergeCell ref="R1715:U1716"/>
    <mergeCell ref="V1715:X1716"/>
    <mergeCell ref="A1713:G1714"/>
    <mergeCell ref="I1713:L1714"/>
    <mergeCell ref="M1713:O1714"/>
    <mergeCell ref="P1713:Q1714"/>
    <mergeCell ref="R1713:U1714"/>
    <mergeCell ref="V1713:X1714"/>
    <mergeCell ref="S1708:T1708"/>
    <mergeCell ref="U1708:W1708"/>
    <mergeCell ref="B1710:X1710"/>
    <mergeCell ref="A1712:G1712"/>
    <mergeCell ref="I1712:L1712"/>
    <mergeCell ref="M1712:O1712"/>
    <mergeCell ref="P1712:Q1712"/>
    <mergeCell ref="R1712:U1712"/>
    <mergeCell ref="V1712:X1712"/>
    <mergeCell ref="A1737:G1738"/>
    <mergeCell ref="I1737:L1738"/>
    <mergeCell ref="M1737:O1738"/>
    <mergeCell ref="P1737:Q1738"/>
    <mergeCell ref="R1737:U1738"/>
    <mergeCell ref="V1737:X1738"/>
    <mergeCell ref="A1735:G1736"/>
    <mergeCell ref="I1735:L1736"/>
    <mergeCell ref="M1735:O1736"/>
    <mergeCell ref="P1735:Q1736"/>
    <mergeCell ref="R1735:U1736"/>
    <mergeCell ref="V1735:X1736"/>
    <mergeCell ref="S1730:T1730"/>
    <mergeCell ref="U1730:W1730"/>
    <mergeCell ref="B1732:X1732"/>
    <mergeCell ref="A1734:G1734"/>
    <mergeCell ref="I1734:L1734"/>
    <mergeCell ref="M1734:O1734"/>
    <mergeCell ref="P1734:Q1734"/>
    <mergeCell ref="R1734:U1734"/>
    <mergeCell ref="V1734:X1734"/>
    <mergeCell ref="A1727:G1728"/>
    <mergeCell ref="I1727:L1728"/>
    <mergeCell ref="M1727:O1728"/>
    <mergeCell ref="P1727:Q1728"/>
    <mergeCell ref="R1727:U1728"/>
    <mergeCell ref="V1727:X1728"/>
    <mergeCell ref="A1725:G1726"/>
    <mergeCell ref="I1725:L1726"/>
    <mergeCell ref="M1725:O1726"/>
    <mergeCell ref="P1725:Q1726"/>
    <mergeCell ref="R1725:U1726"/>
    <mergeCell ref="V1725:X1726"/>
    <mergeCell ref="A1751:G1752"/>
    <mergeCell ref="I1751:L1752"/>
    <mergeCell ref="M1751:O1752"/>
    <mergeCell ref="P1751:Q1752"/>
    <mergeCell ref="R1751:U1752"/>
    <mergeCell ref="V1751:X1752"/>
    <mergeCell ref="A1749:G1750"/>
    <mergeCell ref="I1749:L1750"/>
    <mergeCell ref="M1749:O1750"/>
    <mergeCell ref="P1749:Q1750"/>
    <mergeCell ref="R1749:U1750"/>
    <mergeCell ref="V1749:X1750"/>
    <mergeCell ref="A1747:G1748"/>
    <mergeCell ref="I1747:L1748"/>
    <mergeCell ref="M1747:O1748"/>
    <mergeCell ref="P1747:Q1748"/>
    <mergeCell ref="R1747:U1748"/>
    <mergeCell ref="V1747:X1748"/>
    <mergeCell ref="A1745:G1746"/>
    <mergeCell ref="I1745:L1746"/>
    <mergeCell ref="M1745:O1746"/>
    <mergeCell ref="P1745:Q1746"/>
    <mergeCell ref="R1745:U1746"/>
    <mergeCell ref="V1745:X1746"/>
    <mergeCell ref="S1740:T1740"/>
    <mergeCell ref="U1740:W1740"/>
    <mergeCell ref="B1742:X1742"/>
    <mergeCell ref="A1744:G1744"/>
    <mergeCell ref="I1744:L1744"/>
    <mergeCell ref="M1744:O1744"/>
    <mergeCell ref="P1744:Q1744"/>
    <mergeCell ref="R1744:U1744"/>
    <mergeCell ref="V1744:X1744"/>
    <mergeCell ref="A1765:G1766"/>
    <mergeCell ref="I1765:L1766"/>
    <mergeCell ref="M1765:O1766"/>
    <mergeCell ref="P1765:Q1766"/>
    <mergeCell ref="R1765:U1766"/>
    <mergeCell ref="V1765:X1766"/>
    <mergeCell ref="A1763:G1764"/>
    <mergeCell ref="I1763:L1764"/>
    <mergeCell ref="M1763:O1764"/>
    <mergeCell ref="P1763:Q1764"/>
    <mergeCell ref="R1763:U1764"/>
    <mergeCell ref="V1763:X1764"/>
    <mergeCell ref="A1761:G1762"/>
    <mergeCell ref="I1761:L1762"/>
    <mergeCell ref="M1761:O1762"/>
    <mergeCell ref="P1761:Q1762"/>
    <mergeCell ref="R1761:U1762"/>
    <mergeCell ref="V1761:X1762"/>
    <mergeCell ref="A1759:G1760"/>
    <mergeCell ref="I1759:L1760"/>
    <mergeCell ref="M1759:O1760"/>
    <mergeCell ref="P1759:Q1760"/>
    <mergeCell ref="R1759:U1760"/>
    <mergeCell ref="V1759:X1760"/>
    <mergeCell ref="S1754:T1754"/>
    <mergeCell ref="U1754:W1754"/>
    <mergeCell ref="B1756:X1756"/>
    <mergeCell ref="A1758:G1758"/>
    <mergeCell ref="I1758:L1758"/>
    <mergeCell ref="M1758:O1758"/>
    <mergeCell ref="P1758:Q1758"/>
    <mergeCell ref="R1758:U1758"/>
    <mergeCell ref="V1758:X1758"/>
    <mergeCell ref="A1779:G1780"/>
    <mergeCell ref="I1779:L1780"/>
    <mergeCell ref="M1779:O1780"/>
    <mergeCell ref="P1779:Q1780"/>
    <mergeCell ref="R1779:U1780"/>
    <mergeCell ref="V1779:X1780"/>
    <mergeCell ref="A1777:G1778"/>
    <mergeCell ref="I1777:L1778"/>
    <mergeCell ref="M1777:O1778"/>
    <mergeCell ref="P1777:Q1778"/>
    <mergeCell ref="R1777:U1778"/>
    <mergeCell ref="V1777:X1778"/>
    <mergeCell ref="A1775:G1776"/>
    <mergeCell ref="I1775:L1776"/>
    <mergeCell ref="M1775:O1776"/>
    <mergeCell ref="P1775:Q1776"/>
    <mergeCell ref="R1775:U1776"/>
    <mergeCell ref="V1775:X1776"/>
    <mergeCell ref="A1773:G1774"/>
    <mergeCell ref="I1773:L1774"/>
    <mergeCell ref="M1773:O1774"/>
    <mergeCell ref="P1773:Q1774"/>
    <mergeCell ref="R1773:U1774"/>
    <mergeCell ref="V1773:X1774"/>
    <mergeCell ref="S1768:T1768"/>
    <mergeCell ref="U1768:W1768"/>
    <mergeCell ref="B1770:X1770"/>
    <mergeCell ref="A1772:G1772"/>
    <mergeCell ref="I1772:L1772"/>
    <mergeCell ref="M1772:O1772"/>
    <mergeCell ref="P1772:Q1772"/>
    <mergeCell ref="R1772:U1772"/>
    <mergeCell ref="V1772:X1772"/>
    <mergeCell ref="A1793:G1794"/>
    <mergeCell ref="I1793:L1794"/>
    <mergeCell ref="M1793:O1794"/>
    <mergeCell ref="P1793:Q1794"/>
    <mergeCell ref="R1793:U1794"/>
    <mergeCell ref="V1793:X1794"/>
    <mergeCell ref="A1791:G1792"/>
    <mergeCell ref="I1791:L1792"/>
    <mergeCell ref="M1791:O1792"/>
    <mergeCell ref="P1791:Q1792"/>
    <mergeCell ref="R1791:U1792"/>
    <mergeCell ref="V1791:X1792"/>
    <mergeCell ref="A1789:G1790"/>
    <mergeCell ref="I1789:L1790"/>
    <mergeCell ref="M1789:O1790"/>
    <mergeCell ref="P1789:Q1790"/>
    <mergeCell ref="R1789:U1790"/>
    <mergeCell ref="V1789:X1790"/>
    <mergeCell ref="S1784:T1784"/>
    <mergeCell ref="U1784:W1784"/>
    <mergeCell ref="B1786:X1786"/>
    <mergeCell ref="A1788:G1788"/>
    <mergeCell ref="I1788:L1788"/>
    <mergeCell ref="M1788:O1788"/>
    <mergeCell ref="P1788:Q1788"/>
    <mergeCell ref="R1788:U1788"/>
    <mergeCell ref="V1788:X1788"/>
    <mergeCell ref="A1781:G1782"/>
    <mergeCell ref="I1781:L1782"/>
    <mergeCell ref="M1781:O1782"/>
    <mergeCell ref="P1781:Q1782"/>
    <mergeCell ref="R1781:U1782"/>
    <mergeCell ref="V1781:X1782"/>
    <mergeCell ref="A1807:G1808"/>
    <mergeCell ref="I1807:L1808"/>
    <mergeCell ref="M1807:O1808"/>
    <mergeCell ref="P1807:Q1808"/>
    <mergeCell ref="R1807:U1808"/>
    <mergeCell ref="V1807:X1808"/>
    <mergeCell ref="A1805:G1806"/>
    <mergeCell ref="I1805:L1806"/>
    <mergeCell ref="M1805:O1806"/>
    <mergeCell ref="P1805:Q1806"/>
    <mergeCell ref="R1805:U1806"/>
    <mergeCell ref="V1805:X1806"/>
    <mergeCell ref="S1800:T1800"/>
    <mergeCell ref="U1800:W1800"/>
    <mergeCell ref="B1802:X1802"/>
    <mergeCell ref="A1804:G1804"/>
    <mergeCell ref="I1804:L1804"/>
    <mergeCell ref="M1804:O1804"/>
    <mergeCell ref="P1804:Q1804"/>
    <mergeCell ref="R1804:U1804"/>
    <mergeCell ref="V1804:X1804"/>
    <mergeCell ref="A1797:G1798"/>
    <mergeCell ref="I1797:L1798"/>
    <mergeCell ref="M1797:O1798"/>
    <mergeCell ref="P1797:Q1798"/>
    <mergeCell ref="R1797:U1798"/>
    <mergeCell ref="V1797:X1798"/>
    <mergeCell ref="A1795:G1796"/>
    <mergeCell ref="I1795:L1796"/>
    <mergeCell ref="M1795:O1796"/>
    <mergeCell ref="P1795:Q1796"/>
    <mergeCell ref="R1795:U1796"/>
    <mergeCell ref="V1795:X1796"/>
    <mergeCell ref="A1821:G1822"/>
    <mergeCell ref="I1821:L1822"/>
    <mergeCell ref="M1821:O1822"/>
    <mergeCell ref="P1821:Q1822"/>
    <mergeCell ref="R1821:U1822"/>
    <mergeCell ref="V1821:X1822"/>
    <mergeCell ref="A1819:G1820"/>
    <mergeCell ref="I1819:L1820"/>
    <mergeCell ref="M1819:O1820"/>
    <mergeCell ref="P1819:Q1820"/>
    <mergeCell ref="R1819:U1820"/>
    <mergeCell ref="V1819:X1820"/>
    <mergeCell ref="A1817:G1818"/>
    <mergeCell ref="I1817:L1818"/>
    <mergeCell ref="M1817:O1818"/>
    <mergeCell ref="P1817:Q1818"/>
    <mergeCell ref="R1817:U1818"/>
    <mergeCell ref="V1817:X1818"/>
    <mergeCell ref="S1812:T1812"/>
    <mergeCell ref="U1812:W1812"/>
    <mergeCell ref="B1814:X1814"/>
    <mergeCell ref="A1816:G1816"/>
    <mergeCell ref="I1816:L1816"/>
    <mergeCell ref="M1816:O1816"/>
    <mergeCell ref="P1816:Q1816"/>
    <mergeCell ref="R1816:U1816"/>
    <mergeCell ref="V1816:X1816"/>
    <mergeCell ref="A1809:G1810"/>
    <mergeCell ref="I1809:L1810"/>
    <mergeCell ref="M1809:O1810"/>
    <mergeCell ref="P1809:Q1810"/>
    <mergeCell ref="R1809:U1810"/>
    <mergeCell ref="V1809:X1810"/>
    <mergeCell ref="A1835:G1836"/>
    <mergeCell ref="I1835:L1836"/>
    <mergeCell ref="M1835:O1836"/>
    <mergeCell ref="P1835:Q1836"/>
    <mergeCell ref="R1835:U1836"/>
    <mergeCell ref="V1835:X1836"/>
    <mergeCell ref="A1833:G1834"/>
    <mergeCell ref="I1833:L1834"/>
    <mergeCell ref="M1833:O1834"/>
    <mergeCell ref="P1833:Q1834"/>
    <mergeCell ref="R1833:U1834"/>
    <mergeCell ref="V1833:X1834"/>
    <mergeCell ref="A1831:G1832"/>
    <mergeCell ref="I1831:L1832"/>
    <mergeCell ref="M1831:O1832"/>
    <mergeCell ref="P1831:Q1832"/>
    <mergeCell ref="R1831:U1832"/>
    <mergeCell ref="V1831:X1832"/>
    <mergeCell ref="A1829:G1830"/>
    <mergeCell ref="I1829:L1830"/>
    <mergeCell ref="M1829:O1830"/>
    <mergeCell ref="P1829:Q1830"/>
    <mergeCell ref="R1829:U1830"/>
    <mergeCell ref="V1829:X1830"/>
    <mergeCell ref="S1824:T1824"/>
    <mergeCell ref="U1824:W1824"/>
    <mergeCell ref="B1826:X1826"/>
    <mergeCell ref="A1828:G1828"/>
    <mergeCell ref="I1828:L1828"/>
    <mergeCell ref="M1828:O1828"/>
    <mergeCell ref="P1828:Q1828"/>
    <mergeCell ref="R1828:U1828"/>
    <mergeCell ref="V1828:X1828"/>
    <mergeCell ref="A1849:G1850"/>
    <mergeCell ref="I1849:L1850"/>
    <mergeCell ref="M1849:O1850"/>
    <mergeCell ref="P1849:Q1850"/>
    <mergeCell ref="R1849:U1850"/>
    <mergeCell ref="V1849:X1850"/>
    <mergeCell ref="A1847:G1848"/>
    <mergeCell ref="I1847:L1848"/>
    <mergeCell ref="M1847:O1848"/>
    <mergeCell ref="P1847:Q1848"/>
    <mergeCell ref="R1847:U1848"/>
    <mergeCell ref="V1847:X1848"/>
    <mergeCell ref="A1845:G1846"/>
    <mergeCell ref="I1845:L1846"/>
    <mergeCell ref="M1845:O1846"/>
    <mergeCell ref="P1845:Q1846"/>
    <mergeCell ref="R1845:U1846"/>
    <mergeCell ref="V1845:X1846"/>
    <mergeCell ref="A1843:G1844"/>
    <mergeCell ref="I1843:L1844"/>
    <mergeCell ref="M1843:O1844"/>
    <mergeCell ref="P1843:Q1844"/>
    <mergeCell ref="R1843:U1844"/>
    <mergeCell ref="V1843:X1844"/>
    <mergeCell ref="S1838:T1838"/>
    <mergeCell ref="U1838:W1838"/>
    <mergeCell ref="B1840:X1840"/>
    <mergeCell ref="A1842:G1842"/>
    <mergeCell ref="I1842:L1842"/>
    <mergeCell ref="M1842:O1842"/>
    <mergeCell ref="P1842:Q1842"/>
    <mergeCell ref="R1842:U1842"/>
    <mergeCell ref="V1842:X1842"/>
    <mergeCell ref="A1865:G1866"/>
    <mergeCell ref="I1865:L1866"/>
    <mergeCell ref="M1865:O1866"/>
    <mergeCell ref="P1865:Q1866"/>
    <mergeCell ref="R1865:U1866"/>
    <mergeCell ref="V1865:X1866"/>
    <mergeCell ref="A1863:G1864"/>
    <mergeCell ref="I1863:L1864"/>
    <mergeCell ref="M1863:O1864"/>
    <mergeCell ref="P1863:Q1864"/>
    <mergeCell ref="R1863:U1864"/>
    <mergeCell ref="V1863:X1864"/>
    <mergeCell ref="A1861:G1862"/>
    <mergeCell ref="I1861:L1862"/>
    <mergeCell ref="M1861:O1862"/>
    <mergeCell ref="P1861:Q1862"/>
    <mergeCell ref="R1861:U1862"/>
    <mergeCell ref="V1861:X1862"/>
    <mergeCell ref="A1859:G1860"/>
    <mergeCell ref="I1859:L1860"/>
    <mergeCell ref="M1859:O1860"/>
    <mergeCell ref="P1859:Q1860"/>
    <mergeCell ref="R1859:U1860"/>
    <mergeCell ref="V1859:X1860"/>
    <mergeCell ref="A1857:G1858"/>
    <mergeCell ref="I1857:L1858"/>
    <mergeCell ref="M1857:O1858"/>
    <mergeCell ref="P1857:Q1858"/>
    <mergeCell ref="R1857:U1858"/>
    <mergeCell ref="V1857:X1858"/>
    <mergeCell ref="S1852:T1852"/>
    <mergeCell ref="U1852:W1852"/>
    <mergeCell ref="B1854:X1854"/>
    <mergeCell ref="A1856:G1856"/>
    <mergeCell ref="I1856:L1856"/>
    <mergeCell ref="M1856:O1856"/>
    <mergeCell ref="P1856:Q1856"/>
    <mergeCell ref="R1856:U1856"/>
    <mergeCell ref="V1856:X1856"/>
    <mergeCell ref="A1879:G1880"/>
    <mergeCell ref="I1879:L1880"/>
    <mergeCell ref="M1879:O1880"/>
    <mergeCell ref="P1879:Q1880"/>
    <mergeCell ref="R1879:U1880"/>
    <mergeCell ref="V1879:X1880"/>
    <mergeCell ref="A1877:G1878"/>
    <mergeCell ref="I1877:L1878"/>
    <mergeCell ref="M1877:O1878"/>
    <mergeCell ref="P1877:Q1878"/>
    <mergeCell ref="R1877:U1878"/>
    <mergeCell ref="V1877:X1878"/>
    <mergeCell ref="A1875:G1876"/>
    <mergeCell ref="I1875:L1876"/>
    <mergeCell ref="M1875:O1876"/>
    <mergeCell ref="P1875:Q1876"/>
    <mergeCell ref="R1875:U1876"/>
    <mergeCell ref="V1875:X1876"/>
    <mergeCell ref="A1873:G1874"/>
    <mergeCell ref="I1873:L1874"/>
    <mergeCell ref="M1873:O1874"/>
    <mergeCell ref="P1873:Q1874"/>
    <mergeCell ref="R1873:U1874"/>
    <mergeCell ref="V1873:X1874"/>
    <mergeCell ref="S1868:T1868"/>
    <mergeCell ref="U1868:W1868"/>
    <mergeCell ref="B1870:X1870"/>
    <mergeCell ref="A1872:G1872"/>
    <mergeCell ref="I1872:L1872"/>
    <mergeCell ref="M1872:O1872"/>
    <mergeCell ref="P1872:Q1872"/>
    <mergeCell ref="R1872:U1872"/>
    <mergeCell ref="V1872:X1872"/>
    <mergeCell ref="A1893:G1894"/>
    <mergeCell ref="I1893:L1894"/>
    <mergeCell ref="M1893:O1894"/>
    <mergeCell ref="P1893:Q1894"/>
    <mergeCell ref="R1893:U1894"/>
    <mergeCell ref="V1893:X1894"/>
    <mergeCell ref="A1891:G1892"/>
    <mergeCell ref="I1891:L1892"/>
    <mergeCell ref="M1891:O1892"/>
    <mergeCell ref="P1891:Q1892"/>
    <mergeCell ref="R1891:U1892"/>
    <mergeCell ref="V1891:X1892"/>
    <mergeCell ref="A1889:G1890"/>
    <mergeCell ref="I1889:L1890"/>
    <mergeCell ref="M1889:O1890"/>
    <mergeCell ref="P1889:Q1890"/>
    <mergeCell ref="R1889:U1890"/>
    <mergeCell ref="V1889:X1890"/>
    <mergeCell ref="S1884:T1884"/>
    <mergeCell ref="U1884:W1884"/>
    <mergeCell ref="B1886:X1886"/>
    <mergeCell ref="A1888:G1888"/>
    <mergeCell ref="I1888:L1888"/>
    <mergeCell ref="M1888:O1888"/>
    <mergeCell ref="P1888:Q1888"/>
    <mergeCell ref="R1888:U1888"/>
    <mergeCell ref="V1888:X1888"/>
    <mergeCell ref="A1881:G1882"/>
    <mergeCell ref="I1881:L1882"/>
    <mergeCell ref="M1881:O1882"/>
    <mergeCell ref="P1881:Q1882"/>
    <mergeCell ref="R1881:U1882"/>
    <mergeCell ref="V1881:X1882"/>
    <mergeCell ref="S1908:T1908"/>
    <mergeCell ref="U1908:W1908"/>
    <mergeCell ref="B1910:X1910"/>
    <mergeCell ref="A1912:G1912"/>
    <mergeCell ref="I1912:L1912"/>
    <mergeCell ref="M1912:O1912"/>
    <mergeCell ref="P1912:Q1912"/>
    <mergeCell ref="R1912:U1912"/>
    <mergeCell ref="V1912:X1912"/>
    <mergeCell ref="A1905:G1906"/>
    <mergeCell ref="I1905:L1906"/>
    <mergeCell ref="M1905:O1906"/>
    <mergeCell ref="P1905:Q1906"/>
    <mergeCell ref="R1905:U1906"/>
    <mergeCell ref="V1905:X1906"/>
    <mergeCell ref="A1903:G1904"/>
    <mergeCell ref="I1903:L1904"/>
    <mergeCell ref="M1903:O1904"/>
    <mergeCell ref="P1903:Q1904"/>
    <mergeCell ref="R1903:U1904"/>
    <mergeCell ref="V1903:X1904"/>
    <mergeCell ref="A1901:G1902"/>
    <mergeCell ref="I1901:L1902"/>
    <mergeCell ref="M1901:O1902"/>
    <mergeCell ref="P1901:Q1902"/>
    <mergeCell ref="R1901:U1902"/>
    <mergeCell ref="V1901:X1902"/>
    <mergeCell ref="S1896:T1896"/>
    <mergeCell ref="U1896:W1896"/>
    <mergeCell ref="B1898:X1898"/>
    <mergeCell ref="A1900:G1900"/>
    <mergeCell ref="I1900:L1900"/>
    <mergeCell ref="M1900:O1900"/>
    <mergeCell ref="P1900:Q1900"/>
    <mergeCell ref="R1900:U1900"/>
    <mergeCell ref="V1900:X1900"/>
    <mergeCell ref="A1925:G1926"/>
    <mergeCell ref="I1925:L1926"/>
    <mergeCell ref="M1925:O1926"/>
    <mergeCell ref="P1925:Q1926"/>
    <mergeCell ref="R1925:U1926"/>
    <mergeCell ref="V1925:X1926"/>
    <mergeCell ref="S1920:T1920"/>
    <mergeCell ref="U1920:W1920"/>
    <mergeCell ref="B1922:X1922"/>
    <mergeCell ref="A1924:G1924"/>
    <mergeCell ref="I1924:L1924"/>
    <mergeCell ref="M1924:O1924"/>
    <mergeCell ref="P1924:Q1924"/>
    <mergeCell ref="R1924:U1924"/>
    <mergeCell ref="V1924:X1924"/>
    <mergeCell ref="A1917:G1918"/>
    <mergeCell ref="I1917:L1918"/>
    <mergeCell ref="M1917:O1918"/>
    <mergeCell ref="P1917:Q1918"/>
    <mergeCell ref="R1917:U1918"/>
    <mergeCell ref="V1917:X1918"/>
    <mergeCell ref="A1915:G1916"/>
    <mergeCell ref="I1915:L1916"/>
    <mergeCell ref="M1915:O1916"/>
    <mergeCell ref="P1915:Q1916"/>
    <mergeCell ref="R1915:U1916"/>
    <mergeCell ref="V1915:X1916"/>
    <mergeCell ref="A1913:G1914"/>
    <mergeCell ref="I1913:L1914"/>
    <mergeCell ref="M1913:O1914"/>
    <mergeCell ref="P1913:Q1914"/>
    <mergeCell ref="R1913:U1914"/>
    <mergeCell ref="V1913:X1914"/>
    <mergeCell ref="S1940:T1940"/>
    <mergeCell ref="U1940:W1940"/>
    <mergeCell ref="B1942:X1942"/>
    <mergeCell ref="A1944:G1944"/>
    <mergeCell ref="I1944:L1944"/>
    <mergeCell ref="M1944:O1944"/>
    <mergeCell ref="P1944:Q1944"/>
    <mergeCell ref="R1944:U1944"/>
    <mergeCell ref="V1944:X1944"/>
    <mergeCell ref="A1937:G1938"/>
    <mergeCell ref="I1937:L1938"/>
    <mergeCell ref="M1937:O1938"/>
    <mergeCell ref="P1937:Q1938"/>
    <mergeCell ref="R1937:U1938"/>
    <mergeCell ref="V1937:X1938"/>
    <mergeCell ref="A1935:G1936"/>
    <mergeCell ref="I1935:L1936"/>
    <mergeCell ref="M1935:O1936"/>
    <mergeCell ref="P1935:Q1936"/>
    <mergeCell ref="R1935:U1936"/>
    <mergeCell ref="V1935:X1936"/>
    <mergeCell ref="S1930:T1930"/>
    <mergeCell ref="U1930:W1930"/>
    <mergeCell ref="B1932:X1932"/>
    <mergeCell ref="A1934:G1934"/>
    <mergeCell ref="I1934:L1934"/>
    <mergeCell ref="M1934:O1934"/>
    <mergeCell ref="P1934:Q1934"/>
    <mergeCell ref="R1934:U1934"/>
    <mergeCell ref="V1934:X1934"/>
    <mergeCell ref="A1927:G1928"/>
    <mergeCell ref="I1927:L1928"/>
    <mergeCell ref="M1927:O1928"/>
    <mergeCell ref="P1927:Q1928"/>
    <mergeCell ref="R1927:U1928"/>
    <mergeCell ref="V1927:X1928"/>
    <mergeCell ref="A1957:G1958"/>
    <mergeCell ref="I1957:L1958"/>
    <mergeCell ref="M1957:O1958"/>
    <mergeCell ref="P1957:Q1958"/>
    <mergeCell ref="R1957:U1958"/>
    <mergeCell ref="V1957:X1958"/>
    <mergeCell ref="A1955:G1956"/>
    <mergeCell ref="I1955:L1956"/>
    <mergeCell ref="M1955:O1956"/>
    <mergeCell ref="P1955:Q1956"/>
    <mergeCell ref="R1955:U1956"/>
    <mergeCell ref="V1955:X1956"/>
    <mergeCell ref="S1950:T1950"/>
    <mergeCell ref="U1950:W1950"/>
    <mergeCell ref="B1952:X1952"/>
    <mergeCell ref="A1954:G1954"/>
    <mergeCell ref="I1954:L1954"/>
    <mergeCell ref="M1954:O1954"/>
    <mergeCell ref="P1954:Q1954"/>
    <mergeCell ref="R1954:U1954"/>
    <mergeCell ref="V1954:X1954"/>
    <mergeCell ref="A1947:G1948"/>
    <mergeCell ref="I1947:L1948"/>
    <mergeCell ref="M1947:O1948"/>
    <mergeCell ref="P1947:Q1948"/>
    <mergeCell ref="R1947:U1948"/>
    <mergeCell ref="V1947:X1948"/>
    <mergeCell ref="A1945:G1946"/>
    <mergeCell ref="I1945:L1946"/>
    <mergeCell ref="M1945:O1946"/>
    <mergeCell ref="P1945:Q1946"/>
    <mergeCell ref="R1945:U1946"/>
    <mergeCell ref="V1945:X1946"/>
    <mergeCell ref="A1971:G1972"/>
    <mergeCell ref="I1971:L1972"/>
    <mergeCell ref="M1971:O1972"/>
    <mergeCell ref="P1971:Q1972"/>
    <mergeCell ref="R1971:U1972"/>
    <mergeCell ref="V1971:X1972"/>
    <mergeCell ref="A1969:G1970"/>
    <mergeCell ref="I1969:L1970"/>
    <mergeCell ref="M1969:O1970"/>
    <mergeCell ref="P1969:Q1970"/>
    <mergeCell ref="R1969:U1970"/>
    <mergeCell ref="V1969:X1970"/>
    <mergeCell ref="S1964:T1964"/>
    <mergeCell ref="U1964:W1964"/>
    <mergeCell ref="B1966:X1966"/>
    <mergeCell ref="A1968:G1968"/>
    <mergeCell ref="I1968:L1968"/>
    <mergeCell ref="M1968:O1968"/>
    <mergeCell ref="P1968:Q1968"/>
    <mergeCell ref="R1968:U1968"/>
    <mergeCell ref="V1968:X1968"/>
    <mergeCell ref="A1961:G1962"/>
    <mergeCell ref="I1961:L1962"/>
    <mergeCell ref="M1961:O1962"/>
    <mergeCell ref="P1961:Q1962"/>
    <mergeCell ref="R1961:U1962"/>
    <mergeCell ref="V1961:X1962"/>
    <mergeCell ref="A1959:G1960"/>
    <mergeCell ref="I1959:L1960"/>
    <mergeCell ref="M1959:O1960"/>
    <mergeCell ref="P1959:Q1960"/>
    <mergeCell ref="R1959:U1960"/>
    <mergeCell ref="V1959:X1960"/>
    <mergeCell ref="A1985:G1986"/>
    <mergeCell ref="I1985:L1986"/>
    <mergeCell ref="M1985:O1986"/>
    <mergeCell ref="P1985:Q1986"/>
    <mergeCell ref="R1985:U1986"/>
    <mergeCell ref="V1985:X1986"/>
    <mergeCell ref="A1983:G1984"/>
    <mergeCell ref="I1983:L1984"/>
    <mergeCell ref="M1983:O1984"/>
    <mergeCell ref="P1983:Q1984"/>
    <mergeCell ref="R1983:U1984"/>
    <mergeCell ref="V1983:X1984"/>
    <mergeCell ref="S1978:T1978"/>
    <mergeCell ref="U1978:W1978"/>
    <mergeCell ref="B1980:X1980"/>
    <mergeCell ref="A1982:G1982"/>
    <mergeCell ref="I1982:L1982"/>
    <mergeCell ref="M1982:O1982"/>
    <mergeCell ref="P1982:Q1982"/>
    <mergeCell ref="R1982:U1982"/>
    <mergeCell ref="V1982:X1982"/>
    <mergeCell ref="A1975:G1976"/>
    <mergeCell ref="I1975:L1976"/>
    <mergeCell ref="M1975:O1976"/>
    <mergeCell ref="P1975:Q1976"/>
    <mergeCell ref="R1975:U1976"/>
    <mergeCell ref="V1975:X1976"/>
    <mergeCell ref="A1973:G1974"/>
    <mergeCell ref="I1973:L1974"/>
    <mergeCell ref="M1973:O1974"/>
    <mergeCell ref="P1973:Q1974"/>
    <mergeCell ref="R1973:U1974"/>
    <mergeCell ref="V1973:X1974"/>
    <mergeCell ref="A1999:G2000"/>
    <mergeCell ref="I1999:L2000"/>
    <mergeCell ref="M1999:O2000"/>
    <mergeCell ref="P1999:Q2000"/>
    <mergeCell ref="R1999:U2000"/>
    <mergeCell ref="V1999:X2000"/>
    <mergeCell ref="A1997:G1998"/>
    <mergeCell ref="I1997:L1998"/>
    <mergeCell ref="M1997:O1998"/>
    <mergeCell ref="P1997:Q1998"/>
    <mergeCell ref="R1997:U1998"/>
    <mergeCell ref="V1997:X1998"/>
    <mergeCell ref="A1995:G1996"/>
    <mergeCell ref="I1995:L1996"/>
    <mergeCell ref="M1995:O1996"/>
    <mergeCell ref="P1995:Q1996"/>
    <mergeCell ref="R1995:U1996"/>
    <mergeCell ref="V1995:X1996"/>
    <mergeCell ref="S1990:T1990"/>
    <mergeCell ref="U1990:W1990"/>
    <mergeCell ref="B1992:X1992"/>
    <mergeCell ref="A1994:G1994"/>
    <mergeCell ref="I1994:L1994"/>
    <mergeCell ref="M1994:O1994"/>
    <mergeCell ref="P1994:Q1994"/>
    <mergeCell ref="R1994:U1994"/>
    <mergeCell ref="V1994:X1994"/>
    <mergeCell ref="A1987:G1988"/>
    <mergeCell ref="I1987:L1988"/>
    <mergeCell ref="M1987:O1988"/>
    <mergeCell ref="P1987:Q1988"/>
    <mergeCell ref="R1987:U1988"/>
    <mergeCell ref="V1987:X1988"/>
    <mergeCell ref="A2017:G2018"/>
    <mergeCell ref="I2017:L2018"/>
    <mergeCell ref="M2017:O2018"/>
    <mergeCell ref="P2017:Q2018"/>
    <mergeCell ref="R2017:U2018"/>
    <mergeCell ref="V2017:X2018"/>
    <mergeCell ref="S2012:T2012"/>
    <mergeCell ref="U2012:W2012"/>
    <mergeCell ref="B2014:X2014"/>
    <mergeCell ref="A2016:G2016"/>
    <mergeCell ref="I2016:L2016"/>
    <mergeCell ref="M2016:O2016"/>
    <mergeCell ref="P2016:Q2016"/>
    <mergeCell ref="R2016:U2016"/>
    <mergeCell ref="V2016:X2016"/>
    <mergeCell ref="A2009:G2010"/>
    <mergeCell ref="I2009:L2010"/>
    <mergeCell ref="M2009:O2010"/>
    <mergeCell ref="P2009:Q2010"/>
    <mergeCell ref="R2009:U2010"/>
    <mergeCell ref="V2009:X2010"/>
    <mergeCell ref="A2007:G2008"/>
    <mergeCell ref="I2007:L2008"/>
    <mergeCell ref="M2007:O2008"/>
    <mergeCell ref="P2007:Q2008"/>
    <mergeCell ref="R2007:U2008"/>
    <mergeCell ref="V2007:X2008"/>
    <mergeCell ref="S2002:T2002"/>
    <mergeCell ref="U2002:W2002"/>
    <mergeCell ref="B2004:X2004"/>
    <mergeCell ref="A2006:G2006"/>
    <mergeCell ref="I2006:L2006"/>
    <mergeCell ref="M2006:O2006"/>
    <mergeCell ref="P2006:Q2006"/>
    <mergeCell ref="R2006:U2006"/>
    <mergeCell ref="V2006:X2006"/>
    <mergeCell ref="A2031:G2032"/>
    <mergeCell ref="I2031:L2032"/>
    <mergeCell ref="M2031:O2032"/>
    <mergeCell ref="P2031:Q2032"/>
    <mergeCell ref="R2031:U2032"/>
    <mergeCell ref="V2031:X2032"/>
    <mergeCell ref="A2029:G2030"/>
    <mergeCell ref="I2029:L2030"/>
    <mergeCell ref="M2029:O2030"/>
    <mergeCell ref="P2029:Q2030"/>
    <mergeCell ref="R2029:U2030"/>
    <mergeCell ref="V2029:X2030"/>
    <mergeCell ref="A2027:G2028"/>
    <mergeCell ref="I2027:L2028"/>
    <mergeCell ref="M2027:O2028"/>
    <mergeCell ref="P2027:Q2028"/>
    <mergeCell ref="R2027:U2028"/>
    <mergeCell ref="V2027:X2028"/>
    <mergeCell ref="S2022:T2022"/>
    <mergeCell ref="U2022:W2022"/>
    <mergeCell ref="B2024:X2024"/>
    <mergeCell ref="A2026:G2026"/>
    <mergeCell ref="I2026:L2026"/>
    <mergeCell ref="M2026:O2026"/>
    <mergeCell ref="P2026:Q2026"/>
    <mergeCell ref="R2026:U2026"/>
    <mergeCell ref="V2026:X2026"/>
    <mergeCell ref="A2019:G2020"/>
    <mergeCell ref="I2019:L2020"/>
    <mergeCell ref="M2019:O2020"/>
    <mergeCell ref="P2019:Q2020"/>
    <mergeCell ref="R2019:U2020"/>
    <mergeCell ref="V2019:X2020"/>
    <mergeCell ref="A2045:G2046"/>
    <mergeCell ref="I2045:L2046"/>
    <mergeCell ref="M2045:O2046"/>
    <mergeCell ref="P2045:Q2046"/>
    <mergeCell ref="R2045:U2046"/>
    <mergeCell ref="V2045:X2046"/>
    <mergeCell ref="A2043:G2044"/>
    <mergeCell ref="I2043:L2044"/>
    <mergeCell ref="M2043:O2044"/>
    <mergeCell ref="P2043:Q2044"/>
    <mergeCell ref="R2043:U2044"/>
    <mergeCell ref="V2043:X2044"/>
    <mergeCell ref="A2041:G2042"/>
    <mergeCell ref="I2041:L2042"/>
    <mergeCell ref="M2041:O2042"/>
    <mergeCell ref="P2041:Q2042"/>
    <mergeCell ref="R2041:U2042"/>
    <mergeCell ref="V2041:X2042"/>
    <mergeCell ref="S2036:T2036"/>
    <mergeCell ref="U2036:W2036"/>
    <mergeCell ref="B2038:X2038"/>
    <mergeCell ref="A2040:G2040"/>
    <mergeCell ref="I2040:L2040"/>
    <mergeCell ref="M2040:O2040"/>
    <mergeCell ref="P2040:Q2040"/>
    <mergeCell ref="R2040:U2040"/>
    <mergeCell ref="V2040:X2040"/>
    <mergeCell ref="A2033:G2034"/>
    <mergeCell ref="I2033:L2034"/>
    <mergeCell ref="M2033:O2034"/>
    <mergeCell ref="P2033:Q2034"/>
    <mergeCell ref="R2033:U2034"/>
    <mergeCell ref="V2033:X2034"/>
    <mergeCell ref="A2059:G2060"/>
    <mergeCell ref="I2059:L2060"/>
    <mergeCell ref="M2059:O2060"/>
    <mergeCell ref="P2059:Q2060"/>
    <mergeCell ref="R2059:U2060"/>
    <mergeCell ref="V2059:X2060"/>
    <mergeCell ref="A2057:G2058"/>
    <mergeCell ref="I2057:L2058"/>
    <mergeCell ref="M2057:O2058"/>
    <mergeCell ref="P2057:Q2058"/>
    <mergeCell ref="R2057:U2058"/>
    <mergeCell ref="V2057:X2058"/>
    <mergeCell ref="A2055:G2056"/>
    <mergeCell ref="I2055:L2056"/>
    <mergeCell ref="M2055:O2056"/>
    <mergeCell ref="P2055:Q2056"/>
    <mergeCell ref="R2055:U2056"/>
    <mergeCell ref="V2055:X2056"/>
    <mergeCell ref="S2050:T2050"/>
    <mergeCell ref="U2050:W2050"/>
    <mergeCell ref="B2052:X2052"/>
    <mergeCell ref="A2054:G2054"/>
    <mergeCell ref="I2054:L2054"/>
    <mergeCell ref="M2054:O2054"/>
    <mergeCell ref="P2054:Q2054"/>
    <mergeCell ref="R2054:U2054"/>
    <mergeCell ref="V2054:X2054"/>
    <mergeCell ref="A2047:G2048"/>
    <mergeCell ref="I2047:L2048"/>
    <mergeCell ref="M2047:O2048"/>
    <mergeCell ref="P2047:Q2048"/>
    <mergeCell ref="R2047:U2048"/>
    <mergeCell ref="V2047:X2048"/>
    <mergeCell ref="A2073:G2074"/>
    <mergeCell ref="I2073:L2074"/>
    <mergeCell ref="M2073:O2074"/>
    <mergeCell ref="P2073:Q2074"/>
    <mergeCell ref="R2073:U2074"/>
    <mergeCell ref="V2073:X2074"/>
    <mergeCell ref="A2071:G2072"/>
    <mergeCell ref="I2071:L2072"/>
    <mergeCell ref="M2071:O2072"/>
    <mergeCell ref="P2071:Q2072"/>
    <mergeCell ref="R2071:U2072"/>
    <mergeCell ref="V2071:X2072"/>
    <mergeCell ref="S2066:T2066"/>
    <mergeCell ref="U2066:W2066"/>
    <mergeCell ref="B2068:X2068"/>
    <mergeCell ref="A2070:G2070"/>
    <mergeCell ref="I2070:L2070"/>
    <mergeCell ref="M2070:O2070"/>
    <mergeCell ref="P2070:Q2070"/>
    <mergeCell ref="R2070:U2070"/>
    <mergeCell ref="V2070:X2070"/>
    <mergeCell ref="A2063:G2064"/>
    <mergeCell ref="I2063:L2064"/>
    <mergeCell ref="M2063:O2064"/>
    <mergeCell ref="P2063:Q2064"/>
    <mergeCell ref="R2063:U2064"/>
    <mergeCell ref="V2063:X2064"/>
    <mergeCell ref="A2061:G2062"/>
    <mergeCell ref="I2061:L2062"/>
    <mergeCell ref="M2061:O2062"/>
    <mergeCell ref="P2061:Q2062"/>
    <mergeCell ref="R2061:U2062"/>
    <mergeCell ref="V2061:X2062"/>
    <mergeCell ref="A2087:G2088"/>
    <mergeCell ref="I2087:L2088"/>
    <mergeCell ref="M2087:O2088"/>
    <mergeCell ref="P2087:Q2088"/>
    <mergeCell ref="R2087:U2088"/>
    <mergeCell ref="V2087:X2088"/>
    <mergeCell ref="S2082:T2082"/>
    <mergeCell ref="U2082:W2082"/>
    <mergeCell ref="B2084:X2084"/>
    <mergeCell ref="A2086:G2086"/>
    <mergeCell ref="I2086:L2086"/>
    <mergeCell ref="M2086:O2086"/>
    <mergeCell ref="P2086:Q2086"/>
    <mergeCell ref="R2086:U2086"/>
    <mergeCell ref="V2086:X2086"/>
    <mergeCell ref="A2079:G2080"/>
    <mergeCell ref="I2079:L2080"/>
    <mergeCell ref="M2079:O2080"/>
    <mergeCell ref="P2079:Q2080"/>
    <mergeCell ref="R2079:U2080"/>
    <mergeCell ref="V2079:X2080"/>
    <mergeCell ref="A2077:G2078"/>
    <mergeCell ref="I2077:L2078"/>
    <mergeCell ref="M2077:O2078"/>
    <mergeCell ref="P2077:Q2078"/>
    <mergeCell ref="R2077:U2078"/>
    <mergeCell ref="V2077:X2078"/>
    <mergeCell ref="A2075:G2076"/>
    <mergeCell ref="I2075:L2076"/>
    <mergeCell ref="M2075:O2076"/>
    <mergeCell ref="P2075:Q2076"/>
    <mergeCell ref="R2075:U2076"/>
    <mergeCell ref="V2075:X2076"/>
    <mergeCell ref="A2101:G2102"/>
    <mergeCell ref="I2101:L2102"/>
    <mergeCell ref="M2101:O2102"/>
    <mergeCell ref="P2101:Q2102"/>
    <mergeCell ref="R2101:U2102"/>
    <mergeCell ref="V2101:X2102"/>
    <mergeCell ref="S2096:T2096"/>
    <mergeCell ref="U2096:W2096"/>
    <mergeCell ref="B2098:X2098"/>
    <mergeCell ref="A2100:G2100"/>
    <mergeCell ref="I2100:L2100"/>
    <mergeCell ref="M2100:O2100"/>
    <mergeCell ref="P2100:Q2100"/>
    <mergeCell ref="R2100:U2100"/>
    <mergeCell ref="V2100:X2100"/>
    <mergeCell ref="A2093:G2094"/>
    <mergeCell ref="I2093:L2094"/>
    <mergeCell ref="M2093:O2094"/>
    <mergeCell ref="P2093:Q2094"/>
    <mergeCell ref="R2093:U2094"/>
    <mergeCell ref="V2093:X2094"/>
    <mergeCell ref="A2091:G2092"/>
    <mergeCell ref="I2091:L2092"/>
    <mergeCell ref="M2091:O2092"/>
    <mergeCell ref="P2091:Q2092"/>
    <mergeCell ref="R2091:U2092"/>
    <mergeCell ref="V2091:X2092"/>
    <mergeCell ref="A2089:G2090"/>
    <mergeCell ref="I2089:L2090"/>
    <mergeCell ref="M2089:O2090"/>
    <mergeCell ref="P2089:Q2090"/>
    <mergeCell ref="R2089:U2090"/>
    <mergeCell ref="V2089:X2090"/>
    <mergeCell ref="V2116:X2116"/>
    <mergeCell ref="A2117:G2118"/>
    <mergeCell ref="I2117:L2118"/>
    <mergeCell ref="M2117:O2118"/>
    <mergeCell ref="P2117:Q2118"/>
    <mergeCell ref="R2117:U2118"/>
    <mergeCell ref="V2117:X2118"/>
    <mergeCell ref="S2110:T2110"/>
    <mergeCell ref="U2110:W2110"/>
    <mergeCell ref="E2112:F2112"/>
    <mergeCell ref="G2112:J2112"/>
    <mergeCell ref="B2114:X2114"/>
    <mergeCell ref="A2116:G2116"/>
    <mergeCell ref="I2116:L2116"/>
    <mergeCell ref="M2116:O2116"/>
    <mergeCell ref="P2116:Q2116"/>
    <mergeCell ref="R2116:U2116"/>
    <mergeCell ref="A2107:G2108"/>
    <mergeCell ref="I2107:L2108"/>
    <mergeCell ref="M2107:O2108"/>
    <mergeCell ref="P2107:Q2108"/>
    <mergeCell ref="R2107:U2108"/>
    <mergeCell ref="V2107:X2108"/>
    <mergeCell ref="A2105:G2106"/>
    <mergeCell ref="I2105:L2106"/>
    <mergeCell ref="M2105:O2106"/>
    <mergeCell ref="P2105:Q2106"/>
    <mergeCell ref="R2105:U2106"/>
    <mergeCell ref="V2105:X2106"/>
    <mergeCell ref="A2103:G2104"/>
    <mergeCell ref="I2103:L2104"/>
    <mergeCell ref="M2103:O2104"/>
    <mergeCell ref="P2103:Q2104"/>
    <mergeCell ref="R2103:U2104"/>
    <mergeCell ref="V2103:X2104"/>
    <mergeCell ref="A2131:G2132"/>
    <mergeCell ref="I2131:L2132"/>
    <mergeCell ref="M2131:O2132"/>
    <mergeCell ref="P2131:Q2132"/>
    <mergeCell ref="R2131:U2132"/>
    <mergeCell ref="V2131:X2132"/>
    <mergeCell ref="A2129:G2130"/>
    <mergeCell ref="I2129:L2130"/>
    <mergeCell ref="M2129:O2130"/>
    <mergeCell ref="P2129:Q2130"/>
    <mergeCell ref="R2129:U2130"/>
    <mergeCell ref="V2129:X2130"/>
    <mergeCell ref="A2127:G2128"/>
    <mergeCell ref="I2127:L2128"/>
    <mergeCell ref="M2127:O2128"/>
    <mergeCell ref="P2127:Q2128"/>
    <mergeCell ref="R2127:U2128"/>
    <mergeCell ref="V2127:X2128"/>
    <mergeCell ref="S2122:T2122"/>
    <mergeCell ref="U2122:W2122"/>
    <mergeCell ref="B2124:X2124"/>
    <mergeCell ref="A2126:G2126"/>
    <mergeCell ref="I2126:L2126"/>
    <mergeCell ref="M2126:O2126"/>
    <mergeCell ref="P2126:Q2126"/>
    <mergeCell ref="R2126:U2126"/>
    <mergeCell ref="V2126:X2126"/>
    <mergeCell ref="A2119:G2120"/>
    <mergeCell ref="I2119:L2120"/>
    <mergeCell ref="M2119:O2120"/>
    <mergeCell ref="P2119:Q2120"/>
    <mergeCell ref="R2119:U2120"/>
    <mergeCell ref="V2119:X2120"/>
    <mergeCell ref="A2147:G2148"/>
    <mergeCell ref="I2147:L2148"/>
    <mergeCell ref="M2147:O2148"/>
    <mergeCell ref="P2147:Q2148"/>
    <mergeCell ref="R2147:U2148"/>
    <mergeCell ref="V2147:X2148"/>
    <mergeCell ref="A2145:G2146"/>
    <mergeCell ref="I2145:L2146"/>
    <mergeCell ref="M2145:O2146"/>
    <mergeCell ref="P2145:Q2146"/>
    <mergeCell ref="R2145:U2146"/>
    <mergeCell ref="V2145:X2146"/>
    <mergeCell ref="A2143:G2144"/>
    <mergeCell ref="I2143:L2144"/>
    <mergeCell ref="M2143:O2144"/>
    <mergeCell ref="P2143:Q2144"/>
    <mergeCell ref="R2143:U2144"/>
    <mergeCell ref="V2143:X2144"/>
    <mergeCell ref="A2141:G2142"/>
    <mergeCell ref="I2141:L2142"/>
    <mergeCell ref="M2141:O2142"/>
    <mergeCell ref="P2141:Q2142"/>
    <mergeCell ref="R2141:U2142"/>
    <mergeCell ref="V2141:X2142"/>
    <mergeCell ref="A2139:G2140"/>
    <mergeCell ref="I2139:L2140"/>
    <mergeCell ref="M2139:O2140"/>
    <mergeCell ref="P2139:Q2140"/>
    <mergeCell ref="R2139:U2140"/>
    <mergeCell ref="V2139:X2140"/>
    <mergeCell ref="S2134:T2134"/>
    <mergeCell ref="U2134:W2134"/>
    <mergeCell ref="B2136:X2136"/>
    <mergeCell ref="A2138:G2138"/>
    <mergeCell ref="I2138:L2138"/>
    <mergeCell ref="M2138:O2138"/>
    <mergeCell ref="P2138:Q2138"/>
    <mergeCell ref="R2138:U2138"/>
    <mergeCell ref="V2138:X2138"/>
    <mergeCell ref="A2161:G2162"/>
    <mergeCell ref="I2161:L2162"/>
    <mergeCell ref="M2161:O2162"/>
    <mergeCell ref="P2161:Q2162"/>
    <mergeCell ref="R2161:U2162"/>
    <mergeCell ref="V2161:X2162"/>
    <mergeCell ref="A2159:G2160"/>
    <mergeCell ref="I2159:L2160"/>
    <mergeCell ref="M2159:O2160"/>
    <mergeCell ref="P2159:Q2160"/>
    <mergeCell ref="R2159:U2160"/>
    <mergeCell ref="V2159:X2160"/>
    <mergeCell ref="A2157:G2158"/>
    <mergeCell ref="I2157:L2158"/>
    <mergeCell ref="M2157:O2158"/>
    <mergeCell ref="P2157:Q2158"/>
    <mergeCell ref="R2157:U2158"/>
    <mergeCell ref="V2157:X2158"/>
    <mergeCell ref="A2155:G2156"/>
    <mergeCell ref="I2155:L2156"/>
    <mergeCell ref="M2155:O2156"/>
    <mergeCell ref="P2155:Q2156"/>
    <mergeCell ref="R2155:U2156"/>
    <mergeCell ref="V2155:X2156"/>
    <mergeCell ref="S2150:T2150"/>
    <mergeCell ref="U2150:W2150"/>
    <mergeCell ref="B2152:X2152"/>
    <mergeCell ref="A2154:G2154"/>
    <mergeCell ref="I2154:L2154"/>
    <mergeCell ref="M2154:O2154"/>
    <mergeCell ref="P2154:Q2154"/>
    <mergeCell ref="R2154:U2154"/>
    <mergeCell ref="V2154:X2154"/>
    <mergeCell ref="A2177:G2178"/>
    <mergeCell ref="I2177:L2178"/>
    <mergeCell ref="M2177:O2178"/>
    <mergeCell ref="P2177:Q2178"/>
    <mergeCell ref="R2177:U2178"/>
    <mergeCell ref="V2177:X2178"/>
    <mergeCell ref="A2175:G2176"/>
    <mergeCell ref="I2175:L2176"/>
    <mergeCell ref="M2175:O2176"/>
    <mergeCell ref="P2175:Q2176"/>
    <mergeCell ref="R2175:U2176"/>
    <mergeCell ref="V2175:X2176"/>
    <mergeCell ref="A2173:G2174"/>
    <mergeCell ref="I2173:L2174"/>
    <mergeCell ref="M2173:O2174"/>
    <mergeCell ref="P2173:Q2174"/>
    <mergeCell ref="R2173:U2174"/>
    <mergeCell ref="V2173:X2174"/>
    <mergeCell ref="A2171:G2172"/>
    <mergeCell ref="I2171:L2172"/>
    <mergeCell ref="M2171:O2172"/>
    <mergeCell ref="P2171:Q2172"/>
    <mergeCell ref="R2171:U2172"/>
    <mergeCell ref="V2171:X2172"/>
    <mergeCell ref="A2169:G2170"/>
    <mergeCell ref="I2169:L2170"/>
    <mergeCell ref="M2169:O2170"/>
    <mergeCell ref="P2169:Q2170"/>
    <mergeCell ref="R2169:U2170"/>
    <mergeCell ref="V2169:X2170"/>
    <mergeCell ref="S2164:T2164"/>
    <mergeCell ref="U2164:W2164"/>
    <mergeCell ref="B2166:X2166"/>
    <mergeCell ref="A2168:G2168"/>
    <mergeCell ref="I2168:L2168"/>
    <mergeCell ref="M2168:O2168"/>
    <mergeCell ref="P2168:Q2168"/>
    <mergeCell ref="R2168:U2168"/>
    <mergeCell ref="V2168:X2168"/>
    <mergeCell ref="A2191:G2192"/>
    <mergeCell ref="I2191:L2192"/>
    <mergeCell ref="M2191:O2192"/>
    <mergeCell ref="P2191:Q2192"/>
    <mergeCell ref="R2191:U2192"/>
    <mergeCell ref="V2191:X2192"/>
    <mergeCell ref="A2189:G2190"/>
    <mergeCell ref="I2189:L2190"/>
    <mergeCell ref="M2189:O2190"/>
    <mergeCell ref="P2189:Q2190"/>
    <mergeCell ref="R2189:U2190"/>
    <mergeCell ref="V2189:X2190"/>
    <mergeCell ref="A2187:G2188"/>
    <mergeCell ref="I2187:L2188"/>
    <mergeCell ref="M2187:O2188"/>
    <mergeCell ref="P2187:Q2188"/>
    <mergeCell ref="R2187:U2188"/>
    <mergeCell ref="V2187:X2188"/>
    <mergeCell ref="A2185:G2186"/>
    <mergeCell ref="I2185:L2186"/>
    <mergeCell ref="M2185:O2186"/>
    <mergeCell ref="P2185:Q2186"/>
    <mergeCell ref="R2185:U2186"/>
    <mergeCell ref="V2185:X2186"/>
    <mergeCell ref="S2180:T2180"/>
    <mergeCell ref="U2180:W2180"/>
    <mergeCell ref="B2182:X2182"/>
    <mergeCell ref="A2184:G2184"/>
    <mergeCell ref="I2184:L2184"/>
    <mergeCell ref="M2184:O2184"/>
    <mergeCell ref="P2184:Q2184"/>
    <mergeCell ref="R2184:U2184"/>
    <mergeCell ref="V2184:X2184"/>
    <mergeCell ref="A2207:G2208"/>
    <mergeCell ref="I2207:L2208"/>
    <mergeCell ref="M2207:O2208"/>
    <mergeCell ref="P2207:Q2208"/>
    <mergeCell ref="R2207:U2208"/>
    <mergeCell ref="V2207:X2208"/>
    <mergeCell ref="A2205:G2206"/>
    <mergeCell ref="I2205:L2206"/>
    <mergeCell ref="M2205:O2206"/>
    <mergeCell ref="P2205:Q2206"/>
    <mergeCell ref="R2205:U2206"/>
    <mergeCell ref="V2205:X2206"/>
    <mergeCell ref="A2203:G2204"/>
    <mergeCell ref="I2203:L2204"/>
    <mergeCell ref="M2203:O2204"/>
    <mergeCell ref="P2203:Q2204"/>
    <mergeCell ref="R2203:U2204"/>
    <mergeCell ref="V2203:X2204"/>
    <mergeCell ref="A2201:G2202"/>
    <mergeCell ref="I2201:L2202"/>
    <mergeCell ref="M2201:O2202"/>
    <mergeCell ref="P2201:Q2202"/>
    <mergeCell ref="R2201:U2202"/>
    <mergeCell ref="V2201:X2202"/>
    <mergeCell ref="A2199:G2200"/>
    <mergeCell ref="I2199:L2200"/>
    <mergeCell ref="M2199:O2200"/>
    <mergeCell ref="P2199:Q2200"/>
    <mergeCell ref="R2199:U2200"/>
    <mergeCell ref="V2199:X2200"/>
    <mergeCell ref="S2194:T2194"/>
    <mergeCell ref="U2194:W2194"/>
    <mergeCell ref="B2196:X2196"/>
    <mergeCell ref="A2198:G2198"/>
    <mergeCell ref="I2198:L2198"/>
    <mergeCell ref="M2198:O2198"/>
    <mergeCell ref="P2198:Q2198"/>
    <mergeCell ref="R2198:U2198"/>
    <mergeCell ref="V2198:X2198"/>
    <mergeCell ref="S2222:T2222"/>
    <mergeCell ref="U2222:W2222"/>
    <mergeCell ref="B2224:X2224"/>
    <mergeCell ref="A2226:G2226"/>
    <mergeCell ref="I2226:L2226"/>
    <mergeCell ref="M2226:O2226"/>
    <mergeCell ref="P2226:Q2226"/>
    <mergeCell ref="R2226:U2226"/>
    <mergeCell ref="V2226:X2226"/>
    <mergeCell ref="A2219:G2220"/>
    <mergeCell ref="I2219:L2220"/>
    <mergeCell ref="M2219:O2220"/>
    <mergeCell ref="P2219:Q2220"/>
    <mergeCell ref="R2219:U2220"/>
    <mergeCell ref="V2219:X2220"/>
    <mergeCell ref="A2217:G2218"/>
    <mergeCell ref="I2217:L2218"/>
    <mergeCell ref="M2217:O2218"/>
    <mergeCell ref="P2217:Q2218"/>
    <mergeCell ref="R2217:U2218"/>
    <mergeCell ref="V2217:X2218"/>
    <mergeCell ref="A2215:G2216"/>
    <mergeCell ref="I2215:L2216"/>
    <mergeCell ref="M2215:O2216"/>
    <mergeCell ref="P2215:Q2216"/>
    <mergeCell ref="R2215:U2216"/>
    <mergeCell ref="V2215:X2216"/>
    <mergeCell ref="S2210:T2210"/>
    <mergeCell ref="U2210:W2210"/>
    <mergeCell ref="B2212:X2212"/>
    <mergeCell ref="A2214:G2214"/>
    <mergeCell ref="I2214:L2214"/>
    <mergeCell ref="M2214:O2214"/>
    <mergeCell ref="P2214:Q2214"/>
    <mergeCell ref="R2214:U2214"/>
    <mergeCell ref="V2214:X2214"/>
    <mergeCell ref="A2239:G2240"/>
    <mergeCell ref="I2239:L2240"/>
    <mergeCell ref="M2239:O2240"/>
    <mergeCell ref="P2239:Q2240"/>
    <mergeCell ref="R2239:U2240"/>
    <mergeCell ref="V2239:X2240"/>
    <mergeCell ref="S2234:T2234"/>
    <mergeCell ref="U2234:W2234"/>
    <mergeCell ref="B2236:X2236"/>
    <mergeCell ref="A2238:G2238"/>
    <mergeCell ref="I2238:L2238"/>
    <mergeCell ref="M2238:O2238"/>
    <mergeCell ref="P2238:Q2238"/>
    <mergeCell ref="R2238:U2238"/>
    <mergeCell ref="V2238:X2238"/>
    <mergeCell ref="A2231:G2232"/>
    <mergeCell ref="I2231:L2232"/>
    <mergeCell ref="M2231:O2232"/>
    <mergeCell ref="P2231:Q2232"/>
    <mergeCell ref="R2231:U2232"/>
    <mergeCell ref="V2231:X2232"/>
    <mergeCell ref="A2229:G2230"/>
    <mergeCell ref="I2229:L2230"/>
    <mergeCell ref="M2229:O2230"/>
    <mergeCell ref="P2229:Q2230"/>
    <mergeCell ref="R2229:U2230"/>
    <mergeCell ref="V2229:X2230"/>
    <mergeCell ref="A2227:G2228"/>
    <mergeCell ref="I2227:L2228"/>
    <mergeCell ref="M2227:O2228"/>
    <mergeCell ref="P2227:Q2228"/>
    <mergeCell ref="R2227:U2228"/>
    <mergeCell ref="V2227:X2228"/>
    <mergeCell ref="A2251:G2252"/>
    <mergeCell ref="I2251:L2252"/>
    <mergeCell ref="M2251:O2252"/>
    <mergeCell ref="P2251:Q2252"/>
    <mergeCell ref="R2251:U2252"/>
    <mergeCell ref="V2251:X2252"/>
    <mergeCell ref="A2249:G2250"/>
    <mergeCell ref="I2249:L2250"/>
    <mergeCell ref="M2249:O2250"/>
    <mergeCell ref="P2249:Q2250"/>
    <mergeCell ref="R2249:U2250"/>
    <mergeCell ref="V2249:X2250"/>
    <mergeCell ref="A2247:G2248"/>
    <mergeCell ref="I2247:L2248"/>
    <mergeCell ref="M2247:O2248"/>
    <mergeCell ref="P2247:Q2248"/>
    <mergeCell ref="R2247:U2248"/>
    <mergeCell ref="V2247:X2248"/>
    <mergeCell ref="A2245:G2246"/>
    <mergeCell ref="I2245:L2246"/>
    <mergeCell ref="M2245:O2246"/>
    <mergeCell ref="P2245:Q2246"/>
    <mergeCell ref="R2245:U2246"/>
    <mergeCell ref="V2245:X2246"/>
    <mergeCell ref="A2243:G2244"/>
    <mergeCell ref="I2243:L2244"/>
    <mergeCell ref="M2243:O2244"/>
    <mergeCell ref="P2243:Q2244"/>
    <mergeCell ref="R2243:U2244"/>
    <mergeCell ref="V2243:X2244"/>
    <mergeCell ref="A2241:G2242"/>
    <mergeCell ref="I2241:L2242"/>
    <mergeCell ref="M2241:O2242"/>
    <mergeCell ref="P2241:Q2242"/>
    <mergeCell ref="R2241:U2242"/>
    <mergeCell ref="V2241:X2242"/>
    <mergeCell ref="S2266:T2266"/>
    <mergeCell ref="U2266:W2266"/>
    <mergeCell ref="B2268:X2268"/>
    <mergeCell ref="A2270:G2270"/>
    <mergeCell ref="I2270:L2270"/>
    <mergeCell ref="M2270:O2270"/>
    <mergeCell ref="P2270:Q2270"/>
    <mergeCell ref="R2270:U2270"/>
    <mergeCell ref="V2270:X2270"/>
    <mergeCell ref="A2263:G2264"/>
    <mergeCell ref="I2263:L2264"/>
    <mergeCell ref="M2263:O2264"/>
    <mergeCell ref="P2263:Q2264"/>
    <mergeCell ref="R2263:U2264"/>
    <mergeCell ref="V2263:X2264"/>
    <mergeCell ref="A2261:G2262"/>
    <mergeCell ref="I2261:L2262"/>
    <mergeCell ref="M2261:O2262"/>
    <mergeCell ref="P2261:Q2262"/>
    <mergeCell ref="R2261:U2262"/>
    <mergeCell ref="V2261:X2262"/>
    <mergeCell ref="S2256:T2256"/>
    <mergeCell ref="U2256:W2256"/>
    <mergeCell ref="B2258:X2258"/>
    <mergeCell ref="A2260:G2260"/>
    <mergeCell ref="I2260:L2260"/>
    <mergeCell ref="M2260:O2260"/>
    <mergeCell ref="P2260:Q2260"/>
    <mergeCell ref="R2260:U2260"/>
    <mergeCell ref="V2260:X2260"/>
    <mergeCell ref="A2253:G2254"/>
    <mergeCell ref="I2253:L2254"/>
    <mergeCell ref="M2253:O2254"/>
    <mergeCell ref="P2253:Q2254"/>
    <mergeCell ref="R2253:U2254"/>
    <mergeCell ref="V2253:X2254"/>
    <mergeCell ref="A2283:G2284"/>
    <mergeCell ref="I2283:L2284"/>
    <mergeCell ref="M2283:O2284"/>
    <mergeCell ref="P2283:Q2284"/>
    <mergeCell ref="R2283:U2284"/>
    <mergeCell ref="V2283:X2284"/>
    <mergeCell ref="A2281:G2282"/>
    <mergeCell ref="I2281:L2282"/>
    <mergeCell ref="M2281:O2282"/>
    <mergeCell ref="P2281:Q2282"/>
    <mergeCell ref="R2281:U2282"/>
    <mergeCell ref="V2281:X2282"/>
    <mergeCell ref="S2276:T2276"/>
    <mergeCell ref="U2276:W2276"/>
    <mergeCell ref="B2278:X2278"/>
    <mergeCell ref="A2280:G2280"/>
    <mergeCell ref="I2280:L2280"/>
    <mergeCell ref="M2280:O2280"/>
    <mergeCell ref="P2280:Q2280"/>
    <mergeCell ref="R2280:U2280"/>
    <mergeCell ref="V2280:X2280"/>
    <mergeCell ref="A2273:G2274"/>
    <mergeCell ref="I2273:L2274"/>
    <mergeCell ref="M2273:O2274"/>
    <mergeCell ref="P2273:Q2274"/>
    <mergeCell ref="R2273:U2274"/>
    <mergeCell ref="V2273:X2274"/>
    <mergeCell ref="A2271:G2272"/>
    <mergeCell ref="I2271:L2272"/>
    <mergeCell ref="M2271:O2272"/>
    <mergeCell ref="P2271:Q2272"/>
    <mergeCell ref="R2271:U2272"/>
    <mergeCell ref="V2271:X2272"/>
    <mergeCell ref="S2298:T2298"/>
    <mergeCell ref="U2298:W2298"/>
    <mergeCell ref="B2300:X2300"/>
    <mergeCell ref="A2302:G2302"/>
    <mergeCell ref="I2302:L2302"/>
    <mergeCell ref="M2302:O2302"/>
    <mergeCell ref="P2302:Q2302"/>
    <mergeCell ref="R2302:U2302"/>
    <mergeCell ref="V2302:X2302"/>
    <mergeCell ref="A2295:G2296"/>
    <mergeCell ref="I2295:L2296"/>
    <mergeCell ref="M2295:O2296"/>
    <mergeCell ref="P2295:Q2296"/>
    <mergeCell ref="R2295:U2296"/>
    <mergeCell ref="V2295:X2296"/>
    <mergeCell ref="A2293:G2294"/>
    <mergeCell ref="I2293:L2294"/>
    <mergeCell ref="M2293:O2294"/>
    <mergeCell ref="P2293:Q2294"/>
    <mergeCell ref="R2293:U2294"/>
    <mergeCell ref="V2293:X2294"/>
    <mergeCell ref="S2288:T2288"/>
    <mergeCell ref="U2288:W2288"/>
    <mergeCell ref="B2290:X2290"/>
    <mergeCell ref="A2292:G2292"/>
    <mergeCell ref="I2292:L2292"/>
    <mergeCell ref="M2292:O2292"/>
    <mergeCell ref="P2292:Q2292"/>
    <mergeCell ref="R2292:U2292"/>
    <mergeCell ref="V2292:X2292"/>
    <mergeCell ref="A2285:G2286"/>
    <mergeCell ref="I2285:L2286"/>
    <mergeCell ref="M2285:O2286"/>
    <mergeCell ref="P2285:Q2286"/>
    <mergeCell ref="R2285:U2286"/>
    <mergeCell ref="V2285:X2286"/>
    <mergeCell ref="S2312:T2312"/>
    <mergeCell ref="U2312:W2312"/>
    <mergeCell ref="B2314:X2314"/>
    <mergeCell ref="A2316:G2316"/>
    <mergeCell ref="I2316:L2316"/>
    <mergeCell ref="M2316:O2316"/>
    <mergeCell ref="P2316:Q2316"/>
    <mergeCell ref="R2316:U2316"/>
    <mergeCell ref="V2316:X2316"/>
    <mergeCell ref="A2309:G2310"/>
    <mergeCell ref="I2309:L2310"/>
    <mergeCell ref="M2309:O2310"/>
    <mergeCell ref="P2309:Q2310"/>
    <mergeCell ref="R2309:U2310"/>
    <mergeCell ref="V2309:X2310"/>
    <mergeCell ref="A2307:G2308"/>
    <mergeCell ref="I2307:L2308"/>
    <mergeCell ref="M2307:O2308"/>
    <mergeCell ref="P2307:Q2308"/>
    <mergeCell ref="R2307:U2308"/>
    <mergeCell ref="V2307:X2308"/>
    <mergeCell ref="A2305:G2306"/>
    <mergeCell ref="I2305:L2306"/>
    <mergeCell ref="M2305:O2306"/>
    <mergeCell ref="P2305:Q2306"/>
    <mergeCell ref="R2305:U2306"/>
    <mergeCell ref="V2305:X2306"/>
    <mergeCell ref="A2303:G2304"/>
    <mergeCell ref="I2303:L2304"/>
    <mergeCell ref="M2303:O2304"/>
    <mergeCell ref="P2303:Q2304"/>
    <mergeCell ref="R2303:U2304"/>
    <mergeCell ref="V2303:X2304"/>
    <mergeCell ref="A2327:G2328"/>
    <mergeCell ref="I2327:L2328"/>
    <mergeCell ref="M2327:O2328"/>
    <mergeCell ref="P2327:Q2328"/>
    <mergeCell ref="R2327:U2328"/>
    <mergeCell ref="V2327:X2328"/>
    <mergeCell ref="A2325:G2326"/>
    <mergeCell ref="I2325:L2326"/>
    <mergeCell ref="M2325:O2326"/>
    <mergeCell ref="P2325:Q2326"/>
    <mergeCell ref="R2325:U2326"/>
    <mergeCell ref="V2325:X2326"/>
    <mergeCell ref="A2323:G2324"/>
    <mergeCell ref="I2323:L2324"/>
    <mergeCell ref="M2323:O2324"/>
    <mergeCell ref="P2323:Q2324"/>
    <mergeCell ref="R2323:U2324"/>
    <mergeCell ref="V2323:X2324"/>
    <mergeCell ref="A2321:G2322"/>
    <mergeCell ref="I2321:L2322"/>
    <mergeCell ref="M2321:O2322"/>
    <mergeCell ref="P2321:Q2322"/>
    <mergeCell ref="R2321:U2322"/>
    <mergeCell ref="V2321:X2322"/>
    <mergeCell ref="A2319:G2320"/>
    <mergeCell ref="I2319:L2320"/>
    <mergeCell ref="M2319:O2320"/>
    <mergeCell ref="P2319:Q2320"/>
    <mergeCell ref="R2319:U2320"/>
    <mergeCell ref="V2319:X2320"/>
    <mergeCell ref="A2317:G2318"/>
    <mergeCell ref="I2317:L2318"/>
    <mergeCell ref="M2317:O2318"/>
    <mergeCell ref="P2317:Q2318"/>
    <mergeCell ref="R2317:U2318"/>
    <mergeCell ref="V2317:X2318"/>
    <mergeCell ref="A2343:G2344"/>
    <mergeCell ref="I2343:L2344"/>
    <mergeCell ref="M2343:O2344"/>
    <mergeCell ref="P2343:Q2344"/>
    <mergeCell ref="R2343:U2344"/>
    <mergeCell ref="V2343:X2344"/>
    <mergeCell ref="A2341:G2342"/>
    <mergeCell ref="I2341:L2342"/>
    <mergeCell ref="M2341:O2342"/>
    <mergeCell ref="P2341:Q2342"/>
    <mergeCell ref="R2341:U2342"/>
    <mergeCell ref="V2341:X2342"/>
    <mergeCell ref="A2339:G2340"/>
    <mergeCell ref="I2339:L2340"/>
    <mergeCell ref="M2339:O2340"/>
    <mergeCell ref="P2339:Q2340"/>
    <mergeCell ref="R2339:U2340"/>
    <mergeCell ref="V2339:X2340"/>
    <mergeCell ref="A2337:G2338"/>
    <mergeCell ref="I2337:L2338"/>
    <mergeCell ref="M2337:O2338"/>
    <mergeCell ref="P2337:Q2338"/>
    <mergeCell ref="R2337:U2338"/>
    <mergeCell ref="V2337:X2338"/>
    <mergeCell ref="A2335:G2336"/>
    <mergeCell ref="I2335:L2336"/>
    <mergeCell ref="M2335:O2336"/>
    <mergeCell ref="P2335:Q2336"/>
    <mergeCell ref="R2335:U2336"/>
    <mergeCell ref="V2335:X2336"/>
    <mergeCell ref="S2330:T2330"/>
    <mergeCell ref="U2330:W2330"/>
    <mergeCell ref="B2332:X2332"/>
    <mergeCell ref="A2334:G2334"/>
    <mergeCell ref="I2334:L2334"/>
    <mergeCell ref="M2334:O2334"/>
    <mergeCell ref="P2334:Q2334"/>
    <mergeCell ref="R2334:U2334"/>
    <mergeCell ref="V2334:X2334"/>
    <mergeCell ref="A2357:G2358"/>
    <mergeCell ref="I2357:L2358"/>
    <mergeCell ref="M2357:O2358"/>
    <mergeCell ref="P2357:Q2358"/>
    <mergeCell ref="R2357:U2358"/>
    <mergeCell ref="V2357:X2358"/>
    <mergeCell ref="A2355:G2356"/>
    <mergeCell ref="I2355:L2356"/>
    <mergeCell ref="M2355:O2356"/>
    <mergeCell ref="P2355:Q2356"/>
    <mergeCell ref="R2355:U2356"/>
    <mergeCell ref="V2355:X2356"/>
    <mergeCell ref="A2353:G2354"/>
    <mergeCell ref="I2353:L2354"/>
    <mergeCell ref="M2353:O2354"/>
    <mergeCell ref="P2353:Q2354"/>
    <mergeCell ref="R2353:U2354"/>
    <mergeCell ref="V2353:X2354"/>
    <mergeCell ref="A2351:G2352"/>
    <mergeCell ref="I2351:L2352"/>
    <mergeCell ref="M2351:O2352"/>
    <mergeCell ref="P2351:Q2352"/>
    <mergeCell ref="R2351:U2352"/>
    <mergeCell ref="V2351:X2352"/>
    <mergeCell ref="S2346:T2346"/>
    <mergeCell ref="U2346:W2346"/>
    <mergeCell ref="B2348:X2348"/>
    <mergeCell ref="A2350:G2350"/>
    <mergeCell ref="I2350:L2350"/>
    <mergeCell ref="M2350:O2350"/>
    <mergeCell ref="P2350:Q2350"/>
    <mergeCell ref="R2350:U2350"/>
    <mergeCell ref="V2350:X2350"/>
    <mergeCell ref="A2371:G2372"/>
    <mergeCell ref="I2371:L2372"/>
    <mergeCell ref="M2371:O2372"/>
    <mergeCell ref="P2371:Q2372"/>
    <mergeCell ref="R2371:U2372"/>
    <mergeCell ref="V2371:X2372"/>
    <mergeCell ref="A2369:G2370"/>
    <mergeCell ref="I2369:L2370"/>
    <mergeCell ref="M2369:O2370"/>
    <mergeCell ref="P2369:Q2370"/>
    <mergeCell ref="R2369:U2370"/>
    <mergeCell ref="V2369:X2370"/>
    <mergeCell ref="A2367:G2368"/>
    <mergeCell ref="I2367:L2368"/>
    <mergeCell ref="M2367:O2368"/>
    <mergeCell ref="P2367:Q2368"/>
    <mergeCell ref="R2367:U2368"/>
    <mergeCell ref="V2367:X2368"/>
    <mergeCell ref="A2365:G2366"/>
    <mergeCell ref="I2365:L2366"/>
    <mergeCell ref="M2365:O2366"/>
    <mergeCell ref="P2365:Q2366"/>
    <mergeCell ref="R2365:U2366"/>
    <mergeCell ref="V2365:X2366"/>
    <mergeCell ref="S2360:T2360"/>
    <mergeCell ref="U2360:W2360"/>
    <mergeCell ref="B2362:X2362"/>
    <mergeCell ref="A2364:G2364"/>
    <mergeCell ref="I2364:L2364"/>
    <mergeCell ref="M2364:O2364"/>
    <mergeCell ref="P2364:Q2364"/>
    <mergeCell ref="R2364:U2364"/>
    <mergeCell ref="V2364:X2364"/>
    <mergeCell ref="A2387:G2388"/>
    <mergeCell ref="I2387:L2388"/>
    <mergeCell ref="M2387:O2388"/>
    <mergeCell ref="P2387:Q2388"/>
    <mergeCell ref="R2387:U2388"/>
    <mergeCell ref="V2387:X2388"/>
    <mergeCell ref="A2385:G2386"/>
    <mergeCell ref="I2385:L2386"/>
    <mergeCell ref="M2385:O2386"/>
    <mergeCell ref="P2385:Q2386"/>
    <mergeCell ref="R2385:U2386"/>
    <mergeCell ref="V2385:X2386"/>
    <mergeCell ref="A2383:G2384"/>
    <mergeCell ref="I2383:L2384"/>
    <mergeCell ref="M2383:O2384"/>
    <mergeCell ref="P2383:Q2384"/>
    <mergeCell ref="R2383:U2384"/>
    <mergeCell ref="V2383:X2384"/>
    <mergeCell ref="A2381:G2382"/>
    <mergeCell ref="I2381:L2382"/>
    <mergeCell ref="M2381:O2382"/>
    <mergeCell ref="P2381:Q2382"/>
    <mergeCell ref="R2381:U2382"/>
    <mergeCell ref="V2381:X2382"/>
    <mergeCell ref="A2379:G2380"/>
    <mergeCell ref="I2379:L2380"/>
    <mergeCell ref="M2379:O2380"/>
    <mergeCell ref="P2379:Q2380"/>
    <mergeCell ref="R2379:U2380"/>
    <mergeCell ref="V2379:X2380"/>
    <mergeCell ref="S2374:T2374"/>
    <mergeCell ref="U2374:W2374"/>
    <mergeCell ref="B2376:X2376"/>
    <mergeCell ref="A2378:G2378"/>
    <mergeCell ref="I2378:L2378"/>
    <mergeCell ref="M2378:O2378"/>
    <mergeCell ref="P2378:Q2378"/>
    <mergeCell ref="R2378:U2378"/>
    <mergeCell ref="V2378:X2378"/>
    <mergeCell ref="A2403:G2404"/>
    <mergeCell ref="I2403:L2404"/>
    <mergeCell ref="M2403:O2404"/>
    <mergeCell ref="P2403:Q2404"/>
    <mergeCell ref="R2403:U2404"/>
    <mergeCell ref="V2403:X2404"/>
    <mergeCell ref="A2401:G2402"/>
    <mergeCell ref="I2401:L2402"/>
    <mergeCell ref="M2401:O2402"/>
    <mergeCell ref="P2401:Q2402"/>
    <mergeCell ref="R2401:U2402"/>
    <mergeCell ref="V2401:X2402"/>
    <mergeCell ref="A2399:G2400"/>
    <mergeCell ref="I2399:L2400"/>
    <mergeCell ref="M2399:O2400"/>
    <mergeCell ref="P2399:Q2400"/>
    <mergeCell ref="R2399:U2400"/>
    <mergeCell ref="V2399:X2400"/>
    <mergeCell ref="A2397:G2398"/>
    <mergeCell ref="I2397:L2398"/>
    <mergeCell ref="M2397:O2398"/>
    <mergeCell ref="P2397:Q2398"/>
    <mergeCell ref="R2397:U2398"/>
    <mergeCell ref="V2397:X2398"/>
    <mergeCell ref="A2395:G2396"/>
    <mergeCell ref="I2395:L2396"/>
    <mergeCell ref="M2395:O2396"/>
    <mergeCell ref="P2395:Q2396"/>
    <mergeCell ref="R2395:U2396"/>
    <mergeCell ref="V2395:X2396"/>
    <mergeCell ref="S2390:T2390"/>
    <mergeCell ref="U2390:W2390"/>
    <mergeCell ref="B2392:X2392"/>
    <mergeCell ref="A2394:G2394"/>
    <mergeCell ref="I2394:L2394"/>
    <mergeCell ref="M2394:O2394"/>
    <mergeCell ref="P2394:Q2394"/>
    <mergeCell ref="R2394:U2394"/>
    <mergeCell ref="V2394:X2394"/>
    <mergeCell ref="A2419:G2420"/>
    <mergeCell ref="I2419:L2420"/>
    <mergeCell ref="M2419:O2420"/>
    <mergeCell ref="P2419:Q2420"/>
    <mergeCell ref="R2419:U2420"/>
    <mergeCell ref="V2419:X2420"/>
    <mergeCell ref="A2417:G2418"/>
    <mergeCell ref="I2417:L2418"/>
    <mergeCell ref="M2417:O2418"/>
    <mergeCell ref="P2417:Q2418"/>
    <mergeCell ref="R2417:U2418"/>
    <mergeCell ref="V2417:X2418"/>
    <mergeCell ref="A2415:G2416"/>
    <mergeCell ref="I2415:L2416"/>
    <mergeCell ref="M2415:O2416"/>
    <mergeCell ref="P2415:Q2416"/>
    <mergeCell ref="R2415:U2416"/>
    <mergeCell ref="V2415:X2416"/>
    <mergeCell ref="A2413:G2414"/>
    <mergeCell ref="I2413:L2414"/>
    <mergeCell ref="M2413:O2414"/>
    <mergeCell ref="P2413:Q2414"/>
    <mergeCell ref="R2413:U2414"/>
    <mergeCell ref="V2413:X2414"/>
    <mergeCell ref="A2411:G2412"/>
    <mergeCell ref="I2411:L2412"/>
    <mergeCell ref="M2411:O2412"/>
    <mergeCell ref="P2411:Q2412"/>
    <mergeCell ref="R2411:U2412"/>
    <mergeCell ref="V2411:X2412"/>
    <mergeCell ref="S2406:T2406"/>
    <mergeCell ref="U2406:W2406"/>
    <mergeCell ref="B2408:X2408"/>
    <mergeCell ref="A2410:G2410"/>
    <mergeCell ref="I2410:L2410"/>
    <mergeCell ref="M2410:O2410"/>
    <mergeCell ref="P2410:Q2410"/>
    <mergeCell ref="R2410:U2410"/>
    <mergeCell ref="V2410:X2410"/>
    <mergeCell ref="A2433:G2434"/>
    <mergeCell ref="I2433:L2434"/>
    <mergeCell ref="M2433:O2434"/>
    <mergeCell ref="P2433:Q2434"/>
    <mergeCell ref="R2433:U2434"/>
    <mergeCell ref="V2433:X2434"/>
    <mergeCell ref="A2431:G2432"/>
    <mergeCell ref="I2431:L2432"/>
    <mergeCell ref="M2431:O2432"/>
    <mergeCell ref="P2431:Q2432"/>
    <mergeCell ref="R2431:U2432"/>
    <mergeCell ref="V2431:X2432"/>
    <mergeCell ref="A2429:G2430"/>
    <mergeCell ref="I2429:L2430"/>
    <mergeCell ref="M2429:O2430"/>
    <mergeCell ref="P2429:Q2430"/>
    <mergeCell ref="R2429:U2430"/>
    <mergeCell ref="V2429:X2430"/>
    <mergeCell ref="A2427:G2428"/>
    <mergeCell ref="I2427:L2428"/>
    <mergeCell ref="M2427:O2428"/>
    <mergeCell ref="P2427:Q2428"/>
    <mergeCell ref="R2427:U2428"/>
    <mergeCell ref="V2427:X2428"/>
    <mergeCell ref="S2422:T2422"/>
    <mergeCell ref="U2422:W2422"/>
    <mergeCell ref="B2424:X2424"/>
    <mergeCell ref="A2426:G2426"/>
    <mergeCell ref="I2426:L2426"/>
    <mergeCell ref="M2426:O2426"/>
    <mergeCell ref="P2426:Q2426"/>
    <mergeCell ref="R2426:U2426"/>
    <mergeCell ref="V2426:X2426"/>
    <mergeCell ref="A2447:G2448"/>
    <mergeCell ref="I2447:L2448"/>
    <mergeCell ref="M2447:O2448"/>
    <mergeCell ref="P2447:Q2448"/>
    <mergeCell ref="R2447:U2448"/>
    <mergeCell ref="V2447:X2448"/>
    <mergeCell ref="A2445:G2446"/>
    <mergeCell ref="I2445:L2446"/>
    <mergeCell ref="M2445:O2446"/>
    <mergeCell ref="P2445:Q2446"/>
    <mergeCell ref="R2445:U2446"/>
    <mergeCell ref="V2445:X2446"/>
    <mergeCell ref="A2443:G2444"/>
    <mergeCell ref="I2443:L2444"/>
    <mergeCell ref="M2443:O2444"/>
    <mergeCell ref="P2443:Q2444"/>
    <mergeCell ref="R2443:U2444"/>
    <mergeCell ref="V2443:X2444"/>
    <mergeCell ref="S2438:T2438"/>
    <mergeCell ref="U2438:W2438"/>
    <mergeCell ref="B2440:X2440"/>
    <mergeCell ref="A2442:G2442"/>
    <mergeCell ref="I2442:L2442"/>
    <mergeCell ref="M2442:O2442"/>
    <mergeCell ref="P2442:Q2442"/>
    <mergeCell ref="R2442:U2442"/>
    <mergeCell ref="V2442:X2442"/>
    <mergeCell ref="A2435:G2436"/>
    <mergeCell ref="I2435:L2436"/>
    <mergeCell ref="M2435:O2436"/>
    <mergeCell ref="P2435:Q2436"/>
    <mergeCell ref="R2435:U2436"/>
    <mergeCell ref="V2435:X2436"/>
    <mergeCell ref="A2461:G2462"/>
    <mergeCell ref="I2461:L2462"/>
    <mergeCell ref="M2461:O2462"/>
    <mergeCell ref="P2461:Q2462"/>
    <mergeCell ref="R2461:U2462"/>
    <mergeCell ref="V2461:X2462"/>
    <mergeCell ref="A2459:G2460"/>
    <mergeCell ref="I2459:L2460"/>
    <mergeCell ref="M2459:O2460"/>
    <mergeCell ref="P2459:Q2460"/>
    <mergeCell ref="R2459:U2460"/>
    <mergeCell ref="V2459:X2460"/>
    <mergeCell ref="S2454:T2454"/>
    <mergeCell ref="U2454:W2454"/>
    <mergeCell ref="B2456:X2456"/>
    <mergeCell ref="A2458:G2458"/>
    <mergeCell ref="I2458:L2458"/>
    <mergeCell ref="M2458:O2458"/>
    <mergeCell ref="P2458:Q2458"/>
    <mergeCell ref="R2458:U2458"/>
    <mergeCell ref="V2458:X2458"/>
    <mergeCell ref="A2451:G2452"/>
    <mergeCell ref="I2451:L2452"/>
    <mergeCell ref="M2451:O2452"/>
    <mergeCell ref="P2451:Q2452"/>
    <mergeCell ref="R2451:U2452"/>
    <mergeCell ref="V2451:X2452"/>
    <mergeCell ref="A2449:G2450"/>
    <mergeCell ref="I2449:L2450"/>
    <mergeCell ref="M2449:O2450"/>
    <mergeCell ref="P2449:Q2450"/>
    <mergeCell ref="R2449:U2450"/>
    <mergeCell ref="V2449:X2450"/>
    <mergeCell ref="S2472:T2472"/>
    <mergeCell ref="U2472:W2472"/>
    <mergeCell ref="B2474:X2474"/>
    <mergeCell ref="A2476:G2476"/>
    <mergeCell ref="I2476:L2476"/>
    <mergeCell ref="M2476:O2476"/>
    <mergeCell ref="P2476:Q2476"/>
    <mergeCell ref="R2476:U2476"/>
    <mergeCell ref="V2476:X2476"/>
    <mergeCell ref="A2469:G2470"/>
    <mergeCell ref="I2469:L2470"/>
    <mergeCell ref="M2469:O2470"/>
    <mergeCell ref="P2469:Q2470"/>
    <mergeCell ref="R2469:U2470"/>
    <mergeCell ref="V2469:X2470"/>
    <mergeCell ref="A2467:G2468"/>
    <mergeCell ref="I2467:L2468"/>
    <mergeCell ref="M2467:O2468"/>
    <mergeCell ref="P2467:Q2468"/>
    <mergeCell ref="R2467:U2468"/>
    <mergeCell ref="V2467:X2468"/>
    <mergeCell ref="A2465:G2466"/>
    <mergeCell ref="I2465:L2466"/>
    <mergeCell ref="M2465:O2466"/>
    <mergeCell ref="P2465:Q2466"/>
    <mergeCell ref="R2465:U2466"/>
    <mergeCell ref="V2465:X2466"/>
    <mergeCell ref="A2463:G2464"/>
    <mergeCell ref="I2463:L2464"/>
    <mergeCell ref="M2463:O2464"/>
    <mergeCell ref="P2463:Q2464"/>
    <mergeCell ref="R2463:U2464"/>
    <mergeCell ref="V2463:X2464"/>
    <mergeCell ref="A2487:G2488"/>
    <mergeCell ref="I2487:L2488"/>
    <mergeCell ref="M2487:O2488"/>
    <mergeCell ref="P2487:Q2488"/>
    <mergeCell ref="R2487:U2488"/>
    <mergeCell ref="V2487:X2488"/>
    <mergeCell ref="A2485:G2486"/>
    <mergeCell ref="I2485:L2486"/>
    <mergeCell ref="M2485:O2486"/>
    <mergeCell ref="P2485:Q2486"/>
    <mergeCell ref="R2485:U2486"/>
    <mergeCell ref="V2485:X2486"/>
    <mergeCell ref="A2483:G2484"/>
    <mergeCell ref="I2483:L2484"/>
    <mergeCell ref="M2483:O2484"/>
    <mergeCell ref="P2483:Q2484"/>
    <mergeCell ref="R2483:U2484"/>
    <mergeCell ref="V2483:X2484"/>
    <mergeCell ref="A2481:G2482"/>
    <mergeCell ref="I2481:L2482"/>
    <mergeCell ref="M2481:O2482"/>
    <mergeCell ref="P2481:Q2482"/>
    <mergeCell ref="R2481:U2482"/>
    <mergeCell ref="V2481:X2482"/>
    <mergeCell ref="A2479:G2480"/>
    <mergeCell ref="I2479:L2480"/>
    <mergeCell ref="M2479:O2480"/>
    <mergeCell ref="P2479:Q2480"/>
    <mergeCell ref="R2479:U2480"/>
    <mergeCell ref="V2479:X2480"/>
    <mergeCell ref="A2477:G2478"/>
    <mergeCell ref="I2477:L2478"/>
    <mergeCell ref="M2477:O2478"/>
    <mergeCell ref="P2477:Q2478"/>
    <mergeCell ref="R2477:U2478"/>
    <mergeCell ref="V2477:X2478"/>
    <mergeCell ref="A2503:G2504"/>
    <mergeCell ref="I2503:L2504"/>
    <mergeCell ref="M2503:O2504"/>
    <mergeCell ref="P2503:Q2504"/>
    <mergeCell ref="R2503:U2504"/>
    <mergeCell ref="V2503:X2504"/>
    <mergeCell ref="A2501:G2502"/>
    <mergeCell ref="I2501:L2502"/>
    <mergeCell ref="M2501:O2502"/>
    <mergeCell ref="P2501:Q2502"/>
    <mergeCell ref="R2501:U2502"/>
    <mergeCell ref="V2501:X2502"/>
    <mergeCell ref="A2499:G2500"/>
    <mergeCell ref="I2499:L2500"/>
    <mergeCell ref="M2499:O2500"/>
    <mergeCell ref="P2499:Q2500"/>
    <mergeCell ref="R2499:U2500"/>
    <mergeCell ref="V2499:X2500"/>
    <mergeCell ref="A2497:G2498"/>
    <mergeCell ref="I2497:L2498"/>
    <mergeCell ref="M2497:O2498"/>
    <mergeCell ref="P2497:Q2498"/>
    <mergeCell ref="R2497:U2498"/>
    <mergeCell ref="V2497:X2498"/>
    <mergeCell ref="A2495:G2496"/>
    <mergeCell ref="I2495:L2496"/>
    <mergeCell ref="M2495:O2496"/>
    <mergeCell ref="P2495:Q2496"/>
    <mergeCell ref="R2495:U2496"/>
    <mergeCell ref="V2495:X2496"/>
    <mergeCell ref="S2490:T2490"/>
    <mergeCell ref="U2490:W2490"/>
    <mergeCell ref="B2492:X2492"/>
    <mergeCell ref="A2494:G2494"/>
    <mergeCell ref="I2494:L2494"/>
    <mergeCell ref="M2494:O2494"/>
    <mergeCell ref="P2494:Q2494"/>
    <mergeCell ref="R2494:U2494"/>
    <mergeCell ref="V2494:X2494"/>
    <mergeCell ref="A2517:G2518"/>
    <mergeCell ref="I2517:L2518"/>
    <mergeCell ref="M2517:O2518"/>
    <mergeCell ref="P2517:Q2518"/>
    <mergeCell ref="R2517:U2518"/>
    <mergeCell ref="V2517:X2518"/>
    <mergeCell ref="A2515:G2516"/>
    <mergeCell ref="I2515:L2516"/>
    <mergeCell ref="M2515:O2516"/>
    <mergeCell ref="P2515:Q2516"/>
    <mergeCell ref="R2515:U2516"/>
    <mergeCell ref="V2515:X2516"/>
    <mergeCell ref="A2513:G2514"/>
    <mergeCell ref="I2513:L2514"/>
    <mergeCell ref="M2513:O2514"/>
    <mergeCell ref="P2513:Q2514"/>
    <mergeCell ref="R2513:U2514"/>
    <mergeCell ref="V2513:X2514"/>
    <mergeCell ref="A2511:G2512"/>
    <mergeCell ref="I2511:L2512"/>
    <mergeCell ref="M2511:O2512"/>
    <mergeCell ref="P2511:Q2512"/>
    <mergeCell ref="R2511:U2512"/>
    <mergeCell ref="V2511:X2512"/>
    <mergeCell ref="S2506:T2506"/>
    <mergeCell ref="U2506:W2506"/>
    <mergeCell ref="B2508:X2508"/>
    <mergeCell ref="A2510:G2510"/>
    <mergeCell ref="I2510:L2510"/>
    <mergeCell ref="M2510:O2510"/>
    <mergeCell ref="P2510:Q2510"/>
    <mergeCell ref="R2510:U2510"/>
    <mergeCell ref="V2510:X2510"/>
    <mergeCell ref="A2531:G2532"/>
    <mergeCell ref="I2531:L2532"/>
    <mergeCell ref="M2531:O2532"/>
    <mergeCell ref="P2531:Q2532"/>
    <mergeCell ref="R2531:U2532"/>
    <mergeCell ref="V2531:X2532"/>
    <mergeCell ref="A2529:G2530"/>
    <mergeCell ref="I2529:L2530"/>
    <mergeCell ref="M2529:O2530"/>
    <mergeCell ref="P2529:Q2530"/>
    <mergeCell ref="R2529:U2530"/>
    <mergeCell ref="V2529:X2530"/>
    <mergeCell ref="A2527:G2528"/>
    <mergeCell ref="I2527:L2528"/>
    <mergeCell ref="M2527:O2528"/>
    <mergeCell ref="P2527:Q2528"/>
    <mergeCell ref="R2527:U2528"/>
    <mergeCell ref="V2527:X2528"/>
    <mergeCell ref="A2525:G2526"/>
    <mergeCell ref="I2525:L2526"/>
    <mergeCell ref="M2525:O2526"/>
    <mergeCell ref="P2525:Q2526"/>
    <mergeCell ref="R2525:U2526"/>
    <mergeCell ref="V2525:X2526"/>
    <mergeCell ref="S2520:T2520"/>
    <mergeCell ref="U2520:W2520"/>
    <mergeCell ref="B2522:X2522"/>
    <mergeCell ref="A2524:G2524"/>
    <mergeCell ref="I2524:L2524"/>
    <mergeCell ref="M2524:O2524"/>
    <mergeCell ref="P2524:Q2524"/>
    <mergeCell ref="R2524:U2524"/>
    <mergeCell ref="V2524:X2524"/>
    <mergeCell ref="A2547:G2548"/>
    <mergeCell ref="I2547:L2548"/>
    <mergeCell ref="M2547:O2548"/>
    <mergeCell ref="P2547:Q2548"/>
    <mergeCell ref="R2547:U2548"/>
    <mergeCell ref="V2547:X2548"/>
    <mergeCell ref="A2545:G2546"/>
    <mergeCell ref="I2545:L2546"/>
    <mergeCell ref="M2545:O2546"/>
    <mergeCell ref="P2545:Q2546"/>
    <mergeCell ref="R2545:U2546"/>
    <mergeCell ref="V2545:X2546"/>
    <mergeCell ref="A2543:G2544"/>
    <mergeCell ref="I2543:L2544"/>
    <mergeCell ref="M2543:O2544"/>
    <mergeCell ref="P2543:Q2544"/>
    <mergeCell ref="R2543:U2544"/>
    <mergeCell ref="V2543:X2544"/>
    <mergeCell ref="A2541:G2542"/>
    <mergeCell ref="I2541:L2542"/>
    <mergeCell ref="M2541:O2542"/>
    <mergeCell ref="P2541:Q2542"/>
    <mergeCell ref="R2541:U2542"/>
    <mergeCell ref="V2541:X2542"/>
    <mergeCell ref="A2539:G2540"/>
    <mergeCell ref="I2539:L2540"/>
    <mergeCell ref="M2539:O2540"/>
    <mergeCell ref="P2539:Q2540"/>
    <mergeCell ref="R2539:U2540"/>
    <mergeCell ref="V2539:X2540"/>
    <mergeCell ref="S2534:T2534"/>
    <mergeCell ref="U2534:W2534"/>
    <mergeCell ref="B2536:X2536"/>
    <mergeCell ref="A2538:G2538"/>
    <mergeCell ref="I2538:L2538"/>
    <mergeCell ref="M2538:O2538"/>
    <mergeCell ref="P2538:Q2538"/>
    <mergeCell ref="R2538:U2538"/>
    <mergeCell ref="V2538:X2538"/>
    <mergeCell ref="A2563:G2564"/>
    <mergeCell ref="I2563:L2564"/>
    <mergeCell ref="M2563:O2564"/>
    <mergeCell ref="P2563:Q2564"/>
    <mergeCell ref="R2563:U2564"/>
    <mergeCell ref="V2563:X2564"/>
    <mergeCell ref="A2561:G2562"/>
    <mergeCell ref="I2561:L2562"/>
    <mergeCell ref="M2561:O2562"/>
    <mergeCell ref="P2561:Q2562"/>
    <mergeCell ref="R2561:U2562"/>
    <mergeCell ref="V2561:X2562"/>
    <mergeCell ref="A2559:G2560"/>
    <mergeCell ref="I2559:L2560"/>
    <mergeCell ref="M2559:O2560"/>
    <mergeCell ref="P2559:Q2560"/>
    <mergeCell ref="R2559:U2560"/>
    <mergeCell ref="V2559:X2560"/>
    <mergeCell ref="A2557:G2558"/>
    <mergeCell ref="I2557:L2558"/>
    <mergeCell ref="M2557:O2558"/>
    <mergeCell ref="P2557:Q2558"/>
    <mergeCell ref="R2557:U2558"/>
    <mergeCell ref="V2557:X2558"/>
    <mergeCell ref="A2555:G2556"/>
    <mergeCell ref="I2555:L2556"/>
    <mergeCell ref="M2555:O2556"/>
    <mergeCell ref="P2555:Q2556"/>
    <mergeCell ref="R2555:U2556"/>
    <mergeCell ref="V2555:X2556"/>
    <mergeCell ref="S2550:T2550"/>
    <mergeCell ref="U2550:W2550"/>
    <mergeCell ref="B2552:X2552"/>
    <mergeCell ref="A2554:G2554"/>
    <mergeCell ref="I2554:L2554"/>
    <mergeCell ref="M2554:O2554"/>
    <mergeCell ref="P2554:Q2554"/>
    <mergeCell ref="R2554:U2554"/>
    <mergeCell ref="V2554:X2554"/>
    <mergeCell ref="A2579:G2580"/>
    <mergeCell ref="I2579:L2580"/>
    <mergeCell ref="M2579:O2580"/>
    <mergeCell ref="P2579:Q2580"/>
    <mergeCell ref="R2579:U2580"/>
    <mergeCell ref="V2579:X2580"/>
    <mergeCell ref="A2577:G2578"/>
    <mergeCell ref="I2577:L2578"/>
    <mergeCell ref="M2577:O2578"/>
    <mergeCell ref="P2577:Q2578"/>
    <mergeCell ref="R2577:U2578"/>
    <mergeCell ref="V2577:X2578"/>
    <mergeCell ref="A2575:G2576"/>
    <mergeCell ref="I2575:L2576"/>
    <mergeCell ref="M2575:O2576"/>
    <mergeCell ref="P2575:Q2576"/>
    <mergeCell ref="R2575:U2576"/>
    <mergeCell ref="V2575:X2576"/>
    <mergeCell ref="A2573:G2574"/>
    <mergeCell ref="I2573:L2574"/>
    <mergeCell ref="M2573:O2574"/>
    <mergeCell ref="P2573:Q2574"/>
    <mergeCell ref="R2573:U2574"/>
    <mergeCell ref="V2573:X2574"/>
    <mergeCell ref="A2571:G2572"/>
    <mergeCell ref="I2571:L2572"/>
    <mergeCell ref="M2571:O2572"/>
    <mergeCell ref="P2571:Q2572"/>
    <mergeCell ref="R2571:U2572"/>
    <mergeCell ref="V2571:X2572"/>
    <mergeCell ref="S2566:T2566"/>
    <mergeCell ref="U2566:W2566"/>
    <mergeCell ref="B2568:X2568"/>
    <mergeCell ref="A2570:G2570"/>
    <mergeCell ref="I2570:L2570"/>
    <mergeCell ref="M2570:O2570"/>
    <mergeCell ref="P2570:Q2570"/>
    <mergeCell ref="R2570:U2570"/>
    <mergeCell ref="V2570:X2570"/>
    <mergeCell ref="A2593:G2594"/>
    <mergeCell ref="I2593:L2594"/>
    <mergeCell ref="M2593:O2594"/>
    <mergeCell ref="P2593:Q2594"/>
    <mergeCell ref="R2593:U2594"/>
    <mergeCell ref="V2593:X2594"/>
    <mergeCell ref="A2591:G2592"/>
    <mergeCell ref="I2591:L2592"/>
    <mergeCell ref="M2591:O2592"/>
    <mergeCell ref="P2591:Q2592"/>
    <mergeCell ref="R2591:U2592"/>
    <mergeCell ref="V2591:X2592"/>
    <mergeCell ref="A2589:G2590"/>
    <mergeCell ref="I2589:L2590"/>
    <mergeCell ref="M2589:O2590"/>
    <mergeCell ref="P2589:Q2590"/>
    <mergeCell ref="R2589:U2590"/>
    <mergeCell ref="V2589:X2590"/>
    <mergeCell ref="A2587:G2588"/>
    <mergeCell ref="I2587:L2588"/>
    <mergeCell ref="M2587:O2588"/>
    <mergeCell ref="P2587:Q2588"/>
    <mergeCell ref="R2587:U2588"/>
    <mergeCell ref="V2587:X2588"/>
    <mergeCell ref="S2582:T2582"/>
    <mergeCell ref="U2582:W2582"/>
    <mergeCell ref="B2584:X2584"/>
    <mergeCell ref="A2586:G2586"/>
    <mergeCell ref="I2586:L2586"/>
    <mergeCell ref="M2586:O2586"/>
    <mergeCell ref="P2586:Q2586"/>
    <mergeCell ref="R2586:U2586"/>
    <mergeCell ref="V2586:X2586"/>
    <mergeCell ref="A2607:G2608"/>
    <mergeCell ref="I2607:L2608"/>
    <mergeCell ref="M2607:O2608"/>
    <mergeCell ref="P2607:Q2608"/>
    <mergeCell ref="R2607:U2608"/>
    <mergeCell ref="V2607:X2608"/>
    <mergeCell ref="A2605:G2606"/>
    <mergeCell ref="I2605:L2606"/>
    <mergeCell ref="M2605:O2606"/>
    <mergeCell ref="P2605:Q2606"/>
    <mergeCell ref="R2605:U2606"/>
    <mergeCell ref="V2605:X2606"/>
    <mergeCell ref="A2603:G2604"/>
    <mergeCell ref="I2603:L2604"/>
    <mergeCell ref="M2603:O2604"/>
    <mergeCell ref="P2603:Q2604"/>
    <mergeCell ref="R2603:U2604"/>
    <mergeCell ref="V2603:X2604"/>
    <mergeCell ref="S2598:T2598"/>
    <mergeCell ref="U2598:W2598"/>
    <mergeCell ref="B2600:X2600"/>
    <mergeCell ref="A2602:G2602"/>
    <mergeCell ref="I2602:L2602"/>
    <mergeCell ref="M2602:O2602"/>
    <mergeCell ref="P2602:Q2602"/>
    <mergeCell ref="R2602:U2602"/>
    <mergeCell ref="V2602:X2602"/>
    <mergeCell ref="A2595:G2596"/>
    <mergeCell ref="I2595:L2596"/>
    <mergeCell ref="M2595:O2596"/>
    <mergeCell ref="P2595:Q2596"/>
    <mergeCell ref="R2595:U2596"/>
    <mergeCell ref="V2595:X2596"/>
    <mergeCell ref="A2621:G2622"/>
    <mergeCell ref="I2621:L2622"/>
    <mergeCell ref="M2621:O2622"/>
    <mergeCell ref="P2621:Q2622"/>
    <mergeCell ref="R2621:U2622"/>
    <mergeCell ref="V2621:X2622"/>
    <mergeCell ref="A2619:G2620"/>
    <mergeCell ref="I2619:L2620"/>
    <mergeCell ref="M2619:O2620"/>
    <mergeCell ref="P2619:Q2620"/>
    <mergeCell ref="R2619:U2620"/>
    <mergeCell ref="V2619:X2620"/>
    <mergeCell ref="S2614:T2614"/>
    <mergeCell ref="U2614:W2614"/>
    <mergeCell ref="B2616:X2616"/>
    <mergeCell ref="A2618:G2618"/>
    <mergeCell ref="I2618:L2618"/>
    <mergeCell ref="M2618:O2618"/>
    <mergeCell ref="P2618:Q2618"/>
    <mergeCell ref="R2618:U2618"/>
    <mergeCell ref="V2618:X2618"/>
    <mergeCell ref="A2611:G2612"/>
    <mergeCell ref="I2611:L2612"/>
    <mergeCell ref="M2611:O2612"/>
    <mergeCell ref="P2611:Q2612"/>
    <mergeCell ref="R2611:U2612"/>
    <mergeCell ref="V2611:X2612"/>
    <mergeCell ref="A2609:G2610"/>
    <mergeCell ref="I2609:L2610"/>
    <mergeCell ref="M2609:O2610"/>
    <mergeCell ref="P2609:Q2610"/>
    <mergeCell ref="R2609:U2610"/>
    <mergeCell ref="V2609:X2610"/>
    <mergeCell ref="S2632:T2632"/>
    <mergeCell ref="U2632:W2632"/>
    <mergeCell ref="B2634:X2634"/>
    <mergeCell ref="A2636:G2636"/>
    <mergeCell ref="I2636:L2636"/>
    <mergeCell ref="M2636:O2636"/>
    <mergeCell ref="P2636:Q2636"/>
    <mergeCell ref="R2636:U2636"/>
    <mergeCell ref="V2636:X2636"/>
    <mergeCell ref="A2629:G2630"/>
    <mergeCell ref="I2629:L2630"/>
    <mergeCell ref="M2629:O2630"/>
    <mergeCell ref="P2629:Q2630"/>
    <mergeCell ref="R2629:U2630"/>
    <mergeCell ref="V2629:X2630"/>
    <mergeCell ref="A2627:G2628"/>
    <mergeCell ref="I2627:L2628"/>
    <mergeCell ref="M2627:O2628"/>
    <mergeCell ref="P2627:Q2628"/>
    <mergeCell ref="R2627:U2628"/>
    <mergeCell ref="V2627:X2628"/>
    <mergeCell ref="A2625:G2626"/>
    <mergeCell ref="I2625:L2626"/>
    <mergeCell ref="M2625:O2626"/>
    <mergeCell ref="P2625:Q2626"/>
    <mergeCell ref="R2625:U2626"/>
    <mergeCell ref="V2625:X2626"/>
    <mergeCell ref="A2623:G2624"/>
    <mergeCell ref="I2623:L2624"/>
    <mergeCell ref="M2623:O2624"/>
    <mergeCell ref="P2623:Q2624"/>
    <mergeCell ref="R2623:U2624"/>
    <mergeCell ref="V2623:X2624"/>
    <mergeCell ref="A2647:G2648"/>
    <mergeCell ref="I2647:L2648"/>
    <mergeCell ref="M2647:O2648"/>
    <mergeCell ref="P2647:Q2648"/>
    <mergeCell ref="R2647:U2648"/>
    <mergeCell ref="V2647:X2648"/>
    <mergeCell ref="A2645:G2646"/>
    <mergeCell ref="I2645:L2646"/>
    <mergeCell ref="M2645:O2646"/>
    <mergeCell ref="P2645:Q2646"/>
    <mergeCell ref="R2645:U2646"/>
    <mergeCell ref="V2645:X2646"/>
    <mergeCell ref="A2643:G2644"/>
    <mergeCell ref="I2643:L2644"/>
    <mergeCell ref="M2643:O2644"/>
    <mergeCell ref="P2643:Q2644"/>
    <mergeCell ref="R2643:U2644"/>
    <mergeCell ref="V2643:X2644"/>
    <mergeCell ref="A2641:G2642"/>
    <mergeCell ref="I2641:L2642"/>
    <mergeCell ref="M2641:O2642"/>
    <mergeCell ref="P2641:Q2642"/>
    <mergeCell ref="R2641:U2642"/>
    <mergeCell ref="V2641:X2642"/>
    <mergeCell ref="A2639:G2640"/>
    <mergeCell ref="I2639:L2640"/>
    <mergeCell ref="M2639:O2640"/>
    <mergeCell ref="P2639:Q2640"/>
    <mergeCell ref="R2639:U2640"/>
    <mergeCell ref="V2639:X2640"/>
    <mergeCell ref="A2637:G2638"/>
    <mergeCell ref="I2637:L2638"/>
    <mergeCell ref="M2637:O2638"/>
    <mergeCell ref="P2637:Q2638"/>
    <mergeCell ref="R2637:U2638"/>
    <mergeCell ref="V2637:X2638"/>
    <mergeCell ref="A2663:G2664"/>
    <mergeCell ref="I2663:L2664"/>
    <mergeCell ref="M2663:O2664"/>
    <mergeCell ref="P2663:Q2664"/>
    <mergeCell ref="R2663:U2664"/>
    <mergeCell ref="V2663:X2664"/>
    <mergeCell ref="A2661:G2662"/>
    <mergeCell ref="I2661:L2662"/>
    <mergeCell ref="M2661:O2662"/>
    <mergeCell ref="P2661:Q2662"/>
    <mergeCell ref="R2661:U2662"/>
    <mergeCell ref="V2661:X2662"/>
    <mergeCell ref="A2659:G2660"/>
    <mergeCell ref="I2659:L2660"/>
    <mergeCell ref="M2659:O2660"/>
    <mergeCell ref="P2659:Q2660"/>
    <mergeCell ref="R2659:U2660"/>
    <mergeCell ref="V2659:X2660"/>
    <mergeCell ref="A2657:G2658"/>
    <mergeCell ref="I2657:L2658"/>
    <mergeCell ref="M2657:O2658"/>
    <mergeCell ref="P2657:Q2658"/>
    <mergeCell ref="R2657:U2658"/>
    <mergeCell ref="V2657:X2658"/>
    <mergeCell ref="A2655:G2656"/>
    <mergeCell ref="I2655:L2656"/>
    <mergeCell ref="M2655:O2656"/>
    <mergeCell ref="P2655:Q2656"/>
    <mergeCell ref="R2655:U2656"/>
    <mergeCell ref="V2655:X2656"/>
    <mergeCell ref="S2650:T2650"/>
    <mergeCell ref="U2650:W2650"/>
    <mergeCell ref="B2652:X2652"/>
    <mergeCell ref="A2654:G2654"/>
    <mergeCell ref="I2654:L2654"/>
    <mergeCell ref="M2654:O2654"/>
    <mergeCell ref="P2654:Q2654"/>
    <mergeCell ref="R2654:U2654"/>
    <mergeCell ref="V2654:X2654"/>
    <mergeCell ref="A2677:G2678"/>
    <mergeCell ref="I2677:L2678"/>
    <mergeCell ref="M2677:O2678"/>
    <mergeCell ref="P2677:Q2678"/>
    <mergeCell ref="R2677:U2678"/>
    <mergeCell ref="V2677:X2678"/>
    <mergeCell ref="A2675:G2676"/>
    <mergeCell ref="I2675:L2676"/>
    <mergeCell ref="M2675:O2676"/>
    <mergeCell ref="P2675:Q2676"/>
    <mergeCell ref="R2675:U2676"/>
    <mergeCell ref="V2675:X2676"/>
    <mergeCell ref="A2673:G2674"/>
    <mergeCell ref="I2673:L2674"/>
    <mergeCell ref="M2673:O2674"/>
    <mergeCell ref="P2673:Q2674"/>
    <mergeCell ref="R2673:U2674"/>
    <mergeCell ref="V2673:X2674"/>
    <mergeCell ref="A2671:G2672"/>
    <mergeCell ref="I2671:L2672"/>
    <mergeCell ref="M2671:O2672"/>
    <mergeCell ref="P2671:Q2672"/>
    <mergeCell ref="R2671:U2672"/>
    <mergeCell ref="V2671:X2672"/>
    <mergeCell ref="S2666:T2666"/>
    <mergeCell ref="U2666:W2666"/>
    <mergeCell ref="B2668:X2668"/>
    <mergeCell ref="A2670:G2670"/>
    <mergeCell ref="I2670:L2670"/>
    <mergeCell ref="M2670:O2670"/>
    <mergeCell ref="P2670:Q2670"/>
    <mergeCell ref="R2670:U2670"/>
    <mergeCell ref="V2670:X2670"/>
    <mergeCell ref="A2691:G2692"/>
    <mergeCell ref="I2691:L2692"/>
    <mergeCell ref="M2691:O2692"/>
    <mergeCell ref="P2691:Q2692"/>
    <mergeCell ref="R2691:U2692"/>
    <mergeCell ref="V2691:X2692"/>
    <mergeCell ref="A2689:G2690"/>
    <mergeCell ref="I2689:L2690"/>
    <mergeCell ref="M2689:O2690"/>
    <mergeCell ref="P2689:Q2690"/>
    <mergeCell ref="R2689:U2690"/>
    <mergeCell ref="V2689:X2690"/>
    <mergeCell ref="A2687:G2688"/>
    <mergeCell ref="I2687:L2688"/>
    <mergeCell ref="M2687:O2688"/>
    <mergeCell ref="P2687:Q2688"/>
    <mergeCell ref="R2687:U2688"/>
    <mergeCell ref="V2687:X2688"/>
    <mergeCell ref="A2685:G2686"/>
    <mergeCell ref="I2685:L2686"/>
    <mergeCell ref="M2685:O2686"/>
    <mergeCell ref="P2685:Q2686"/>
    <mergeCell ref="R2685:U2686"/>
    <mergeCell ref="V2685:X2686"/>
    <mergeCell ref="S2680:T2680"/>
    <mergeCell ref="U2680:W2680"/>
    <mergeCell ref="B2682:X2682"/>
    <mergeCell ref="A2684:G2684"/>
    <mergeCell ref="I2684:L2684"/>
    <mergeCell ref="M2684:O2684"/>
    <mergeCell ref="P2684:Q2684"/>
    <mergeCell ref="R2684:U2684"/>
    <mergeCell ref="V2684:X2684"/>
    <mergeCell ref="A2707:G2708"/>
    <mergeCell ref="I2707:L2708"/>
    <mergeCell ref="M2707:O2708"/>
    <mergeCell ref="P2707:Q2708"/>
    <mergeCell ref="R2707:U2708"/>
    <mergeCell ref="V2707:X2708"/>
    <mergeCell ref="A2705:G2706"/>
    <mergeCell ref="I2705:L2706"/>
    <mergeCell ref="M2705:O2706"/>
    <mergeCell ref="P2705:Q2706"/>
    <mergeCell ref="R2705:U2706"/>
    <mergeCell ref="V2705:X2706"/>
    <mergeCell ref="A2703:G2704"/>
    <mergeCell ref="I2703:L2704"/>
    <mergeCell ref="M2703:O2704"/>
    <mergeCell ref="P2703:Q2704"/>
    <mergeCell ref="R2703:U2704"/>
    <mergeCell ref="V2703:X2704"/>
    <mergeCell ref="A2701:G2702"/>
    <mergeCell ref="I2701:L2702"/>
    <mergeCell ref="M2701:O2702"/>
    <mergeCell ref="P2701:Q2702"/>
    <mergeCell ref="R2701:U2702"/>
    <mergeCell ref="V2701:X2702"/>
    <mergeCell ref="A2699:G2700"/>
    <mergeCell ref="I2699:L2700"/>
    <mergeCell ref="M2699:O2700"/>
    <mergeCell ref="P2699:Q2700"/>
    <mergeCell ref="R2699:U2700"/>
    <mergeCell ref="V2699:X2700"/>
    <mergeCell ref="S2694:T2694"/>
    <mergeCell ref="U2694:W2694"/>
    <mergeCell ref="B2696:X2696"/>
    <mergeCell ref="A2698:G2698"/>
    <mergeCell ref="I2698:L2698"/>
    <mergeCell ref="M2698:O2698"/>
    <mergeCell ref="P2698:Q2698"/>
    <mergeCell ref="R2698:U2698"/>
    <mergeCell ref="V2698:X2698"/>
    <mergeCell ref="A2723:G2724"/>
    <mergeCell ref="I2723:L2724"/>
    <mergeCell ref="M2723:O2724"/>
    <mergeCell ref="P2723:Q2724"/>
    <mergeCell ref="R2723:U2724"/>
    <mergeCell ref="V2723:X2724"/>
    <mergeCell ref="A2721:G2722"/>
    <mergeCell ref="I2721:L2722"/>
    <mergeCell ref="M2721:O2722"/>
    <mergeCell ref="P2721:Q2722"/>
    <mergeCell ref="R2721:U2722"/>
    <mergeCell ref="V2721:X2722"/>
    <mergeCell ref="A2719:G2720"/>
    <mergeCell ref="I2719:L2720"/>
    <mergeCell ref="M2719:O2720"/>
    <mergeCell ref="P2719:Q2720"/>
    <mergeCell ref="R2719:U2720"/>
    <mergeCell ref="V2719:X2720"/>
    <mergeCell ref="A2717:G2718"/>
    <mergeCell ref="I2717:L2718"/>
    <mergeCell ref="M2717:O2718"/>
    <mergeCell ref="P2717:Q2718"/>
    <mergeCell ref="R2717:U2718"/>
    <mergeCell ref="V2717:X2718"/>
    <mergeCell ref="A2715:G2716"/>
    <mergeCell ref="I2715:L2716"/>
    <mergeCell ref="M2715:O2716"/>
    <mergeCell ref="P2715:Q2716"/>
    <mergeCell ref="R2715:U2716"/>
    <mergeCell ref="V2715:X2716"/>
    <mergeCell ref="S2710:T2710"/>
    <mergeCell ref="U2710:W2710"/>
    <mergeCell ref="B2712:X2712"/>
    <mergeCell ref="A2714:G2714"/>
    <mergeCell ref="I2714:L2714"/>
    <mergeCell ref="M2714:O2714"/>
    <mergeCell ref="P2714:Q2714"/>
    <mergeCell ref="R2714:U2714"/>
    <mergeCell ref="V2714:X2714"/>
    <mergeCell ref="A2739:G2740"/>
    <mergeCell ref="I2739:L2740"/>
    <mergeCell ref="M2739:O2740"/>
    <mergeCell ref="P2739:Q2740"/>
    <mergeCell ref="R2739:U2740"/>
    <mergeCell ref="V2739:X2740"/>
    <mergeCell ref="A2737:G2738"/>
    <mergeCell ref="I2737:L2738"/>
    <mergeCell ref="M2737:O2738"/>
    <mergeCell ref="P2737:Q2738"/>
    <mergeCell ref="R2737:U2738"/>
    <mergeCell ref="V2737:X2738"/>
    <mergeCell ref="A2735:G2736"/>
    <mergeCell ref="I2735:L2736"/>
    <mergeCell ref="M2735:O2736"/>
    <mergeCell ref="P2735:Q2736"/>
    <mergeCell ref="R2735:U2736"/>
    <mergeCell ref="V2735:X2736"/>
    <mergeCell ref="A2733:G2734"/>
    <mergeCell ref="I2733:L2734"/>
    <mergeCell ref="M2733:O2734"/>
    <mergeCell ref="P2733:Q2734"/>
    <mergeCell ref="R2733:U2734"/>
    <mergeCell ref="V2733:X2734"/>
    <mergeCell ref="A2731:G2732"/>
    <mergeCell ref="I2731:L2732"/>
    <mergeCell ref="M2731:O2732"/>
    <mergeCell ref="P2731:Q2732"/>
    <mergeCell ref="R2731:U2732"/>
    <mergeCell ref="V2731:X2732"/>
    <mergeCell ref="S2726:T2726"/>
    <mergeCell ref="U2726:W2726"/>
    <mergeCell ref="B2728:X2728"/>
    <mergeCell ref="A2730:G2730"/>
    <mergeCell ref="I2730:L2730"/>
    <mergeCell ref="M2730:O2730"/>
    <mergeCell ref="P2730:Q2730"/>
    <mergeCell ref="R2730:U2730"/>
    <mergeCell ref="V2730:X2730"/>
    <mergeCell ref="A2753:G2754"/>
    <mergeCell ref="I2753:L2754"/>
    <mergeCell ref="M2753:O2754"/>
    <mergeCell ref="P2753:Q2754"/>
    <mergeCell ref="R2753:U2754"/>
    <mergeCell ref="V2753:X2754"/>
    <mergeCell ref="A2751:G2752"/>
    <mergeCell ref="I2751:L2752"/>
    <mergeCell ref="M2751:O2752"/>
    <mergeCell ref="P2751:Q2752"/>
    <mergeCell ref="R2751:U2752"/>
    <mergeCell ref="V2751:X2752"/>
    <mergeCell ref="A2749:G2750"/>
    <mergeCell ref="I2749:L2750"/>
    <mergeCell ref="M2749:O2750"/>
    <mergeCell ref="P2749:Q2750"/>
    <mergeCell ref="R2749:U2750"/>
    <mergeCell ref="V2749:X2750"/>
    <mergeCell ref="A2747:G2748"/>
    <mergeCell ref="I2747:L2748"/>
    <mergeCell ref="M2747:O2748"/>
    <mergeCell ref="P2747:Q2748"/>
    <mergeCell ref="R2747:U2748"/>
    <mergeCell ref="V2747:X2748"/>
    <mergeCell ref="S2742:T2742"/>
    <mergeCell ref="U2742:W2742"/>
    <mergeCell ref="B2744:X2744"/>
    <mergeCell ref="A2746:G2746"/>
    <mergeCell ref="I2746:L2746"/>
    <mergeCell ref="M2746:O2746"/>
    <mergeCell ref="P2746:Q2746"/>
    <mergeCell ref="R2746:U2746"/>
    <mergeCell ref="V2746:X2746"/>
    <mergeCell ref="A2767:G2768"/>
    <mergeCell ref="I2767:L2768"/>
    <mergeCell ref="M2767:O2768"/>
    <mergeCell ref="P2767:Q2768"/>
    <mergeCell ref="R2767:U2768"/>
    <mergeCell ref="V2767:X2768"/>
    <mergeCell ref="A2765:G2766"/>
    <mergeCell ref="I2765:L2766"/>
    <mergeCell ref="M2765:O2766"/>
    <mergeCell ref="P2765:Q2766"/>
    <mergeCell ref="R2765:U2766"/>
    <mergeCell ref="V2765:X2766"/>
    <mergeCell ref="A2763:G2764"/>
    <mergeCell ref="I2763:L2764"/>
    <mergeCell ref="M2763:O2764"/>
    <mergeCell ref="P2763:Q2764"/>
    <mergeCell ref="R2763:U2764"/>
    <mergeCell ref="V2763:X2764"/>
    <mergeCell ref="S2758:T2758"/>
    <mergeCell ref="U2758:W2758"/>
    <mergeCell ref="B2760:X2760"/>
    <mergeCell ref="A2762:G2762"/>
    <mergeCell ref="I2762:L2762"/>
    <mergeCell ref="M2762:O2762"/>
    <mergeCell ref="P2762:Q2762"/>
    <mergeCell ref="R2762:U2762"/>
    <mergeCell ref="V2762:X2762"/>
    <mergeCell ref="A2755:G2756"/>
    <mergeCell ref="I2755:L2756"/>
    <mergeCell ref="M2755:O2756"/>
    <mergeCell ref="P2755:Q2756"/>
    <mergeCell ref="R2755:U2756"/>
    <mergeCell ref="V2755:X2756"/>
    <mergeCell ref="A2781:G2782"/>
    <mergeCell ref="I2781:L2782"/>
    <mergeCell ref="M2781:O2782"/>
    <mergeCell ref="P2781:Q2782"/>
    <mergeCell ref="R2781:U2782"/>
    <mergeCell ref="V2781:X2782"/>
    <mergeCell ref="A2779:G2780"/>
    <mergeCell ref="I2779:L2780"/>
    <mergeCell ref="M2779:O2780"/>
    <mergeCell ref="P2779:Q2780"/>
    <mergeCell ref="R2779:U2780"/>
    <mergeCell ref="V2779:X2780"/>
    <mergeCell ref="S2774:T2774"/>
    <mergeCell ref="U2774:W2774"/>
    <mergeCell ref="B2776:X2776"/>
    <mergeCell ref="A2778:G2778"/>
    <mergeCell ref="I2778:L2778"/>
    <mergeCell ref="M2778:O2778"/>
    <mergeCell ref="P2778:Q2778"/>
    <mergeCell ref="R2778:U2778"/>
    <mergeCell ref="V2778:X2778"/>
    <mergeCell ref="A2771:G2772"/>
    <mergeCell ref="I2771:L2772"/>
    <mergeCell ref="M2771:O2772"/>
    <mergeCell ref="P2771:Q2772"/>
    <mergeCell ref="R2771:U2772"/>
    <mergeCell ref="V2771:X2772"/>
    <mergeCell ref="A2769:G2770"/>
    <mergeCell ref="I2769:L2770"/>
    <mergeCell ref="M2769:O2770"/>
    <mergeCell ref="P2769:Q2770"/>
    <mergeCell ref="R2769:U2770"/>
    <mergeCell ref="V2769:X2770"/>
    <mergeCell ref="S2792:T2792"/>
    <mergeCell ref="U2792:W2792"/>
    <mergeCell ref="B2794:X2794"/>
    <mergeCell ref="A2796:G2796"/>
    <mergeCell ref="I2796:L2796"/>
    <mergeCell ref="M2796:O2796"/>
    <mergeCell ref="P2796:Q2796"/>
    <mergeCell ref="R2796:U2796"/>
    <mergeCell ref="V2796:X2796"/>
    <mergeCell ref="A2789:G2790"/>
    <mergeCell ref="I2789:L2790"/>
    <mergeCell ref="M2789:O2790"/>
    <mergeCell ref="P2789:Q2790"/>
    <mergeCell ref="R2789:U2790"/>
    <mergeCell ref="V2789:X2790"/>
    <mergeCell ref="A2787:G2788"/>
    <mergeCell ref="I2787:L2788"/>
    <mergeCell ref="M2787:O2788"/>
    <mergeCell ref="P2787:Q2788"/>
    <mergeCell ref="R2787:U2788"/>
    <mergeCell ref="V2787:X2788"/>
    <mergeCell ref="A2785:G2786"/>
    <mergeCell ref="I2785:L2786"/>
    <mergeCell ref="M2785:O2786"/>
    <mergeCell ref="P2785:Q2786"/>
    <mergeCell ref="R2785:U2786"/>
    <mergeCell ref="V2785:X2786"/>
    <mergeCell ref="A2783:G2784"/>
    <mergeCell ref="I2783:L2784"/>
    <mergeCell ref="M2783:O2784"/>
    <mergeCell ref="P2783:Q2784"/>
    <mergeCell ref="R2783:U2784"/>
    <mergeCell ref="V2783:X2784"/>
    <mergeCell ref="A2807:G2808"/>
    <mergeCell ref="I2807:L2808"/>
    <mergeCell ref="M2807:O2808"/>
    <mergeCell ref="P2807:Q2808"/>
    <mergeCell ref="R2807:U2808"/>
    <mergeCell ref="V2807:X2808"/>
    <mergeCell ref="A2805:G2806"/>
    <mergeCell ref="I2805:L2806"/>
    <mergeCell ref="M2805:O2806"/>
    <mergeCell ref="P2805:Q2806"/>
    <mergeCell ref="R2805:U2806"/>
    <mergeCell ref="V2805:X2806"/>
    <mergeCell ref="A2803:G2804"/>
    <mergeCell ref="I2803:L2804"/>
    <mergeCell ref="M2803:O2804"/>
    <mergeCell ref="P2803:Q2804"/>
    <mergeCell ref="R2803:U2804"/>
    <mergeCell ref="V2803:X2804"/>
    <mergeCell ref="A2801:G2802"/>
    <mergeCell ref="I2801:L2802"/>
    <mergeCell ref="M2801:O2802"/>
    <mergeCell ref="P2801:Q2802"/>
    <mergeCell ref="R2801:U2802"/>
    <mergeCell ref="V2801:X2802"/>
    <mergeCell ref="A2799:G2800"/>
    <mergeCell ref="I2799:L2800"/>
    <mergeCell ref="M2799:O2800"/>
    <mergeCell ref="P2799:Q2800"/>
    <mergeCell ref="R2799:U2800"/>
    <mergeCell ref="V2799:X2800"/>
    <mergeCell ref="A2797:G2798"/>
    <mergeCell ref="I2797:L2798"/>
    <mergeCell ref="M2797:O2798"/>
    <mergeCell ref="P2797:Q2798"/>
    <mergeCell ref="R2797:U2798"/>
    <mergeCell ref="V2797:X2798"/>
    <mergeCell ref="A2823:G2824"/>
    <mergeCell ref="I2823:L2824"/>
    <mergeCell ref="M2823:O2824"/>
    <mergeCell ref="P2823:Q2824"/>
    <mergeCell ref="R2823:U2824"/>
    <mergeCell ref="V2823:X2824"/>
    <mergeCell ref="A2821:G2822"/>
    <mergeCell ref="I2821:L2822"/>
    <mergeCell ref="M2821:O2822"/>
    <mergeCell ref="P2821:Q2822"/>
    <mergeCell ref="R2821:U2822"/>
    <mergeCell ref="V2821:X2822"/>
    <mergeCell ref="A2819:G2820"/>
    <mergeCell ref="I2819:L2820"/>
    <mergeCell ref="M2819:O2820"/>
    <mergeCell ref="P2819:Q2820"/>
    <mergeCell ref="R2819:U2820"/>
    <mergeCell ref="V2819:X2820"/>
    <mergeCell ref="A2817:G2818"/>
    <mergeCell ref="I2817:L2818"/>
    <mergeCell ref="M2817:O2818"/>
    <mergeCell ref="P2817:Q2818"/>
    <mergeCell ref="R2817:U2818"/>
    <mergeCell ref="V2817:X2818"/>
    <mergeCell ref="A2815:G2816"/>
    <mergeCell ref="I2815:L2816"/>
    <mergeCell ref="M2815:O2816"/>
    <mergeCell ref="P2815:Q2816"/>
    <mergeCell ref="R2815:U2816"/>
    <mergeCell ref="V2815:X2816"/>
    <mergeCell ref="S2810:T2810"/>
    <mergeCell ref="U2810:W2810"/>
    <mergeCell ref="B2812:X2812"/>
    <mergeCell ref="A2814:G2814"/>
    <mergeCell ref="I2814:L2814"/>
    <mergeCell ref="M2814:O2814"/>
    <mergeCell ref="P2814:Q2814"/>
    <mergeCell ref="R2814:U2814"/>
    <mergeCell ref="V2814:X2814"/>
    <mergeCell ref="A2837:G2838"/>
    <mergeCell ref="I2837:L2838"/>
    <mergeCell ref="M2837:O2838"/>
    <mergeCell ref="P2837:Q2838"/>
    <mergeCell ref="R2837:U2838"/>
    <mergeCell ref="V2837:X2838"/>
    <mergeCell ref="A2835:G2836"/>
    <mergeCell ref="I2835:L2836"/>
    <mergeCell ref="M2835:O2836"/>
    <mergeCell ref="P2835:Q2836"/>
    <mergeCell ref="R2835:U2836"/>
    <mergeCell ref="V2835:X2836"/>
    <mergeCell ref="A2833:G2834"/>
    <mergeCell ref="I2833:L2834"/>
    <mergeCell ref="M2833:O2834"/>
    <mergeCell ref="P2833:Q2834"/>
    <mergeCell ref="R2833:U2834"/>
    <mergeCell ref="V2833:X2834"/>
    <mergeCell ref="A2831:G2832"/>
    <mergeCell ref="I2831:L2832"/>
    <mergeCell ref="M2831:O2832"/>
    <mergeCell ref="P2831:Q2832"/>
    <mergeCell ref="R2831:U2832"/>
    <mergeCell ref="V2831:X2832"/>
    <mergeCell ref="S2826:T2826"/>
    <mergeCell ref="U2826:W2826"/>
    <mergeCell ref="B2828:X2828"/>
    <mergeCell ref="A2830:G2830"/>
    <mergeCell ref="I2830:L2830"/>
    <mergeCell ref="M2830:O2830"/>
    <mergeCell ref="P2830:Q2830"/>
    <mergeCell ref="R2830:U2830"/>
    <mergeCell ref="V2830:X2830"/>
    <mergeCell ref="A2851:G2852"/>
    <mergeCell ref="I2851:L2852"/>
    <mergeCell ref="M2851:O2852"/>
    <mergeCell ref="P2851:Q2852"/>
    <mergeCell ref="R2851:U2852"/>
    <mergeCell ref="V2851:X2852"/>
    <mergeCell ref="A2849:G2850"/>
    <mergeCell ref="I2849:L2850"/>
    <mergeCell ref="M2849:O2850"/>
    <mergeCell ref="P2849:Q2850"/>
    <mergeCell ref="R2849:U2850"/>
    <mergeCell ref="V2849:X2850"/>
    <mergeCell ref="A2847:G2848"/>
    <mergeCell ref="I2847:L2848"/>
    <mergeCell ref="M2847:O2848"/>
    <mergeCell ref="P2847:Q2848"/>
    <mergeCell ref="R2847:U2848"/>
    <mergeCell ref="V2847:X2848"/>
    <mergeCell ref="A2845:G2846"/>
    <mergeCell ref="I2845:L2846"/>
    <mergeCell ref="M2845:O2846"/>
    <mergeCell ref="P2845:Q2846"/>
    <mergeCell ref="R2845:U2846"/>
    <mergeCell ref="V2845:X2846"/>
    <mergeCell ref="S2840:T2840"/>
    <mergeCell ref="U2840:W2840"/>
    <mergeCell ref="B2842:X2842"/>
    <mergeCell ref="A2844:G2844"/>
    <mergeCell ref="I2844:L2844"/>
    <mergeCell ref="M2844:O2844"/>
    <mergeCell ref="P2844:Q2844"/>
    <mergeCell ref="R2844:U2844"/>
    <mergeCell ref="V2844:X2844"/>
    <mergeCell ref="A2867:G2868"/>
    <mergeCell ref="I2867:L2868"/>
    <mergeCell ref="M2867:O2868"/>
    <mergeCell ref="P2867:Q2868"/>
    <mergeCell ref="R2867:U2868"/>
    <mergeCell ref="V2867:X2868"/>
    <mergeCell ref="A2865:G2866"/>
    <mergeCell ref="I2865:L2866"/>
    <mergeCell ref="M2865:O2866"/>
    <mergeCell ref="P2865:Q2866"/>
    <mergeCell ref="R2865:U2866"/>
    <mergeCell ref="V2865:X2866"/>
    <mergeCell ref="A2863:G2864"/>
    <mergeCell ref="I2863:L2864"/>
    <mergeCell ref="M2863:O2864"/>
    <mergeCell ref="P2863:Q2864"/>
    <mergeCell ref="R2863:U2864"/>
    <mergeCell ref="V2863:X2864"/>
    <mergeCell ref="A2861:G2862"/>
    <mergeCell ref="I2861:L2862"/>
    <mergeCell ref="M2861:O2862"/>
    <mergeCell ref="P2861:Q2862"/>
    <mergeCell ref="R2861:U2862"/>
    <mergeCell ref="V2861:X2862"/>
    <mergeCell ref="A2859:G2860"/>
    <mergeCell ref="I2859:L2860"/>
    <mergeCell ref="M2859:O2860"/>
    <mergeCell ref="P2859:Q2860"/>
    <mergeCell ref="R2859:U2860"/>
    <mergeCell ref="V2859:X2860"/>
    <mergeCell ref="S2854:T2854"/>
    <mergeCell ref="U2854:W2854"/>
    <mergeCell ref="B2856:X2856"/>
    <mergeCell ref="A2858:G2858"/>
    <mergeCell ref="I2858:L2858"/>
    <mergeCell ref="M2858:O2858"/>
    <mergeCell ref="P2858:Q2858"/>
    <mergeCell ref="R2858:U2858"/>
    <mergeCell ref="V2858:X2858"/>
    <mergeCell ref="A2883:G2884"/>
    <mergeCell ref="I2883:L2884"/>
    <mergeCell ref="M2883:O2884"/>
    <mergeCell ref="P2883:Q2884"/>
    <mergeCell ref="R2883:U2884"/>
    <mergeCell ref="V2883:X2884"/>
    <mergeCell ref="A2881:G2882"/>
    <mergeCell ref="I2881:L2882"/>
    <mergeCell ref="M2881:O2882"/>
    <mergeCell ref="P2881:Q2882"/>
    <mergeCell ref="R2881:U2882"/>
    <mergeCell ref="V2881:X2882"/>
    <mergeCell ref="A2879:G2880"/>
    <mergeCell ref="I2879:L2880"/>
    <mergeCell ref="M2879:O2880"/>
    <mergeCell ref="P2879:Q2880"/>
    <mergeCell ref="R2879:U2880"/>
    <mergeCell ref="V2879:X2880"/>
    <mergeCell ref="A2877:G2878"/>
    <mergeCell ref="I2877:L2878"/>
    <mergeCell ref="M2877:O2878"/>
    <mergeCell ref="P2877:Q2878"/>
    <mergeCell ref="R2877:U2878"/>
    <mergeCell ref="V2877:X2878"/>
    <mergeCell ref="A2875:G2876"/>
    <mergeCell ref="I2875:L2876"/>
    <mergeCell ref="M2875:O2876"/>
    <mergeCell ref="P2875:Q2876"/>
    <mergeCell ref="R2875:U2876"/>
    <mergeCell ref="V2875:X2876"/>
    <mergeCell ref="S2870:T2870"/>
    <mergeCell ref="U2870:W2870"/>
    <mergeCell ref="B2872:X2872"/>
    <mergeCell ref="A2874:G2874"/>
    <mergeCell ref="I2874:L2874"/>
    <mergeCell ref="M2874:O2874"/>
    <mergeCell ref="P2874:Q2874"/>
    <mergeCell ref="R2874:U2874"/>
    <mergeCell ref="V2874:X2874"/>
    <mergeCell ref="A2899:G2900"/>
    <mergeCell ref="I2899:L2900"/>
    <mergeCell ref="M2899:O2900"/>
    <mergeCell ref="P2899:Q2900"/>
    <mergeCell ref="R2899:U2900"/>
    <mergeCell ref="V2899:X2900"/>
    <mergeCell ref="A2897:G2898"/>
    <mergeCell ref="I2897:L2898"/>
    <mergeCell ref="M2897:O2898"/>
    <mergeCell ref="P2897:Q2898"/>
    <mergeCell ref="R2897:U2898"/>
    <mergeCell ref="V2897:X2898"/>
    <mergeCell ref="A2895:G2896"/>
    <mergeCell ref="I2895:L2896"/>
    <mergeCell ref="M2895:O2896"/>
    <mergeCell ref="P2895:Q2896"/>
    <mergeCell ref="R2895:U2896"/>
    <mergeCell ref="V2895:X2896"/>
    <mergeCell ref="A2893:G2894"/>
    <mergeCell ref="I2893:L2894"/>
    <mergeCell ref="M2893:O2894"/>
    <mergeCell ref="P2893:Q2894"/>
    <mergeCell ref="R2893:U2894"/>
    <mergeCell ref="V2893:X2894"/>
    <mergeCell ref="A2891:G2892"/>
    <mergeCell ref="I2891:L2892"/>
    <mergeCell ref="M2891:O2892"/>
    <mergeCell ref="P2891:Q2892"/>
    <mergeCell ref="R2891:U2892"/>
    <mergeCell ref="V2891:X2892"/>
    <mergeCell ref="S2886:T2886"/>
    <mergeCell ref="U2886:W2886"/>
    <mergeCell ref="B2888:X2888"/>
    <mergeCell ref="A2890:G2890"/>
    <mergeCell ref="I2890:L2890"/>
    <mergeCell ref="M2890:O2890"/>
    <mergeCell ref="P2890:Q2890"/>
    <mergeCell ref="R2890:U2890"/>
    <mergeCell ref="V2890:X2890"/>
    <mergeCell ref="A2915:G2916"/>
    <mergeCell ref="I2915:L2916"/>
    <mergeCell ref="M2915:O2916"/>
    <mergeCell ref="P2915:Q2916"/>
    <mergeCell ref="R2915:U2916"/>
    <mergeCell ref="V2915:X2916"/>
    <mergeCell ref="A2913:G2914"/>
    <mergeCell ref="I2913:L2914"/>
    <mergeCell ref="M2913:O2914"/>
    <mergeCell ref="P2913:Q2914"/>
    <mergeCell ref="R2913:U2914"/>
    <mergeCell ref="V2913:X2914"/>
    <mergeCell ref="A2911:G2912"/>
    <mergeCell ref="I2911:L2912"/>
    <mergeCell ref="M2911:O2912"/>
    <mergeCell ref="P2911:Q2912"/>
    <mergeCell ref="R2911:U2912"/>
    <mergeCell ref="V2911:X2912"/>
    <mergeCell ref="A2909:G2910"/>
    <mergeCell ref="I2909:L2910"/>
    <mergeCell ref="M2909:O2910"/>
    <mergeCell ref="P2909:Q2910"/>
    <mergeCell ref="R2909:U2910"/>
    <mergeCell ref="V2909:X2910"/>
    <mergeCell ref="A2907:G2908"/>
    <mergeCell ref="I2907:L2908"/>
    <mergeCell ref="M2907:O2908"/>
    <mergeCell ref="P2907:Q2908"/>
    <mergeCell ref="R2907:U2908"/>
    <mergeCell ref="V2907:X2908"/>
    <mergeCell ref="S2902:T2902"/>
    <mergeCell ref="U2902:W2902"/>
    <mergeCell ref="B2904:X2904"/>
    <mergeCell ref="A2906:G2906"/>
    <mergeCell ref="I2906:L2906"/>
    <mergeCell ref="M2906:O2906"/>
    <mergeCell ref="P2906:Q2906"/>
    <mergeCell ref="R2906:U2906"/>
    <mergeCell ref="V2906:X2906"/>
    <mergeCell ref="A2931:G2932"/>
    <mergeCell ref="I2931:L2932"/>
    <mergeCell ref="M2931:O2932"/>
    <mergeCell ref="P2931:Q2932"/>
    <mergeCell ref="R2931:U2932"/>
    <mergeCell ref="V2931:X2932"/>
    <mergeCell ref="A2929:G2930"/>
    <mergeCell ref="I2929:L2930"/>
    <mergeCell ref="M2929:O2930"/>
    <mergeCell ref="P2929:Q2930"/>
    <mergeCell ref="R2929:U2930"/>
    <mergeCell ref="V2929:X2930"/>
    <mergeCell ref="A2927:G2928"/>
    <mergeCell ref="I2927:L2928"/>
    <mergeCell ref="M2927:O2928"/>
    <mergeCell ref="P2927:Q2928"/>
    <mergeCell ref="R2927:U2928"/>
    <mergeCell ref="V2927:X2928"/>
    <mergeCell ref="A2925:G2926"/>
    <mergeCell ref="I2925:L2926"/>
    <mergeCell ref="M2925:O2926"/>
    <mergeCell ref="P2925:Q2926"/>
    <mergeCell ref="R2925:U2926"/>
    <mergeCell ref="V2925:X2926"/>
    <mergeCell ref="A2923:G2924"/>
    <mergeCell ref="I2923:L2924"/>
    <mergeCell ref="M2923:O2924"/>
    <mergeCell ref="P2923:Q2924"/>
    <mergeCell ref="R2923:U2924"/>
    <mergeCell ref="V2923:X2924"/>
    <mergeCell ref="S2918:T2918"/>
    <mergeCell ref="U2918:W2918"/>
    <mergeCell ref="B2920:X2920"/>
    <mergeCell ref="A2922:G2922"/>
    <mergeCell ref="I2922:L2922"/>
    <mergeCell ref="M2922:O2922"/>
    <mergeCell ref="P2922:Q2922"/>
    <mergeCell ref="R2922:U2922"/>
    <mergeCell ref="V2922:X2922"/>
    <mergeCell ref="A2945:G2946"/>
    <mergeCell ref="I2945:L2946"/>
    <mergeCell ref="M2945:O2946"/>
    <mergeCell ref="P2945:Q2946"/>
    <mergeCell ref="R2945:U2946"/>
    <mergeCell ref="V2945:X2946"/>
    <mergeCell ref="A2943:G2944"/>
    <mergeCell ref="I2943:L2944"/>
    <mergeCell ref="M2943:O2944"/>
    <mergeCell ref="P2943:Q2944"/>
    <mergeCell ref="R2943:U2944"/>
    <mergeCell ref="V2943:X2944"/>
    <mergeCell ref="A2941:G2942"/>
    <mergeCell ref="I2941:L2942"/>
    <mergeCell ref="M2941:O2942"/>
    <mergeCell ref="P2941:Q2942"/>
    <mergeCell ref="R2941:U2942"/>
    <mergeCell ref="V2941:X2942"/>
    <mergeCell ref="A2939:G2940"/>
    <mergeCell ref="I2939:L2940"/>
    <mergeCell ref="M2939:O2940"/>
    <mergeCell ref="P2939:Q2940"/>
    <mergeCell ref="R2939:U2940"/>
    <mergeCell ref="V2939:X2940"/>
    <mergeCell ref="S2934:T2934"/>
    <mergeCell ref="U2934:W2934"/>
    <mergeCell ref="B2936:X2936"/>
    <mergeCell ref="A2938:G2938"/>
    <mergeCell ref="I2938:L2938"/>
    <mergeCell ref="M2938:O2938"/>
    <mergeCell ref="P2938:Q2938"/>
    <mergeCell ref="R2938:U2938"/>
    <mergeCell ref="V2938:X2938"/>
    <mergeCell ref="A2959:G2960"/>
    <mergeCell ref="I2959:L2960"/>
    <mergeCell ref="M2959:O2960"/>
    <mergeCell ref="P2959:Q2960"/>
    <mergeCell ref="R2959:U2960"/>
    <mergeCell ref="V2959:X2960"/>
    <mergeCell ref="A2957:G2958"/>
    <mergeCell ref="I2957:L2958"/>
    <mergeCell ref="M2957:O2958"/>
    <mergeCell ref="P2957:Q2958"/>
    <mergeCell ref="R2957:U2958"/>
    <mergeCell ref="V2957:X2958"/>
    <mergeCell ref="S2952:T2952"/>
    <mergeCell ref="U2952:W2952"/>
    <mergeCell ref="B2954:X2954"/>
    <mergeCell ref="A2956:G2956"/>
    <mergeCell ref="I2956:L2956"/>
    <mergeCell ref="M2956:O2956"/>
    <mergeCell ref="P2956:Q2956"/>
    <mergeCell ref="R2956:U2956"/>
    <mergeCell ref="V2956:X2956"/>
    <mergeCell ref="A2949:G2950"/>
    <mergeCell ref="I2949:L2950"/>
    <mergeCell ref="M2949:O2950"/>
    <mergeCell ref="P2949:Q2950"/>
    <mergeCell ref="R2949:U2950"/>
    <mergeCell ref="V2949:X2950"/>
    <mergeCell ref="A2947:G2948"/>
    <mergeCell ref="I2947:L2948"/>
    <mergeCell ref="M2947:O2948"/>
    <mergeCell ref="P2947:Q2948"/>
    <mergeCell ref="R2947:U2948"/>
    <mergeCell ref="V2947:X2948"/>
    <mergeCell ref="A2975:G2976"/>
    <mergeCell ref="I2975:L2976"/>
    <mergeCell ref="M2975:O2976"/>
    <mergeCell ref="P2975:Q2976"/>
    <mergeCell ref="R2975:U2976"/>
    <mergeCell ref="V2975:X2976"/>
    <mergeCell ref="V2972:X2972"/>
    <mergeCell ref="A2973:G2974"/>
    <mergeCell ref="I2973:L2974"/>
    <mergeCell ref="M2973:O2974"/>
    <mergeCell ref="P2973:Q2974"/>
    <mergeCell ref="R2973:U2974"/>
    <mergeCell ref="V2973:X2974"/>
    <mergeCell ref="S2966:T2966"/>
    <mergeCell ref="U2966:W2966"/>
    <mergeCell ref="E2968:F2968"/>
    <mergeCell ref="G2968:J2968"/>
    <mergeCell ref="B2970:X2970"/>
    <mergeCell ref="A2972:G2972"/>
    <mergeCell ref="I2972:L2972"/>
    <mergeCell ref="M2972:O2972"/>
    <mergeCell ref="P2972:Q2972"/>
    <mergeCell ref="R2972:U2972"/>
    <mergeCell ref="A2963:G2964"/>
    <mergeCell ref="I2963:L2964"/>
    <mergeCell ref="M2963:O2964"/>
    <mergeCell ref="P2963:Q2964"/>
    <mergeCell ref="R2963:U2964"/>
    <mergeCell ref="V2963:X2964"/>
    <mergeCell ref="A2961:G2962"/>
    <mergeCell ref="I2961:L2962"/>
    <mergeCell ref="M2961:O2962"/>
    <mergeCell ref="P2961:Q2962"/>
    <mergeCell ref="R2961:U2962"/>
    <mergeCell ref="V2961:X2962"/>
    <mergeCell ref="A2989:G2990"/>
    <mergeCell ref="I2989:L2990"/>
    <mergeCell ref="M2989:O2990"/>
    <mergeCell ref="P2989:Q2990"/>
    <mergeCell ref="R2989:U2990"/>
    <mergeCell ref="V2989:X2990"/>
    <mergeCell ref="A2987:G2988"/>
    <mergeCell ref="I2987:L2988"/>
    <mergeCell ref="M2987:O2988"/>
    <mergeCell ref="P2987:Q2988"/>
    <mergeCell ref="R2987:U2988"/>
    <mergeCell ref="V2987:X2988"/>
    <mergeCell ref="S2982:T2982"/>
    <mergeCell ref="U2982:W2982"/>
    <mergeCell ref="B2984:X2984"/>
    <mergeCell ref="A2986:G2986"/>
    <mergeCell ref="I2986:L2986"/>
    <mergeCell ref="M2986:O2986"/>
    <mergeCell ref="P2986:Q2986"/>
    <mergeCell ref="R2986:U2986"/>
    <mergeCell ref="V2986:X2986"/>
    <mergeCell ref="A2979:G2980"/>
    <mergeCell ref="I2979:L2980"/>
    <mergeCell ref="M2979:O2980"/>
    <mergeCell ref="P2979:Q2980"/>
    <mergeCell ref="R2979:U2980"/>
    <mergeCell ref="V2979:X2980"/>
    <mergeCell ref="A2977:G2978"/>
    <mergeCell ref="I2977:L2978"/>
    <mergeCell ref="M2977:O2978"/>
    <mergeCell ref="P2977:Q2978"/>
    <mergeCell ref="R2977:U2978"/>
    <mergeCell ref="V2977:X2978"/>
    <mergeCell ref="A3003:G3004"/>
    <mergeCell ref="I3003:L3004"/>
    <mergeCell ref="M3003:O3004"/>
    <mergeCell ref="P3003:Q3004"/>
    <mergeCell ref="R3003:U3004"/>
    <mergeCell ref="V3003:X3004"/>
    <mergeCell ref="A3001:G3002"/>
    <mergeCell ref="I3001:L3002"/>
    <mergeCell ref="M3001:O3002"/>
    <mergeCell ref="P3001:Q3002"/>
    <mergeCell ref="R3001:U3002"/>
    <mergeCell ref="V3001:X3002"/>
    <mergeCell ref="S2996:T2996"/>
    <mergeCell ref="U2996:W2996"/>
    <mergeCell ref="B2998:X2998"/>
    <mergeCell ref="A3000:G3000"/>
    <mergeCell ref="I3000:L3000"/>
    <mergeCell ref="M3000:O3000"/>
    <mergeCell ref="P3000:Q3000"/>
    <mergeCell ref="R3000:U3000"/>
    <mergeCell ref="V3000:X3000"/>
    <mergeCell ref="A2993:G2994"/>
    <mergeCell ref="I2993:L2994"/>
    <mergeCell ref="M2993:O2994"/>
    <mergeCell ref="P2993:Q2994"/>
    <mergeCell ref="R2993:U2994"/>
    <mergeCell ref="V2993:X2994"/>
    <mergeCell ref="A2991:G2992"/>
    <mergeCell ref="I2991:L2992"/>
    <mergeCell ref="M2991:O2992"/>
    <mergeCell ref="P2991:Q2992"/>
    <mergeCell ref="R2991:U2992"/>
    <mergeCell ref="V2991:X2992"/>
    <mergeCell ref="A3017:G3018"/>
    <mergeCell ref="I3017:L3018"/>
    <mergeCell ref="M3017:O3018"/>
    <mergeCell ref="P3017:Q3018"/>
    <mergeCell ref="R3017:U3018"/>
    <mergeCell ref="V3017:X3018"/>
    <mergeCell ref="A3015:G3016"/>
    <mergeCell ref="I3015:L3016"/>
    <mergeCell ref="M3015:O3016"/>
    <mergeCell ref="P3015:Q3016"/>
    <mergeCell ref="R3015:U3016"/>
    <mergeCell ref="V3015:X3016"/>
    <mergeCell ref="A3013:G3014"/>
    <mergeCell ref="I3013:L3014"/>
    <mergeCell ref="M3013:O3014"/>
    <mergeCell ref="P3013:Q3014"/>
    <mergeCell ref="R3013:U3014"/>
    <mergeCell ref="V3013:X3014"/>
    <mergeCell ref="S3008:T3008"/>
    <mergeCell ref="U3008:W3008"/>
    <mergeCell ref="B3010:X3010"/>
    <mergeCell ref="A3012:G3012"/>
    <mergeCell ref="I3012:L3012"/>
    <mergeCell ref="M3012:O3012"/>
    <mergeCell ref="P3012:Q3012"/>
    <mergeCell ref="R3012:U3012"/>
    <mergeCell ref="V3012:X3012"/>
    <mergeCell ref="A3005:G3006"/>
    <mergeCell ref="I3005:L3006"/>
    <mergeCell ref="M3005:O3006"/>
    <mergeCell ref="P3005:Q3006"/>
    <mergeCell ref="R3005:U3006"/>
    <mergeCell ref="V3005:X3006"/>
    <mergeCell ref="A3031:G3032"/>
    <mergeCell ref="I3031:L3032"/>
    <mergeCell ref="M3031:O3032"/>
    <mergeCell ref="P3031:Q3032"/>
    <mergeCell ref="R3031:U3032"/>
    <mergeCell ref="V3031:X3032"/>
    <mergeCell ref="A3029:G3030"/>
    <mergeCell ref="I3029:L3030"/>
    <mergeCell ref="M3029:O3030"/>
    <mergeCell ref="P3029:Q3030"/>
    <mergeCell ref="R3029:U3030"/>
    <mergeCell ref="V3029:X3030"/>
    <mergeCell ref="A3027:G3028"/>
    <mergeCell ref="I3027:L3028"/>
    <mergeCell ref="M3027:O3028"/>
    <mergeCell ref="P3027:Q3028"/>
    <mergeCell ref="R3027:U3028"/>
    <mergeCell ref="V3027:X3028"/>
    <mergeCell ref="S3022:T3022"/>
    <mergeCell ref="U3022:W3022"/>
    <mergeCell ref="B3024:X3024"/>
    <mergeCell ref="A3026:G3026"/>
    <mergeCell ref="I3026:L3026"/>
    <mergeCell ref="M3026:O3026"/>
    <mergeCell ref="P3026:Q3026"/>
    <mergeCell ref="R3026:U3026"/>
    <mergeCell ref="V3026:X3026"/>
    <mergeCell ref="A3019:G3020"/>
    <mergeCell ref="I3019:L3020"/>
    <mergeCell ref="M3019:O3020"/>
    <mergeCell ref="P3019:Q3020"/>
    <mergeCell ref="R3019:U3020"/>
    <mergeCell ref="V3019:X3020"/>
    <mergeCell ref="A3045:G3046"/>
    <mergeCell ref="I3045:L3046"/>
    <mergeCell ref="M3045:O3046"/>
    <mergeCell ref="P3045:Q3046"/>
    <mergeCell ref="R3045:U3046"/>
    <mergeCell ref="V3045:X3046"/>
    <mergeCell ref="A3043:G3044"/>
    <mergeCell ref="I3043:L3044"/>
    <mergeCell ref="M3043:O3044"/>
    <mergeCell ref="P3043:Q3044"/>
    <mergeCell ref="R3043:U3044"/>
    <mergeCell ref="V3043:X3044"/>
    <mergeCell ref="A3041:G3042"/>
    <mergeCell ref="I3041:L3042"/>
    <mergeCell ref="M3041:O3042"/>
    <mergeCell ref="P3041:Q3042"/>
    <mergeCell ref="R3041:U3042"/>
    <mergeCell ref="V3041:X3042"/>
    <mergeCell ref="A3039:G3040"/>
    <mergeCell ref="I3039:L3040"/>
    <mergeCell ref="M3039:O3040"/>
    <mergeCell ref="P3039:Q3040"/>
    <mergeCell ref="R3039:U3040"/>
    <mergeCell ref="V3039:X3040"/>
    <mergeCell ref="S3034:T3034"/>
    <mergeCell ref="U3034:W3034"/>
    <mergeCell ref="B3036:X3036"/>
    <mergeCell ref="A3038:G3038"/>
    <mergeCell ref="I3038:L3038"/>
    <mergeCell ref="M3038:O3038"/>
    <mergeCell ref="P3038:Q3038"/>
    <mergeCell ref="R3038:U3038"/>
    <mergeCell ref="V3038:X3038"/>
    <mergeCell ref="A3059:G3060"/>
    <mergeCell ref="I3059:L3060"/>
    <mergeCell ref="M3059:O3060"/>
    <mergeCell ref="P3059:Q3060"/>
    <mergeCell ref="R3059:U3060"/>
    <mergeCell ref="V3059:X3060"/>
    <mergeCell ref="A3057:G3058"/>
    <mergeCell ref="I3057:L3058"/>
    <mergeCell ref="M3057:O3058"/>
    <mergeCell ref="P3057:Q3058"/>
    <mergeCell ref="R3057:U3058"/>
    <mergeCell ref="V3057:X3058"/>
    <mergeCell ref="A3055:G3056"/>
    <mergeCell ref="I3055:L3056"/>
    <mergeCell ref="M3055:O3056"/>
    <mergeCell ref="P3055:Q3056"/>
    <mergeCell ref="R3055:U3056"/>
    <mergeCell ref="V3055:X3056"/>
    <mergeCell ref="A3053:G3054"/>
    <mergeCell ref="I3053:L3054"/>
    <mergeCell ref="M3053:O3054"/>
    <mergeCell ref="P3053:Q3054"/>
    <mergeCell ref="R3053:U3054"/>
    <mergeCell ref="V3053:X3054"/>
    <mergeCell ref="S3048:T3048"/>
    <mergeCell ref="U3048:W3048"/>
    <mergeCell ref="B3050:X3050"/>
    <mergeCell ref="A3052:G3052"/>
    <mergeCell ref="I3052:L3052"/>
    <mergeCell ref="M3052:O3052"/>
    <mergeCell ref="P3052:Q3052"/>
    <mergeCell ref="R3052:U3052"/>
    <mergeCell ref="V3052:X3052"/>
    <mergeCell ref="S3074:T3074"/>
    <mergeCell ref="U3074:W3074"/>
    <mergeCell ref="B3076:X3076"/>
    <mergeCell ref="A3078:G3078"/>
    <mergeCell ref="I3078:L3078"/>
    <mergeCell ref="M3078:O3078"/>
    <mergeCell ref="P3078:Q3078"/>
    <mergeCell ref="R3078:U3078"/>
    <mergeCell ref="V3078:X3078"/>
    <mergeCell ref="A3071:G3072"/>
    <mergeCell ref="I3071:L3072"/>
    <mergeCell ref="M3071:O3072"/>
    <mergeCell ref="P3071:Q3072"/>
    <mergeCell ref="R3071:U3072"/>
    <mergeCell ref="V3071:X3072"/>
    <mergeCell ref="A3069:G3070"/>
    <mergeCell ref="I3069:L3070"/>
    <mergeCell ref="M3069:O3070"/>
    <mergeCell ref="P3069:Q3070"/>
    <mergeCell ref="R3069:U3070"/>
    <mergeCell ref="V3069:X3070"/>
    <mergeCell ref="A3067:G3068"/>
    <mergeCell ref="I3067:L3068"/>
    <mergeCell ref="M3067:O3068"/>
    <mergeCell ref="P3067:Q3068"/>
    <mergeCell ref="R3067:U3068"/>
    <mergeCell ref="V3067:X3068"/>
    <mergeCell ref="S3062:T3062"/>
    <mergeCell ref="U3062:W3062"/>
    <mergeCell ref="B3064:X3064"/>
    <mergeCell ref="A3066:G3066"/>
    <mergeCell ref="I3066:L3066"/>
    <mergeCell ref="M3066:O3066"/>
    <mergeCell ref="P3066:Q3066"/>
    <mergeCell ref="R3066:U3066"/>
    <mergeCell ref="V3066:X3066"/>
    <mergeCell ref="S3088:T3088"/>
    <mergeCell ref="U3088:W3088"/>
    <mergeCell ref="B3090:X3090"/>
    <mergeCell ref="A3092:G3092"/>
    <mergeCell ref="I3092:L3092"/>
    <mergeCell ref="M3092:O3092"/>
    <mergeCell ref="P3092:Q3092"/>
    <mergeCell ref="R3092:U3092"/>
    <mergeCell ref="V3092:X3092"/>
    <mergeCell ref="A3085:G3086"/>
    <mergeCell ref="I3085:L3086"/>
    <mergeCell ref="M3085:O3086"/>
    <mergeCell ref="P3085:Q3086"/>
    <mergeCell ref="R3085:U3086"/>
    <mergeCell ref="V3085:X3086"/>
    <mergeCell ref="A3083:G3084"/>
    <mergeCell ref="I3083:L3084"/>
    <mergeCell ref="M3083:O3084"/>
    <mergeCell ref="P3083:Q3084"/>
    <mergeCell ref="R3083:U3084"/>
    <mergeCell ref="V3083:X3084"/>
    <mergeCell ref="A3081:G3082"/>
    <mergeCell ref="I3081:L3082"/>
    <mergeCell ref="M3081:O3082"/>
    <mergeCell ref="P3081:Q3082"/>
    <mergeCell ref="R3081:U3082"/>
    <mergeCell ref="V3081:X3082"/>
    <mergeCell ref="A3079:G3080"/>
    <mergeCell ref="I3079:L3080"/>
    <mergeCell ref="M3079:O3080"/>
    <mergeCell ref="P3079:Q3080"/>
    <mergeCell ref="R3079:U3080"/>
    <mergeCell ref="V3079:X3080"/>
    <mergeCell ref="A3105:G3106"/>
    <mergeCell ref="I3105:L3106"/>
    <mergeCell ref="M3105:O3106"/>
    <mergeCell ref="P3105:Q3106"/>
    <mergeCell ref="R3105:U3106"/>
    <mergeCell ref="V3105:X3106"/>
    <mergeCell ref="S3100:T3100"/>
    <mergeCell ref="U3100:W3100"/>
    <mergeCell ref="B3102:X3102"/>
    <mergeCell ref="A3104:G3104"/>
    <mergeCell ref="I3104:L3104"/>
    <mergeCell ref="M3104:O3104"/>
    <mergeCell ref="P3104:Q3104"/>
    <mergeCell ref="R3104:U3104"/>
    <mergeCell ref="V3104:X3104"/>
    <mergeCell ref="A3097:G3098"/>
    <mergeCell ref="I3097:L3098"/>
    <mergeCell ref="M3097:O3098"/>
    <mergeCell ref="P3097:Q3098"/>
    <mergeCell ref="R3097:U3098"/>
    <mergeCell ref="V3097:X3098"/>
    <mergeCell ref="A3095:G3096"/>
    <mergeCell ref="I3095:L3096"/>
    <mergeCell ref="M3095:O3096"/>
    <mergeCell ref="P3095:Q3096"/>
    <mergeCell ref="R3095:U3096"/>
    <mergeCell ref="V3095:X3096"/>
    <mergeCell ref="A3093:G3094"/>
    <mergeCell ref="I3093:L3094"/>
    <mergeCell ref="M3093:O3094"/>
    <mergeCell ref="P3093:Q3094"/>
    <mergeCell ref="R3093:U3094"/>
    <mergeCell ref="V3093:X3094"/>
    <mergeCell ref="A3119:G3120"/>
    <mergeCell ref="I3119:L3120"/>
    <mergeCell ref="M3119:O3120"/>
    <mergeCell ref="P3119:Q3120"/>
    <mergeCell ref="R3119:U3120"/>
    <mergeCell ref="V3119:X3120"/>
    <mergeCell ref="A3117:G3118"/>
    <mergeCell ref="I3117:L3118"/>
    <mergeCell ref="M3117:O3118"/>
    <mergeCell ref="P3117:Q3118"/>
    <mergeCell ref="R3117:U3118"/>
    <mergeCell ref="V3117:X3118"/>
    <mergeCell ref="A3115:G3116"/>
    <mergeCell ref="I3115:L3116"/>
    <mergeCell ref="M3115:O3116"/>
    <mergeCell ref="P3115:Q3116"/>
    <mergeCell ref="R3115:U3116"/>
    <mergeCell ref="V3115:X3116"/>
    <mergeCell ref="S3110:T3110"/>
    <mergeCell ref="U3110:W3110"/>
    <mergeCell ref="B3112:X3112"/>
    <mergeCell ref="A3114:G3114"/>
    <mergeCell ref="I3114:L3114"/>
    <mergeCell ref="M3114:O3114"/>
    <mergeCell ref="P3114:Q3114"/>
    <mergeCell ref="R3114:U3114"/>
    <mergeCell ref="V3114:X3114"/>
    <mergeCell ref="A3107:G3108"/>
    <mergeCell ref="I3107:L3108"/>
    <mergeCell ref="M3107:O3108"/>
    <mergeCell ref="P3107:Q3108"/>
    <mergeCell ref="R3107:U3108"/>
    <mergeCell ref="V3107:X3108"/>
    <mergeCell ref="A3133:G3134"/>
    <mergeCell ref="I3133:L3134"/>
    <mergeCell ref="M3133:O3134"/>
    <mergeCell ref="P3133:Q3134"/>
    <mergeCell ref="R3133:U3134"/>
    <mergeCell ref="V3133:X3134"/>
    <mergeCell ref="A3131:G3132"/>
    <mergeCell ref="I3131:L3132"/>
    <mergeCell ref="M3131:O3132"/>
    <mergeCell ref="P3131:Q3132"/>
    <mergeCell ref="R3131:U3132"/>
    <mergeCell ref="V3131:X3132"/>
    <mergeCell ref="A3129:G3130"/>
    <mergeCell ref="I3129:L3130"/>
    <mergeCell ref="M3129:O3130"/>
    <mergeCell ref="P3129:Q3130"/>
    <mergeCell ref="R3129:U3130"/>
    <mergeCell ref="V3129:X3130"/>
    <mergeCell ref="S3124:T3124"/>
    <mergeCell ref="U3124:W3124"/>
    <mergeCell ref="B3126:X3126"/>
    <mergeCell ref="A3128:G3128"/>
    <mergeCell ref="I3128:L3128"/>
    <mergeCell ref="M3128:O3128"/>
    <mergeCell ref="P3128:Q3128"/>
    <mergeCell ref="R3128:U3128"/>
    <mergeCell ref="V3128:X3128"/>
    <mergeCell ref="A3121:G3122"/>
    <mergeCell ref="I3121:L3122"/>
    <mergeCell ref="M3121:O3122"/>
    <mergeCell ref="P3121:Q3122"/>
    <mergeCell ref="R3121:U3122"/>
    <mergeCell ref="V3121:X3122"/>
    <mergeCell ref="A3147:G3148"/>
    <mergeCell ref="I3147:L3148"/>
    <mergeCell ref="M3147:O3148"/>
    <mergeCell ref="P3147:Q3148"/>
    <mergeCell ref="R3147:U3148"/>
    <mergeCell ref="V3147:X3148"/>
    <mergeCell ref="A3145:G3146"/>
    <mergeCell ref="I3145:L3146"/>
    <mergeCell ref="M3145:O3146"/>
    <mergeCell ref="P3145:Q3146"/>
    <mergeCell ref="R3145:U3146"/>
    <mergeCell ref="V3145:X3146"/>
    <mergeCell ref="A3143:G3144"/>
    <mergeCell ref="I3143:L3144"/>
    <mergeCell ref="M3143:O3144"/>
    <mergeCell ref="P3143:Q3144"/>
    <mergeCell ref="R3143:U3144"/>
    <mergeCell ref="V3143:X3144"/>
    <mergeCell ref="S3138:T3138"/>
    <mergeCell ref="U3138:W3138"/>
    <mergeCell ref="B3140:X3140"/>
    <mergeCell ref="A3142:G3142"/>
    <mergeCell ref="I3142:L3142"/>
    <mergeCell ref="M3142:O3142"/>
    <mergeCell ref="P3142:Q3142"/>
    <mergeCell ref="R3142:U3142"/>
    <mergeCell ref="V3142:X3142"/>
    <mergeCell ref="A3135:G3136"/>
    <mergeCell ref="I3135:L3136"/>
    <mergeCell ref="M3135:O3136"/>
    <mergeCell ref="P3135:Q3136"/>
    <mergeCell ref="R3135:U3136"/>
    <mergeCell ref="V3135:X3136"/>
    <mergeCell ref="A3161:G3162"/>
    <mergeCell ref="I3161:L3162"/>
    <mergeCell ref="M3161:O3162"/>
    <mergeCell ref="P3161:Q3162"/>
    <mergeCell ref="R3161:U3162"/>
    <mergeCell ref="V3161:X3162"/>
    <mergeCell ref="A3159:G3160"/>
    <mergeCell ref="I3159:L3160"/>
    <mergeCell ref="M3159:O3160"/>
    <mergeCell ref="P3159:Q3160"/>
    <mergeCell ref="R3159:U3160"/>
    <mergeCell ref="V3159:X3160"/>
    <mergeCell ref="A3157:G3158"/>
    <mergeCell ref="I3157:L3158"/>
    <mergeCell ref="M3157:O3158"/>
    <mergeCell ref="P3157:Q3158"/>
    <mergeCell ref="R3157:U3158"/>
    <mergeCell ref="V3157:X3158"/>
    <mergeCell ref="S3152:T3152"/>
    <mergeCell ref="U3152:W3152"/>
    <mergeCell ref="B3154:X3154"/>
    <mergeCell ref="A3156:G3156"/>
    <mergeCell ref="I3156:L3156"/>
    <mergeCell ref="M3156:O3156"/>
    <mergeCell ref="P3156:Q3156"/>
    <mergeCell ref="R3156:U3156"/>
    <mergeCell ref="V3156:X3156"/>
    <mergeCell ref="A3149:G3150"/>
    <mergeCell ref="I3149:L3150"/>
    <mergeCell ref="M3149:O3150"/>
    <mergeCell ref="P3149:Q3150"/>
    <mergeCell ref="R3149:U3150"/>
    <mergeCell ref="V3149:X3150"/>
    <mergeCell ref="A3175:G3176"/>
    <mergeCell ref="I3175:L3176"/>
    <mergeCell ref="M3175:O3176"/>
    <mergeCell ref="P3175:Q3176"/>
    <mergeCell ref="R3175:U3176"/>
    <mergeCell ref="V3175:X3176"/>
    <mergeCell ref="A3173:G3174"/>
    <mergeCell ref="I3173:L3174"/>
    <mergeCell ref="M3173:O3174"/>
    <mergeCell ref="P3173:Q3174"/>
    <mergeCell ref="R3173:U3174"/>
    <mergeCell ref="V3173:X3174"/>
    <mergeCell ref="A3171:G3172"/>
    <mergeCell ref="I3171:L3172"/>
    <mergeCell ref="M3171:O3172"/>
    <mergeCell ref="P3171:Q3172"/>
    <mergeCell ref="R3171:U3172"/>
    <mergeCell ref="V3171:X3172"/>
    <mergeCell ref="S3166:T3166"/>
    <mergeCell ref="U3166:W3166"/>
    <mergeCell ref="B3168:X3168"/>
    <mergeCell ref="A3170:G3170"/>
    <mergeCell ref="I3170:L3170"/>
    <mergeCell ref="M3170:O3170"/>
    <mergeCell ref="P3170:Q3170"/>
    <mergeCell ref="R3170:U3170"/>
    <mergeCell ref="V3170:X3170"/>
    <mergeCell ref="A3163:G3164"/>
    <mergeCell ref="I3163:L3164"/>
    <mergeCell ref="M3163:O3164"/>
    <mergeCell ref="P3163:Q3164"/>
    <mergeCell ref="R3163:U3164"/>
    <mergeCell ref="V3163:X3164"/>
    <mergeCell ref="A3189:G3190"/>
    <mergeCell ref="I3189:L3190"/>
    <mergeCell ref="M3189:O3190"/>
    <mergeCell ref="P3189:Q3190"/>
    <mergeCell ref="R3189:U3190"/>
    <mergeCell ref="V3189:X3190"/>
    <mergeCell ref="A3187:G3188"/>
    <mergeCell ref="I3187:L3188"/>
    <mergeCell ref="M3187:O3188"/>
    <mergeCell ref="P3187:Q3188"/>
    <mergeCell ref="R3187:U3188"/>
    <mergeCell ref="V3187:X3188"/>
    <mergeCell ref="A3185:G3186"/>
    <mergeCell ref="I3185:L3186"/>
    <mergeCell ref="M3185:O3186"/>
    <mergeCell ref="P3185:Q3186"/>
    <mergeCell ref="R3185:U3186"/>
    <mergeCell ref="V3185:X3186"/>
    <mergeCell ref="S3180:T3180"/>
    <mergeCell ref="U3180:W3180"/>
    <mergeCell ref="B3182:X3182"/>
    <mergeCell ref="A3184:G3184"/>
    <mergeCell ref="I3184:L3184"/>
    <mergeCell ref="M3184:O3184"/>
    <mergeCell ref="P3184:Q3184"/>
    <mergeCell ref="R3184:U3184"/>
    <mergeCell ref="V3184:X3184"/>
    <mergeCell ref="A3177:G3178"/>
    <mergeCell ref="I3177:L3178"/>
    <mergeCell ref="M3177:O3178"/>
    <mergeCell ref="P3177:Q3178"/>
    <mergeCell ref="R3177:U3178"/>
    <mergeCell ref="V3177:X3178"/>
    <mergeCell ref="A3203:G3204"/>
    <mergeCell ref="I3203:L3204"/>
    <mergeCell ref="M3203:O3204"/>
    <mergeCell ref="P3203:Q3204"/>
    <mergeCell ref="R3203:U3204"/>
    <mergeCell ref="V3203:X3204"/>
    <mergeCell ref="A3201:G3202"/>
    <mergeCell ref="I3201:L3202"/>
    <mergeCell ref="M3201:O3202"/>
    <mergeCell ref="P3201:Q3202"/>
    <mergeCell ref="R3201:U3202"/>
    <mergeCell ref="V3201:X3202"/>
    <mergeCell ref="S3196:T3196"/>
    <mergeCell ref="U3196:W3196"/>
    <mergeCell ref="B3198:X3198"/>
    <mergeCell ref="A3200:G3200"/>
    <mergeCell ref="I3200:L3200"/>
    <mergeCell ref="M3200:O3200"/>
    <mergeCell ref="P3200:Q3200"/>
    <mergeCell ref="R3200:U3200"/>
    <mergeCell ref="V3200:X3200"/>
    <mergeCell ref="A3193:G3194"/>
    <mergeCell ref="I3193:L3194"/>
    <mergeCell ref="M3193:O3194"/>
    <mergeCell ref="P3193:Q3194"/>
    <mergeCell ref="R3193:U3194"/>
    <mergeCell ref="V3193:X3194"/>
    <mergeCell ref="A3191:G3192"/>
    <mergeCell ref="I3191:L3192"/>
    <mergeCell ref="M3191:O3192"/>
    <mergeCell ref="P3191:Q3192"/>
    <mergeCell ref="R3191:U3192"/>
    <mergeCell ref="V3191:X3192"/>
    <mergeCell ref="A3217:G3218"/>
    <mergeCell ref="I3217:L3218"/>
    <mergeCell ref="M3217:O3218"/>
    <mergeCell ref="P3217:Q3218"/>
    <mergeCell ref="R3217:U3218"/>
    <mergeCell ref="V3217:X3218"/>
    <mergeCell ref="S3212:T3212"/>
    <mergeCell ref="U3212:W3212"/>
    <mergeCell ref="B3214:X3214"/>
    <mergeCell ref="A3216:G3216"/>
    <mergeCell ref="I3216:L3216"/>
    <mergeCell ref="M3216:O3216"/>
    <mergeCell ref="P3216:Q3216"/>
    <mergeCell ref="R3216:U3216"/>
    <mergeCell ref="V3216:X3216"/>
    <mergeCell ref="A3209:G3210"/>
    <mergeCell ref="I3209:L3210"/>
    <mergeCell ref="M3209:O3210"/>
    <mergeCell ref="P3209:Q3210"/>
    <mergeCell ref="R3209:U3210"/>
    <mergeCell ref="V3209:X3210"/>
    <mergeCell ref="A3207:G3208"/>
    <mergeCell ref="I3207:L3208"/>
    <mergeCell ref="M3207:O3208"/>
    <mergeCell ref="P3207:Q3208"/>
    <mergeCell ref="R3207:U3208"/>
    <mergeCell ref="V3207:X3208"/>
    <mergeCell ref="A3205:G3206"/>
    <mergeCell ref="I3205:L3206"/>
    <mergeCell ref="M3205:O3206"/>
    <mergeCell ref="P3205:Q3206"/>
    <mergeCell ref="R3205:U3206"/>
    <mergeCell ref="V3205:X3206"/>
    <mergeCell ref="A3231:G3232"/>
    <mergeCell ref="I3231:L3232"/>
    <mergeCell ref="M3231:O3232"/>
    <mergeCell ref="P3231:Q3232"/>
    <mergeCell ref="R3231:U3232"/>
    <mergeCell ref="V3231:X3232"/>
    <mergeCell ref="A3229:G3230"/>
    <mergeCell ref="I3229:L3230"/>
    <mergeCell ref="M3229:O3230"/>
    <mergeCell ref="P3229:Q3230"/>
    <mergeCell ref="R3229:U3230"/>
    <mergeCell ref="V3229:X3230"/>
    <mergeCell ref="S3224:T3224"/>
    <mergeCell ref="U3224:W3224"/>
    <mergeCell ref="B3226:X3226"/>
    <mergeCell ref="A3228:G3228"/>
    <mergeCell ref="I3228:L3228"/>
    <mergeCell ref="M3228:O3228"/>
    <mergeCell ref="P3228:Q3228"/>
    <mergeCell ref="R3228:U3228"/>
    <mergeCell ref="V3228:X3228"/>
    <mergeCell ref="A3221:G3222"/>
    <mergeCell ref="I3221:L3222"/>
    <mergeCell ref="M3221:O3222"/>
    <mergeCell ref="P3221:Q3222"/>
    <mergeCell ref="R3221:U3222"/>
    <mergeCell ref="V3221:X3222"/>
    <mergeCell ref="A3219:G3220"/>
    <mergeCell ref="I3219:L3220"/>
    <mergeCell ref="M3219:O3220"/>
    <mergeCell ref="P3219:Q3220"/>
    <mergeCell ref="R3219:U3220"/>
    <mergeCell ref="V3219:X3220"/>
    <mergeCell ref="A3245:G3246"/>
    <mergeCell ref="I3245:L3246"/>
    <mergeCell ref="M3245:O3246"/>
    <mergeCell ref="P3245:Q3246"/>
    <mergeCell ref="R3245:U3246"/>
    <mergeCell ref="V3245:X3246"/>
    <mergeCell ref="A3243:G3244"/>
    <mergeCell ref="I3243:L3244"/>
    <mergeCell ref="M3243:O3244"/>
    <mergeCell ref="P3243:Q3244"/>
    <mergeCell ref="R3243:U3244"/>
    <mergeCell ref="V3243:X3244"/>
    <mergeCell ref="A3241:G3242"/>
    <mergeCell ref="I3241:L3242"/>
    <mergeCell ref="M3241:O3242"/>
    <mergeCell ref="P3241:Q3242"/>
    <mergeCell ref="R3241:U3242"/>
    <mergeCell ref="V3241:X3242"/>
    <mergeCell ref="S3236:T3236"/>
    <mergeCell ref="U3236:W3236"/>
    <mergeCell ref="B3238:X3238"/>
    <mergeCell ref="A3240:G3240"/>
    <mergeCell ref="I3240:L3240"/>
    <mergeCell ref="M3240:O3240"/>
    <mergeCell ref="P3240:Q3240"/>
    <mergeCell ref="R3240:U3240"/>
    <mergeCell ref="V3240:X3240"/>
    <mergeCell ref="A3233:G3234"/>
    <mergeCell ref="I3233:L3234"/>
    <mergeCell ref="M3233:O3234"/>
    <mergeCell ref="P3233:Q3234"/>
    <mergeCell ref="R3233:U3234"/>
    <mergeCell ref="V3233:X3234"/>
    <mergeCell ref="A3259:G3260"/>
    <mergeCell ref="I3259:L3260"/>
    <mergeCell ref="M3259:O3260"/>
    <mergeCell ref="P3259:Q3260"/>
    <mergeCell ref="R3259:U3260"/>
    <mergeCell ref="V3259:X3260"/>
    <mergeCell ref="A3257:G3258"/>
    <mergeCell ref="I3257:L3258"/>
    <mergeCell ref="M3257:O3258"/>
    <mergeCell ref="P3257:Q3258"/>
    <mergeCell ref="R3257:U3258"/>
    <mergeCell ref="V3257:X3258"/>
    <mergeCell ref="A3255:G3256"/>
    <mergeCell ref="I3255:L3256"/>
    <mergeCell ref="M3255:O3256"/>
    <mergeCell ref="P3255:Q3256"/>
    <mergeCell ref="R3255:U3256"/>
    <mergeCell ref="V3255:X3256"/>
    <mergeCell ref="S3250:T3250"/>
    <mergeCell ref="U3250:W3250"/>
    <mergeCell ref="B3252:X3252"/>
    <mergeCell ref="A3254:G3254"/>
    <mergeCell ref="I3254:L3254"/>
    <mergeCell ref="M3254:O3254"/>
    <mergeCell ref="P3254:Q3254"/>
    <mergeCell ref="R3254:U3254"/>
    <mergeCell ref="V3254:X3254"/>
    <mergeCell ref="A3247:G3248"/>
    <mergeCell ref="I3247:L3248"/>
    <mergeCell ref="M3247:O3248"/>
    <mergeCell ref="P3247:Q3248"/>
    <mergeCell ref="R3247:U3248"/>
    <mergeCell ref="V3247:X3248"/>
    <mergeCell ref="A3275:G3276"/>
    <mergeCell ref="I3275:L3276"/>
    <mergeCell ref="M3275:O3276"/>
    <mergeCell ref="P3275:Q3276"/>
    <mergeCell ref="R3275:U3276"/>
    <mergeCell ref="V3275:X3276"/>
    <mergeCell ref="A3273:G3274"/>
    <mergeCell ref="I3273:L3274"/>
    <mergeCell ref="M3273:O3274"/>
    <mergeCell ref="P3273:Q3274"/>
    <mergeCell ref="R3273:U3274"/>
    <mergeCell ref="V3273:X3274"/>
    <mergeCell ref="V3270:X3270"/>
    <mergeCell ref="A3271:G3272"/>
    <mergeCell ref="I3271:L3272"/>
    <mergeCell ref="M3271:O3272"/>
    <mergeCell ref="P3271:Q3272"/>
    <mergeCell ref="R3271:U3272"/>
    <mergeCell ref="V3271:X3272"/>
    <mergeCell ref="S3264:T3264"/>
    <mergeCell ref="U3264:W3264"/>
    <mergeCell ref="E3266:F3266"/>
    <mergeCell ref="G3266:J3266"/>
    <mergeCell ref="B3268:X3268"/>
    <mergeCell ref="A3270:G3270"/>
    <mergeCell ref="I3270:L3270"/>
    <mergeCell ref="M3270:O3270"/>
    <mergeCell ref="P3270:Q3270"/>
    <mergeCell ref="R3270:U3270"/>
    <mergeCell ref="A3261:G3262"/>
    <mergeCell ref="I3261:L3262"/>
    <mergeCell ref="M3261:O3262"/>
    <mergeCell ref="P3261:Q3262"/>
    <mergeCell ref="R3261:U3262"/>
    <mergeCell ref="V3261:X3262"/>
    <mergeCell ref="A3289:G3290"/>
    <mergeCell ref="I3289:L3290"/>
    <mergeCell ref="M3289:O3290"/>
    <mergeCell ref="P3289:Q3290"/>
    <mergeCell ref="R3289:U3290"/>
    <mergeCell ref="V3289:X3290"/>
    <mergeCell ref="A3287:G3288"/>
    <mergeCell ref="I3287:L3288"/>
    <mergeCell ref="M3287:O3288"/>
    <mergeCell ref="P3287:Q3288"/>
    <mergeCell ref="R3287:U3288"/>
    <mergeCell ref="V3287:X3288"/>
    <mergeCell ref="A3285:G3286"/>
    <mergeCell ref="I3285:L3286"/>
    <mergeCell ref="M3285:O3286"/>
    <mergeCell ref="P3285:Q3286"/>
    <mergeCell ref="R3285:U3286"/>
    <mergeCell ref="V3285:X3286"/>
    <mergeCell ref="S3280:T3280"/>
    <mergeCell ref="U3280:W3280"/>
    <mergeCell ref="B3282:X3282"/>
    <mergeCell ref="A3284:G3284"/>
    <mergeCell ref="I3284:L3284"/>
    <mergeCell ref="M3284:O3284"/>
    <mergeCell ref="P3284:Q3284"/>
    <mergeCell ref="R3284:U3284"/>
    <mergeCell ref="V3284:X3284"/>
    <mergeCell ref="A3277:G3278"/>
    <mergeCell ref="I3277:L3278"/>
    <mergeCell ref="M3277:O3278"/>
    <mergeCell ref="P3277:Q3278"/>
    <mergeCell ref="R3277:U3278"/>
    <mergeCell ref="V3277:X3278"/>
    <mergeCell ref="A3303:G3304"/>
    <mergeCell ref="I3303:L3304"/>
    <mergeCell ref="M3303:O3304"/>
    <mergeCell ref="P3303:Q3304"/>
    <mergeCell ref="R3303:U3304"/>
    <mergeCell ref="V3303:X3304"/>
    <mergeCell ref="A3301:G3302"/>
    <mergeCell ref="I3301:L3302"/>
    <mergeCell ref="M3301:O3302"/>
    <mergeCell ref="P3301:Q3302"/>
    <mergeCell ref="R3301:U3302"/>
    <mergeCell ref="V3301:X3302"/>
    <mergeCell ref="A3299:G3300"/>
    <mergeCell ref="I3299:L3300"/>
    <mergeCell ref="M3299:O3300"/>
    <mergeCell ref="P3299:Q3300"/>
    <mergeCell ref="R3299:U3300"/>
    <mergeCell ref="V3299:X3300"/>
    <mergeCell ref="S3294:T3294"/>
    <mergeCell ref="U3294:W3294"/>
    <mergeCell ref="B3296:X3296"/>
    <mergeCell ref="A3298:G3298"/>
    <mergeCell ref="I3298:L3298"/>
    <mergeCell ref="M3298:O3298"/>
    <mergeCell ref="P3298:Q3298"/>
    <mergeCell ref="R3298:U3298"/>
    <mergeCell ref="V3298:X3298"/>
    <mergeCell ref="A3291:G3292"/>
    <mergeCell ref="I3291:L3292"/>
    <mergeCell ref="M3291:O3292"/>
    <mergeCell ref="P3291:Q3292"/>
    <mergeCell ref="R3291:U3292"/>
    <mergeCell ref="V3291:X3292"/>
    <mergeCell ref="S3318:T3318"/>
    <mergeCell ref="U3318:W3318"/>
    <mergeCell ref="B3320:X3320"/>
    <mergeCell ref="A3322:G3322"/>
    <mergeCell ref="I3322:L3322"/>
    <mergeCell ref="M3322:O3322"/>
    <mergeCell ref="P3322:Q3322"/>
    <mergeCell ref="R3322:U3322"/>
    <mergeCell ref="V3322:X3322"/>
    <mergeCell ref="A3315:G3316"/>
    <mergeCell ref="I3315:L3316"/>
    <mergeCell ref="M3315:O3316"/>
    <mergeCell ref="P3315:Q3316"/>
    <mergeCell ref="R3315:U3316"/>
    <mergeCell ref="V3315:X3316"/>
    <mergeCell ref="A3313:G3314"/>
    <mergeCell ref="I3313:L3314"/>
    <mergeCell ref="M3313:O3314"/>
    <mergeCell ref="P3313:Q3314"/>
    <mergeCell ref="R3313:U3314"/>
    <mergeCell ref="V3313:X3314"/>
    <mergeCell ref="A3311:G3312"/>
    <mergeCell ref="I3311:L3312"/>
    <mergeCell ref="M3311:O3312"/>
    <mergeCell ref="P3311:Q3312"/>
    <mergeCell ref="R3311:U3312"/>
    <mergeCell ref="V3311:X3312"/>
    <mergeCell ref="S3306:T3306"/>
    <mergeCell ref="U3306:W3306"/>
    <mergeCell ref="B3308:X3308"/>
    <mergeCell ref="A3310:G3310"/>
    <mergeCell ref="I3310:L3310"/>
    <mergeCell ref="M3310:O3310"/>
    <mergeCell ref="P3310:Q3310"/>
    <mergeCell ref="R3310:U3310"/>
    <mergeCell ref="V3310:X3310"/>
    <mergeCell ref="A3335:G3336"/>
    <mergeCell ref="I3335:L3336"/>
    <mergeCell ref="M3335:O3336"/>
    <mergeCell ref="P3335:Q3336"/>
    <mergeCell ref="R3335:U3336"/>
    <mergeCell ref="V3335:X3336"/>
    <mergeCell ref="S3330:T3330"/>
    <mergeCell ref="U3330:W3330"/>
    <mergeCell ref="B3332:X3332"/>
    <mergeCell ref="A3334:G3334"/>
    <mergeCell ref="I3334:L3334"/>
    <mergeCell ref="M3334:O3334"/>
    <mergeCell ref="P3334:Q3334"/>
    <mergeCell ref="R3334:U3334"/>
    <mergeCell ref="V3334:X3334"/>
    <mergeCell ref="A3327:G3328"/>
    <mergeCell ref="I3327:L3328"/>
    <mergeCell ref="M3327:O3328"/>
    <mergeCell ref="P3327:Q3328"/>
    <mergeCell ref="R3327:U3328"/>
    <mergeCell ref="V3327:X3328"/>
    <mergeCell ref="A3325:G3326"/>
    <mergeCell ref="I3325:L3326"/>
    <mergeCell ref="M3325:O3326"/>
    <mergeCell ref="P3325:Q3326"/>
    <mergeCell ref="R3325:U3326"/>
    <mergeCell ref="V3325:X3326"/>
    <mergeCell ref="A3323:G3324"/>
    <mergeCell ref="I3323:L3324"/>
    <mergeCell ref="M3323:O3324"/>
    <mergeCell ref="P3323:Q3324"/>
    <mergeCell ref="R3323:U3324"/>
    <mergeCell ref="V3323:X3324"/>
    <mergeCell ref="A3349:G3350"/>
    <mergeCell ref="I3349:L3350"/>
    <mergeCell ref="M3349:O3350"/>
    <mergeCell ref="P3349:Q3350"/>
    <mergeCell ref="R3349:U3350"/>
    <mergeCell ref="V3349:X3350"/>
    <mergeCell ref="A3347:G3348"/>
    <mergeCell ref="I3347:L3348"/>
    <mergeCell ref="M3347:O3348"/>
    <mergeCell ref="P3347:Q3348"/>
    <mergeCell ref="R3347:U3348"/>
    <mergeCell ref="V3347:X3348"/>
    <mergeCell ref="S3342:T3342"/>
    <mergeCell ref="U3342:W3342"/>
    <mergeCell ref="B3344:X3344"/>
    <mergeCell ref="A3346:G3346"/>
    <mergeCell ref="I3346:L3346"/>
    <mergeCell ref="M3346:O3346"/>
    <mergeCell ref="P3346:Q3346"/>
    <mergeCell ref="R3346:U3346"/>
    <mergeCell ref="V3346:X3346"/>
    <mergeCell ref="A3339:G3340"/>
    <mergeCell ref="I3339:L3340"/>
    <mergeCell ref="M3339:O3340"/>
    <mergeCell ref="P3339:Q3340"/>
    <mergeCell ref="R3339:U3340"/>
    <mergeCell ref="V3339:X3340"/>
    <mergeCell ref="A3337:G3338"/>
    <mergeCell ref="I3337:L3338"/>
    <mergeCell ref="M3337:O3338"/>
    <mergeCell ref="P3337:Q3338"/>
    <mergeCell ref="R3337:U3338"/>
    <mergeCell ref="V3337:X3338"/>
    <mergeCell ref="A3363:G3364"/>
    <mergeCell ref="I3363:L3364"/>
    <mergeCell ref="M3363:O3364"/>
    <mergeCell ref="P3363:Q3364"/>
    <mergeCell ref="R3363:U3364"/>
    <mergeCell ref="V3363:X3364"/>
    <mergeCell ref="A3361:G3362"/>
    <mergeCell ref="I3361:L3362"/>
    <mergeCell ref="M3361:O3362"/>
    <mergeCell ref="P3361:Q3362"/>
    <mergeCell ref="R3361:U3362"/>
    <mergeCell ref="V3361:X3362"/>
    <mergeCell ref="S3356:T3356"/>
    <mergeCell ref="U3356:W3356"/>
    <mergeCell ref="B3358:X3358"/>
    <mergeCell ref="A3360:G3360"/>
    <mergeCell ref="I3360:L3360"/>
    <mergeCell ref="M3360:O3360"/>
    <mergeCell ref="P3360:Q3360"/>
    <mergeCell ref="R3360:U3360"/>
    <mergeCell ref="V3360:X3360"/>
    <mergeCell ref="A3353:G3354"/>
    <mergeCell ref="I3353:L3354"/>
    <mergeCell ref="M3353:O3354"/>
    <mergeCell ref="P3353:Q3354"/>
    <mergeCell ref="R3353:U3354"/>
    <mergeCell ref="V3353:X3354"/>
    <mergeCell ref="A3351:G3352"/>
    <mergeCell ref="I3351:L3352"/>
    <mergeCell ref="M3351:O3352"/>
    <mergeCell ref="P3351:Q3352"/>
    <mergeCell ref="R3351:U3352"/>
    <mergeCell ref="V3351:X3352"/>
    <mergeCell ref="A3377:G3378"/>
    <mergeCell ref="I3377:L3378"/>
    <mergeCell ref="M3377:O3378"/>
    <mergeCell ref="P3377:Q3378"/>
    <mergeCell ref="R3377:U3378"/>
    <mergeCell ref="V3377:X3378"/>
    <mergeCell ref="A3375:G3376"/>
    <mergeCell ref="I3375:L3376"/>
    <mergeCell ref="M3375:O3376"/>
    <mergeCell ref="P3375:Q3376"/>
    <mergeCell ref="R3375:U3376"/>
    <mergeCell ref="V3375:X3376"/>
    <mergeCell ref="S3370:T3370"/>
    <mergeCell ref="U3370:W3370"/>
    <mergeCell ref="B3372:X3372"/>
    <mergeCell ref="A3374:G3374"/>
    <mergeCell ref="I3374:L3374"/>
    <mergeCell ref="M3374:O3374"/>
    <mergeCell ref="P3374:Q3374"/>
    <mergeCell ref="R3374:U3374"/>
    <mergeCell ref="V3374:X3374"/>
    <mergeCell ref="A3367:G3368"/>
    <mergeCell ref="I3367:L3368"/>
    <mergeCell ref="M3367:O3368"/>
    <mergeCell ref="P3367:Q3368"/>
    <mergeCell ref="R3367:U3368"/>
    <mergeCell ref="V3367:X3368"/>
    <mergeCell ref="A3365:G3366"/>
    <mergeCell ref="I3365:L3366"/>
    <mergeCell ref="M3365:O3366"/>
    <mergeCell ref="P3365:Q3366"/>
    <mergeCell ref="R3365:U3366"/>
    <mergeCell ref="V3365:X3366"/>
    <mergeCell ref="A3391:G3392"/>
    <mergeCell ref="I3391:L3392"/>
    <mergeCell ref="M3391:O3392"/>
    <mergeCell ref="P3391:Q3392"/>
    <mergeCell ref="R3391:U3392"/>
    <mergeCell ref="V3391:X3392"/>
    <mergeCell ref="A3389:G3390"/>
    <mergeCell ref="I3389:L3390"/>
    <mergeCell ref="M3389:O3390"/>
    <mergeCell ref="P3389:Q3390"/>
    <mergeCell ref="R3389:U3390"/>
    <mergeCell ref="V3389:X3390"/>
    <mergeCell ref="S3384:T3384"/>
    <mergeCell ref="U3384:W3384"/>
    <mergeCell ref="B3386:X3386"/>
    <mergeCell ref="A3388:G3388"/>
    <mergeCell ref="I3388:L3388"/>
    <mergeCell ref="M3388:O3388"/>
    <mergeCell ref="P3388:Q3388"/>
    <mergeCell ref="R3388:U3388"/>
    <mergeCell ref="V3388:X3388"/>
    <mergeCell ref="A3381:G3382"/>
    <mergeCell ref="I3381:L3382"/>
    <mergeCell ref="M3381:O3382"/>
    <mergeCell ref="P3381:Q3382"/>
    <mergeCell ref="R3381:U3382"/>
    <mergeCell ref="V3381:X3382"/>
    <mergeCell ref="A3379:G3380"/>
    <mergeCell ref="I3379:L3380"/>
    <mergeCell ref="M3379:O3380"/>
    <mergeCell ref="P3379:Q3380"/>
    <mergeCell ref="R3379:U3380"/>
    <mergeCell ref="V3379:X3380"/>
    <mergeCell ref="A3405:G3406"/>
    <mergeCell ref="I3405:L3406"/>
    <mergeCell ref="M3405:O3406"/>
    <mergeCell ref="P3405:Q3406"/>
    <mergeCell ref="R3405:U3406"/>
    <mergeCell ref="V3405:X3406"/>
    <mergeCell ref="A3403:G3404"/>
    <mergeCell ref="I3403:L3404"/>
    <mergeCell ref="M3403:O3404"/>
    <mergeCell ref="P3403:Q3404"/>
    <mergeCell ref="R3403:U3404"/>
    <mergeCell ref="V3403:X3404"/>
    <mergeCell ref="S3398:T3398"/>
    <mergeCell ref="U3398:W3398"/>
    <mergeCell ref="B3400:X3400"/>
    <mergeCell ref="A3402:G3402"/>
    <mergeCell ref="I3402:L3402"/>
    <mergeCell ref="M3402:O3402"/>
    <mergeCell ref="P3402:Q3402"/>
    <mergeCell ref="R3402:U3402"/>
    <mergeCell ref="V3402:X3402"/>
    <mergeCell ref="A3395:G3396"/>
    <mergeCell ref="I3395:L3396"/>
    <mergeCell ref="M3395:O3396"/>
    <mergeCell ref="P3395:Q3396"/>
    <mergeCell ref="R3395:U3396"/>
    <mergeCell ref="V3395:X3396"/>
    <mergeCell ref="A3393:G3394"/>
    <mergeCell ref="I3393:L3394"/>
    <mergeCell ref="M3393:O3394"/>
    <mergeCell ref="P3393:Q3394"/>
    <mergeCell ref="R3393:U3394"/>
    <mergeCell ref="V3393:X3394"/>
    <mergeCell ref="S3416:T3416"/>
    <mergeCell ref="U3416:W3416"/>
    <mergeCell ref="B3418:X3418"/>
    <mergeCell ref="A3420:G3420"/>
    <mergeCell ref="I3420:L3420"/>
    <mergeCell ref="M3420:O3420"/>
    <mergeCell ref="P3420:Q3420"/>
    <mergeCell ref="R3420:U3420"/>
    <mergeCell ref="V3420:X3420"/>
    <mergeCell ref="A3413:G3414"/>
    <mergeCell ref="I3413:L3414"/>
    <mergeCell ref="M3413:O3414"/>
    <mergeCell ref="P3413:Q3414"/>
    <mergeCell ref="R3413:U3414"/>
    <mergeCell ref="V3413:X3414"/>
    <mergeCell ref="A3411:G3412"/>
    <mergeCell ref="I3411:L3412"/>
    <mergeCell ref="M3411:O3412"/>
    <mergeCell ref="P3411:Q3412"/>
    <mergeCell ref="R3411:U3412"/>
    <mergeCell ref="V3411:X3412"/>
    <mergeCell ref="A3409:G3410"/>
    <mergeCell ref="I3409:L3410"/>
    <mergeCell ref="M3409:O3410"/>
    <mergeCell ref="P3409:Q3410"/>
    <mergeCell ref="R3409:U3410"/>
    <mergeCell ref="V3409:X3410"/>
    <mergeCell ref="A3407:G3408"/>
    <mergeCell ref="I3407:L3408"/>
    <mergeCell ref="M3407:O3408"/>
    <mergeCell ref="P3407:Q3408"/>
    <mergeCell ref="R3407:U3408"/>
    <mergeCell ref="V3407:X3408"/>
    <mergeCell ref="A3431:G3432"/>
    <mergeCell ref="I3431:L3432"/>
    <mergeCell ref="M3431:O3432"/>
    <mergeCell ref="P3431:Q3432"/>
    <mergeCell ref="R3431:U3432"/>
    <mergeCell ref="V3431:X3432"/>
    <mergeCell ref="A3429:G3430"/>
    <mergeCell ref="I3429:L3430"/>
    <mergeCell ref="M3429:O3430"/>
    <mergeCell ref="P3429:Q3430"/>
    <mergeCell ref="R3429:U3430"/>
    <mergeCell ref="V3429:X3430"/>
    <mergeCell ref="A3427:G3428"/>
    <mergeCell ref="I3427:L3428"/>
    <mergeCell ref="M3427:O3428"/>
    <mergeCell ref="P3427:Q3428"/>
    <mergeCell ref="R3427:U3428"/>
    <mergeCell ref="V3427:X3428"/>
    <mergeCell ref="A3425:G3426"/>
    <mergeCell ref="I3425:L3426"/>
    <mergeCell ref="M3425:O3426"/>
    <mergeCell ref="P3425:Q3426"/>
    <mergeCell ref="R3425:U3426"/>
    <mergeCell ref="V3425:X3426"/>
    <mergeCell ref="A3423:G3424"/>
    <mergeCell ref="I3423:L3424"/>
    <mergeCell ref="M3423:O3424"/>
    <mergeCell ref="P3423:Q3424"/>
    <mergeCell ref="R3423:U3424"/>
    <mergeCell ref="V3423:X3424"/>
    <mergeCell ref="A3421:G3422"/>
    <mergeCell ref="I3421:L3422"/>
    <mergeCell ref="M3421:O3422"/>
    <mergeCell ref="P3421:Q3422"/>
    <mergeCell ref="R3421:U3422"/>
    <mergeCell ref="V3421:X3422"/>
    <mergeCell ref="S3446:T3446"/>
    <mergeCell ref="U3446:W3446"/>
    <mergeCell ref="B3448:X3448"/>
    <mergeCell ref="A3450:G3450"/>
    <mergeCell ref="I3450:L3450"/>
    <mergeCell ref="M3450:O3450"/>
    <mergeCell ref="P3450:Q3450"/>
    <mergeCell ref="R3450:U3450"/>
    <mergeCell ref="V3450:X3450"/>
    <mergeCell ref="A3443:G3444"/>
    <mergeCell ref="I3443:L3444"/>
    <mergeCell ref="M3443:O3444"/>
    <mergeCell ref="P3443:Q3444"/>
    <mergeCell ref="R3443:U3444"/>
    <mergeCell ref="V3443:X3444"/>
    <mergeCell ref="A3441:G3442"/>
    <mergeCell ref="I3441:L3442"/>
    <mergeCell ref="M3441:O3442"/>
    <mergeCell ref="P3441:Q3442"/>
    <mergeCell ref="R3441:U3442"/>
    <mergeCell ref="V3441:X3442"/>
    <mergeCell ref="A3439:G3440"/>
    <mergeCell ref="I3439:L3440"/>
    <mergeCell ref="M3439:O3440"/>
    <mergeCell ref="P3439:Q3440"/>
    <mergeCell ref="R3439:U3440"/>
    <mergeCell ref="V3439:X3440"/>
    <mergeCell ref="S3434:T3434"/>
    <mergeCell ref="U3434:W3434"/>
    <mergeCell ref="B3436:X3436"/>
    <mergeCell ref="A3438:G3438"/>
    <mergeCell ref="I3438:L3438"/>
    <mergeCell ref="M3438:O3438"/>
    <mergeCell ref="P3438:Q3438"/>
    <mergeCell ref="R3438:U3438"/>
    <mergeCell ref="V3438:X3438"/>
    <mergeCell ref="A3463:G3464"/>
    <mergeCell ref="I3463:L3464"/>
    <mergeCell ref="M3463:O3464"/>
    <mergeCell ref="P3463:Q3464"/>
    <mergeCell ref="R3463:U3464"/>
    <mergeCell ref="V3463:X3464"/>
    <mergeCell ref="S3458:T3458"/>
    <mergeCell ref="U3458:W3458"/>
    <mergeCell ref="B3460:X3460"/>
    <mergeCell ref="A3462:G3462"/>
    <mergeCell ref="I3462:L3462"/>
    <mergeCell ref="M3462:O3462"/>
    <mergeCell ref="P3462:Q3462"/>
    <mergeCell ref="R3462:U3462"/>
    <mergeCell ref="V3462:X3462"/>
    <mergeCell ref="A3455:G3456"/>
    <mergeCell ref="I3455:L3456"/>
    <mergeCell ref="M3455:O3456"/>
    <mergeCell ref="P3455:Q3456"/>
    <mergeCell ref="R3455:U3456"/>
    <mergeCell ref="V3455:X3456"/>
    <mergeCell ref="A3453:G3454"/>
    <mergeCell ref="I3453:L3454"/>
    <mergeCell ref="M3453:O3454"/>
    <mergeCell ref="P3453:Q3454"/>
    <mergeCell ref="R3453:U3454"/>
    <mergeCell ref="V3453:X3454"/>
    <mergeCell ref="A3451:G3452"/>
    <mergeCell ref="I3451:L3452"/>
    <mergeCell ref="M3451:O3452"/>
    <mergeCell ref="P3451:Q3452"/>
    <mergeCell ref="R3451:U3452"/>
    <mergeCell ref="V3451:X3452"/>
    <mergeCell ref="A3477:G3478"/>
    <mergeCell ref="I3477:L3478"/>
    <mergeCell ref="M3477:O3478"/>
    <mergeCell ref="P3477:Q3478"/>
    <mergeCell ref="R3477:U3478"/>
    <mergeCell ref="V3477:X3478"/>
    <mergeCell ref="A3475:G3476"/>
    <mergeCell ref="I3475:L3476"/>
    <mergeCell ref="M3475:O3476"/>
    <mergeCell ref="P3475:Q3476"/>
    <mergeCell ref="R3475:U3476"/>
    <mergeCell ref="V3475:X3476"/>
    <mergeCell ref="S3470:T3470"/>
    <mergeCell ref="U3470:W3470"/>
    <mergeCell ref="B3472:X3472"/>
    <mergeCell ref="A3474:G3474"/>
    <mergeCell ref="I3474:L3474"/>
    <mergeCell ref="M3474:O3474"/>
    <mergeCell ref="P3474:Q3474"/>
    <mergeCell ref="R3474:U3474"/>
    <mergeCell ref="V3474:X3474"/>
    <mergeCell ref="A3467:G3468"/>
    <mergeCell ref="I3467:L3468"/>
    <mergeCell ref="M3467:O3468"/>
    <mergeCell ref="P3467:Q3468"/>
    <mergeCell ref="R3467:U3468"/>
    <mergeCell ref="V3467:X3468"/>
    <mergeCell ref="A3465:G3466"/>
    <mergeCell ref="I3465:L3466"/>
    <mergeCell ref="M3465:O3466"/>
    <mergeCell ref="P3465:Q3466"/>
    <mergeCell ref="R3465:U3466"/>
    <mergeCell ref="V3465:X3466"/>
    <mergeCell ref="S3492:T3492"/>
    <mergeCell ref="U3492:W3492"/>
    <mergeCell ref="B3494:X3494"/>
    <mergeCell ref="A3496:G3496"/>
    <mergeCell ref="I3496:L3496"/>
    <mergeCell ref="M3496:O3496"/>
    <mergeCell ref="P3496:Q3496"/>
    <mergeCell ref="R3496:U3496"/>
    <mergeCell ref="V3496:X3496"/>
    <mergeCell ref="A3489:G3490"/>
    <mergeCell ref="I3489:L3490"/>
    <mergeCell ref="M3489:O3490"/>
    <mergeCell ref="P3489:Q3490"/>
    <mergeCell ref="R3489:U3490"/>
    <mergeCell ref="V3489:X3490"/>
    <mergeCell ref="A3487:G3488"/>
    <mergeCell ref="I3487:L3488"/>
    <mergeCell ref="M3487:O3488"/>
    <mergeCell ref="P3487:Q3488"/>
    <mergeCell ref="R3487:U3488"/>
    <mergeCell ref="V3487:X3488"/>
    <mergeCell ref="S3482:T3482"/>
    <mergeCell ref="U3482:W3482"/>
    <mergeCell ref="B3484:X3484"/>
    <mergeCell ref="A3486:G3486"/>
    <mergeCell ref="I3486:L3486"/>
    <mergeCell ref="M3486:O3486"/>
    <mergeCell ref="P3486:Q3486"/>
    <mergeCell ref="R3486:U3486"/>
    <mergeCell ref="V3486:X3486"/>
    <mergeCell ref="A3479:G3480"/>
    <mergeCell ref="I3479:L3480"/>
    <mergeCell ref="M3479:O3480"/>
    <mergeCell ref="P3479:Q3480"/>
    <mergeCell ref="R3479:U3480"/>
    <mergeCell ref="V3479:X3480"/>
    <mergeCell ref="A3509:G3510"/>
    <mergeCell ref="I3509:L3510"/>
    <mergeCell ref="M3509:O3510"/>
    <mergeCell ref="P3509:Q3510"/>
    <mergeCell ref="R3509:U3510"/>
    <mergeCell ref="V3509:X3510"/>
    <mergeCell ref="S3504:T3504"/>
    <mergeCell ref="U3504:W3504"/>
    <mergeCell ref="B3506:X3506"/>
    <mergeCell ref="A3508:G3508"/>
    <mergeCell ref="I3508:L3508"/>
    <mergeCell ref="M3508:O3508"/>
    <mergeCell ref="P3508:Q3508"/>
    <mergeCell ref="R3508:U3508"/>
    <mergeCell ref="V3508:X3508"/>
    <mergeCell ref="A3501:G3502"/>
    <mergeCell ref="I3501:L3502"/>
    <mergeCell ref="M3501:O3502"/>
    <mergeCell ref="P3501:Q3502"/>
    <mergeCell ref="R3501:U3502"/>
    <mergeCell ref="V3501:X3502"/>
    <mergeCell ref="A3499:G3500"/>
    <mergeCell ref="I3499:L3500"/>
    <mergeCell ref="M3499:O3500"/>
    <mergeCell ref="P3499:Q3500"/>
    <mergeCell ref="R3499:U3500"/>
    <mergeCell ref="V3499:X3500"/>
    <mergeCell ref="A3497:G3498"/>
    <mergeCell ref="I3497:L3498"/>
    <mergeCell ref="M3497:O3498"/>
    <mergeCell ref="P3497:Q3498"/>
    <mergeCell ref="R3497:U3498"/>
    <mergeCell ref="V3497:X3498"/>
    <mergeCell ref="A3523:G3524"/>
    <mergeCell ref="I3523:L3524"/>
    <mergeCell ref="M3523:O3524"/>
    <mergeCell ref="P3523:Q3524"/>
    <mergeCell ref="R3523:U3524"/>
    <mergeCell ref="V3523:X3524"/>
    <mergeCell ref="A3521:G3522"/>
    <mergeCell ref="I3521:L3522"/>
    <mergeCell ref="M3521:O3522"/>
    <mergeCell ref="P3521:Q3522"/>
    <mergeCell ref="R3521:U3522"/>
    <mergeCell ref="V3521:X3522"/>
    <mergeCell ref="S3516:T3516"/>
    <mergeCell ref="U3516:W3516"/>
    <mergeCell ref="B3518:X3518"/>
    <mergeCell ref="A3520:G3520"/>
    <mergeCell ref="I3520:L3520"/>
    <mergeCell ref="M3520:O3520"/>
    <mergeCell ref="P3520:Q3520"/>
    <mergeCell ref="R3520:U3520"/>
    <mergeCell ref="V3520:X3520"/>
    <mergeCell ref="A3513:G3514"/>
    <mergeCell ref="I3513:L3514"/>
    <mergeCell ref="M3513:O3514"/>
    <mergeCell ref="P3513:Q3514"/>
    <mergeCell ref="R3513:U3514"/>
    <mergeCell ref="V3513:X3514"/>
    <mergeCell ref="A3511:G3512"/>
    <mergeCell ref="I3511:L3512"/>
    <mergeCell ref="M3511:O3512"/>
    <mergeCell ref="P3511:Q3512"/>
    <mergeCell ref="R3511:U3512"/>
    <mergeCell ref="V3511:X3512"/>
    <mergeCell ref="A3537:G3538"/>
    <mergeCell ref="I3537:L3538"/>
    <mergeCell ref="M3537:O3538"/>
    <mergeCell ref="P3537:Q3538"/>
    <mergeCell ref="R3537:U3538"/>
    <mergeCell ref="V3537:X3538"/>
    <mergeCell ref="A3535:G3536"/>
    <mergeCell ref="I3535:L3536"/>
    <mergeCell ref="M3535:O3536"/>
    <mergeCell ref="P3535:Q3536"/>
    <mergeCell ref="R3535:U3536"/>
    <mergeCell ref="V3535:X3536"/>
    <mergeCell ref="S3530:T3530"/>
    <mergeCell ref="U3530:W3530"/>
    <mergeCell ref="B3532:X3532"/>
    <mergeCell ref="A3534:G3534"/>
    <mergeCell ref="I3534:L3534"/>
    <mergeCell ref="M3534:O3534"/>
    <mergeCell ref="P3534:Q3534"/>
    <mergeCell ref="R3534:U3534"/>
    <mergeCell ref="V3534:X3534"/>
    <mergeCell ref="A3527:G3528"/>
    <mergeCell ref="I3527:L3528"/>
    <mergeCell ref="M3527:O3528"/>
    <mergeCell ref="P3527:Q3528"/>
    <mergeCell ref="R3527:U3528"/>
    <mergeCell ref="V3527:X3528"/>
    <mergeCell ref="A3525:G3526"/>
    <mergeCell ref="I3525:L3526"/>
    <mergeCell ref="M3525:O3526"/>
    <mergeCell ref="P3525:Q3526"/>
    <mergeCell ref="R3525:U3526"/>
    <mergeCell ref="V3525:X3526"/>
    <mergeCell ref="A3551:G3552"/>
    <mergeCell ref="I3551:L3552"/>
    <mergeCell ref="M3551:O3552"/>
    <mergeCell ref="P3551:Q3552"/>
    <mergeCell ref="R3551:U3552"/>
    <mergeCell ref="V3551:X3552"/>
    <mergeCell ref="A3549:G3550"/>
    <mergeCell ref="I3549:L3550"/>
    <mergeCell ref="M3549:O3550"/>
    <mergeCell ref="P3549:Q3550"/>
    <mergeCell ref="R3549:U3550"/>
    <mergeCell ref="V3549:X3550"/>
    <mergeCell ref="S3544:T3544"/>
    <mergeCell ref="U3544:W3544"/>
    <mergeCell ref="B3546:X3546"/>
    <mergeCell ref="A3548:G3548"/>
    <mergeCell ref="I3548:L3548"/>
    <mergeCell ref="M3548:O3548"/>
    <mergeCell ref="P3548:Q3548"/>
    <mergeCell ref="R3548:U3548"/>
    <mergeCell ref="V3548:X3548"/>
    <mergeCell ref="A3541:G3542"/>
    <mergeCell ref="I3541:L3542"/>
    <mergeCell ref="M3541:O3542"/>
    <mergeCell ref="P3541:Q3542"/>
    <mergeCell ref="R3541:U3542"/>
    <mergeCell ref="V3541:X3542"/>
    <mergeCell ref="A3539:G3540"/>
    <mergeCell ref="I3539:L3540"/>
    <mergeCell ref="M3539:O3540"/>
    <mergeCell ref="P3539:Q3540"/>
    <mergeCell ref="R3539:U3540"/>
    <mergeCell ref="V3539:X3540"/>
    <mergeCell ref="A3565:G3566"/>
    <mergeCell ref="I3565:L3566"/>
    <mergeCell ref="M3565:O3566"/>
    <mergeCell ref="P3565:Q3566"/>
    <mergeCell ref="R3565:U3566"/>
    <mergeCell ref="V3565:X3566"/>
    <mergeCell ref="A3563:G3564"/>
    <mergeCell ref="I3563:L3564"/>
    <mergeCell ref="M3563:O3564"/>
    <mergeCell ref="P3563:Q3564"/>
    <mergeCell ref="R3563:U3564"/>
    <mergeCell ref="V3563:X3564"/>
    <mergeCell ref="A3561:G3562"/>
    <mergeCell ref="I3561:L3562"/>
    <mergeCell ref="M3561:O3562"/>
    <mergeCell ref="P3561:Q3562"/>
    <mergeCell ref="R3561:U3562"/>
    <mergeCell ref="V3561:X3562"/>
    <mergeCell ref="S3556:T3556"/>
    <mergeCell ref="U3556:W3556"/>
    <mergeCell ref="B3558:X3558"/>
    <mergeCell ref="A3560:G3560"/>
    <mergeCell ref="I3560:L3560"/>
    <mergeCell ref="M3560:O3560"/>
    <mergeCell ref="P3560:Q3560"/>
    <mergeCell ref="R3560:U3560"/>
    <mergeCell ref="V3560:X3560"/>
    <mergeCell ref="A3553:G3554"/>
    <mergeCell ref="I3553:L3554"/>
    <mergeCell ref="M3553:O3554"/>
    <mergeCell ref="P3553:Q3554"/>
    <mergeCell ref="R3553:U3554"/>
    <mergeCell ref="V3553:X3554"/>
    <mergeCell ref="A3579:G3580"/>
    <mergeCell ref="I3579:L3580"/>
    <mergeCell ref="M3579:O3580"/>
    <mergeCell ref="P3579:Q3580"/>
    <mergeCell ref="R3579:U3580"/>
    <mergeCell ref="V3579:X3580"/>
    <mergeCell ref="A3577:G3578"/>
    <mergeCell ref="I3577:L3578"/>
    <mergeCell ref="M3577:O3578"/>
    <mergeCell ref="P3577:Q3578"/>
    <mergeCell ref="R3577:U3578"/>
    <mergeCell ref="V3577:X3578"/>
    <mergeCell ref="A3575:G3576"/>
    <mergeCell ref="I3575:L3576"/>
    <mergeCell ref="M3575:O3576"/>
    <mergeCell ref="P3575:Q3576"/>
    <mergeCell ref="R3575:U3576"/>
    <mergeCell ref="V3575:X3576"/>
    <mergeCell ref="A3573:G3574"/>
    <mergeCell ref="I3573:L3574"/>
    <mergeCell ref="M3573:O3574"/>
    <mergeCell ref="P3573:Q3574"/>
    <mergeCell ref="R3573:U3574"/>
    <mergeCell ref="V3573:X3574"/>
    <mergeCell ref="S3568:T3568"/>
    <mergeCell ref="U3568:W3568"/>
    <mergeCell ref="B3570:X3570"/>
    <mergeCell ref="A3572:G3572"/>
    <mergeCell ref="I3572:L3572"/>
    <mergeCell ref="M3572:O3572"/>
    <mergeCell ref="P3572:Q3572"/>
    <mergeCell ref="R3572:U3572"/>
    <mergeCell ref="V3572:X3572"/>
    <mergeCell ref="A3593:G3594"/>
    <mergeCell ref="I3593:L3594"/>
    <mergeCell ref="M3593:O3594"/>
    <mergeCell ref="P3593:Q3594"/>
    <mergeCell ref="R3593:U3594"/>
    <mergeCell ref="V3593:X3594"/>
    <mergeCell ref="A3591:G3592"/>
    <mergeCell ref="I3591:L3592"/>
    <mergeCell ref="M3591:O3592"/>
    <mergeCell ref="P3591:Q3592"/>
    <mergeCell ref="R3591:U3592"/>
    <mergeCell ref="V3591:X3592"/>
    <mergeCell ref="A3589:G3590"/>
    <mergeCell ref="I3589:L3590"/>
    <mergeCell ref="M3589:O3590"/>
    <mergeCell ref="P3589:Q3590"/>
    <mergeCell ref="R3589:U3590"/>
    <mergeCell ref="V3589:X3590"/>
    <mergeCell ref="A3587:G3588"/>
    <mergeCell ref="I3587:L3588"/>
    <mergeCell ref="M3587:O3588"/>
    <mergeCell ref="P3587:Q3588"/>
    <mergeCell ref="R3587:U3588"/>
    <mergeCell ref="V3587:X3588"/>
    <mergeCell ref="S3582:T3582"/>
    <mergeCell ref="U3582:W3582"/>
    <mergeCell ref="B3584:X3584"/>
    <mergeCell ref="A3586:G3586"/>
    <mergeCell ref="I3586:L3586"/>
    <mergeCell ref="M3586:O3586"/>
    <mergeCell ref="P3586:Q3586"/>
    <mergeCell ref="R3586:U3586"/>
    <mergeCell ref="V3586:X3586"/>
    <mergeCell ref="A3607:G3608"/>
    <mergeCell ref="I3607:L3608"/>
    <mergeCell ref="M3607:O3608"/>
    <mergeCell ref="P3607:Q3608"/>
    <mergeCell ref="R3607:U3608"/>
    <mergeCell ref="V3607:X3608"/>
    <mergeCell ref="A3605:G3606"/>
    <mergeCell ref="I3605:L3606"/>
    <mergeCell ref="M3605:O3606"/>
    <mergeCell ref="P3605:Q3606"/>
    <mergeCell ref="R3605:U3606"/>
    <mergeCell ref="V3605:X3606"/>
    <mergeCell ref="A3603:G3604"/>
    <mergeCell ref="I3603:L3604"/>
    <mergeCell ref="M3603:O3604"/>
    <mergeCell ref="P3603:Q3604"/>
    <mergeCell ref="R3603:U3604"/>
    <mergeCell ref="V3603:X3604"/>
    <mergeCell ref="A3601:G3602"/>
    <mergeCell ref="I3601:L3602"/>
    <mergeCell ref="M3601:O3602"/>
    <mergeCell ref="P3601:Q3602"/>
    <mergeCell ref="R3601:U3602"/>
    <mergeCell ref="V3601:X3602"/>
    <mergeCell ref="S3596:T3596"/>
    <mergeCell ref="U3596:W3596"/>
    <mergeCell ref="B3598:X3598"/>
    <mergeCell ref="A3600:G3600"/>
    <mergeCell ref="I3600:L3600"/>
    <mergeCell ref="M3600:O3600"/>
    <mergeCell ref="P3600:Q3600"/>
    <mergeCell ref="R3600:U3600"/>
    <mergeCell ref="V3600:X3600"/>
    <mergeCell ref="A3621:G3622"/>
    <mergeCell ref="I3621:L3622"/>
    <mergeCell ref="M3621:O3622"/>
    <mergeCell ref="P3621:Q3622"/>
    <mergeCell ref="R3621:U3622"/>
    <mergeCell ref="V3621:X3622"/>
    <mergeCell ref="A3619:G3620"/>
    <mergeCell ref="I3619:L3620"/>
    <mergeCell ref="M3619:O3620"/>
    <mergeCell ref="P3619:Q3620"/>
    <mergeCell ref="R3619:U3620"/>
    <mergeCell ref="V3619:X3620"/>
    <mergeCell ref="A3617:G3618"/>
    <mergeCell ref="I3617:L3618"/>
    <mergeCell ref="M3617:O3618"/>
    <mergeCell ref="P3617:Q3618"/>
    <mergeCell ref="R3617:U3618"/>
    <mergeCell ref="V3617:X3618"/>
    <mergeCell ref="A3615:G3616"/>
    <mergeCell ref="I3615:L3616"/>
    <mergeCell ref="M3615:O3616"/>
    <mergeCell ref="P3615:Q3616"/>
    <mergeCell ref="R3615:U3616"/>
    <mergeCell ref="V3615:X3616"/>
    <mergeCell ref="S3610:T3610"/>
    <mergeCell ref="U3610:W3610"/>
    <mergeCell ref="B3612:X3612"/>
    <mergeCell ref="A3614:G3614"/>
    <mergeCell ref="I3614:L3614"/>
    <mergeCell ref="M3614:O3614"/>
    <mergeCell ref="P3614:Q3614"/>
    <mergeCell ref="R3614:U3614"/>
    <mergeCell ref="V3614:X3614"/>
    <mergeCell ref="A3637:G3638"/>
    <mergeCell ref="I3637:L3638"/>
    <mergeCell ref="M3637:O3638"/>
    <mergeCell ref="P3637:Q3638"/>
    <mergeCell ref="R3637:U3638"/>
    <mergeCell ref="V3637:X3638"/>
    <mergeCell ref="A3635:G3636"/>
    <mergeCell ref="I3635:L3636"/>
    <mergeCell ref="M3635:O3636"/>
    <mergeCell ref="P3635:Q3636"/>
    <mergeCell ref="R3635:U3636"/>
    <mergeCell ref="V3635:X3636"/>
    <mergeCell ref="A3633:G3634"/>
    <mergeCell ref="I3633:L3634"/>
    <mergeCell ref="M3633:O3634"/>
    <mergeCell ref="P3633:Q3634"/>
    <mergeCell ref="R3633:U3634"/>
    <mergeCell ref="V3633:X3634"/>
    <mergeCell ref="V3630:X3630"/>
    <mergeCell ref="A3631:G3632"/>
    <mergeCell ref="I3631:L3632"/>
    <mergeCell ref="M3631:O3632"/>
    <mergeCell ref="P3631:Q3632"/>
    <mergeCell ref="R3631:U3632"/>
    <mergeCell ref="V3631:X3632"/>
    <mergeCell ref="S3624:T3624"/>
    <mergeCell ref="U3624:W3624"/>
    <mergeCell ref="E3626:F3626"/>
    <mergeCell ref="G3626:J3626"/>
    <mergeCell ref="B3628:X3628"/>
    <mergeCell ref="A3630:G3630"/>
    <mergeCell ref="I3630:L3630"/>
    <mergeCell ref="M3630:O3630"/>
    <mergeCell ref="P3630:Q3630"/>
    <mergeCell ref="R3630:U3630"/>
    <mergeCell ref="A3651:G3652"/>
    <mergeCell ref="I3651:L3652"/>
    <mergeCell ref="M3651:O3652"/>
    <mergeCell ref="P3651:Q3652"/>
    <mergeCell ref="R3651:U3652"/>
    <mergeCell ref="V3651:X3652"/>
    <mergeCell ref="A3649:G3650"/>
    <mergeCell ref="I3649:L3650"/>
    <mergeCell ref="M3649:O3650"/>
    <mergeCell ref="P3649:Q3650"/>
    <mergeCell ref="R3649:U3650"/>
    <mergeCell ref="V3649:X3650"/>
    <mergeCell ref="A3647:G3648"/>
    <mergeCell ref="I3647:L3648"/>
    <mergeCell ref="M3647:O3648"/>
    <mergeCell ref="P3647:Q3648"/>
    <mergeCell ref="R3647:U3648"/>
    <mergeCell ref="V3647:X3648"/>
    <mergeCell ref="A3645:G3646"/>
    <mergeCell ref="I3645:L3646"/>
    <mergeCell ref="M3645:O3646"/>
    <mergeCell ref="P3645:Q3646"/>
    <mergeCell ref="R3645:U3646"/>
    <mergeCell ref="V3645:X3646"/>
    <mergeCell ref="S3640:T3640"/>
    <mergeCell ref="U3640:W3640"/>
    <mergeCell ref="B3642:X3642"/>
    <mergeCell ref="A3644:G3644"/>
    <mergeCell ref="I3644:L3644"/>
    <mergeCell ref="M3644:O3644"/>
    <mergeCell ref="P3644:Q3644"/>
    <mergeCell ref="R3644:U3644"/>
    <mergeCell ref="V3644:X3644"/>
    <mergeCell ref="A3665:G3666"/>
    <mergeCell ref="I3665:L3666"/>
    <mergeCell ref="M3665:O3666"/>
    <mergeCell ref="P3665:Q3666"/>
    <mergeCell ref="R3665:U3666"/>
    <mergeCell ref="V3665:X3666"/>
    <mergeCell ref="A3663:G3664"/>
    <mergeCell ref="I3663:L3664"/>
    <mergeCell ref="M3663:O3664"/>
    <mergeCell ref="P3663:Q3664"/>
    <mergeCell ref="R3663:U3664"/>
    <mergeCell ref="V3663:X3664"/>
    <mergeCell ref="A3661:G3662"/>
    <mergeCell ref="I3661:L3662"/>
    <mergeCell ref="M3661:O3662"/>
    <mergeCell ref="P3661:Q3662"/>
    <mergeCell ref="R3661:U3662"/>
    <mergeCell ref="V3661:X3662"/>
    <mergeCell ref="A3659:G3660"/>
    <mergeCell ref="I3659:L3660"/>
    <mergeCell ref="M3659:O3660"/>
    <mergeCell ref="P3659:Q3660"/>
    <mergeCell ref="R3659:U3660"/>
    <mergeCell ref="V3659:X3660"/>
    <mergeCell ref="S3654:T3654"/>
    <mergeCell ref="U3654:W3654"/>
    <mergeCell ref="B3656:X3656"/>
    <mergeCell ref="A3658:G3658"/>
    <mergeCell ref="I3658:L3658"/>
    <mergeCell ref="M3658:O3658"/>
    <mergeCell ref="P3658:Q3658"/>
    <mergeCell ref="R3658:U3658"/>
    <mergeCell ref="V3658:X3658"/>
    <mergeCell ref="A3679:G3680"/>
    <mergeCell ref="I3679:L3680"/>
    <mergeCell ref="M3679:O3680"/>
    <mergeCell ref="P3679:Q3680"/>
    <mergeCell ref="R3679:U3680"/>
    <mergeCell ref="V3679:X3680"/>
    <mergeCell ref="A3677:G3678"/>
    <mergeCell ref="I3677:L3678"/>
    <mergeCell ref="M3677:O3678"/>
    <mergeCell ref="P3677:Q3678"/>
    <mergeCell ref="R3677:U3678"/>
    <mergeCell ref="V3677:X3678"/>
    <mergeCell ref="A3675:G3676"/>
    <mergeCell ref="I3675:L3676"/>
    <mergeCell ref="M3675:O3676"/>
    <mergeCell ref="P3675:Q3676"/>
    <mergeCell ref="R3675:U3676"/>
    <mergeCell ref="V3675:X3676"/>
    <mergeCell ref="A3673:G3674"/>
    <mergeCell ref="I3673:L3674"/>
    <mergeCell ref="M3673:O3674"/>
    <mergeCell ref="P3673:Q3674"/>
    <mergeCell ref="R3673:U3674"/>
    <mergeCell ref="V3673:X3674"/>
    <mergeCell ref="S3668:T3668"/>
    <mergeCell ref="U3668:W3668"/>
    <mergeCell ref="B3670:X3670"/>
    <mergeCell ref="A3672:G3672"/>
    <mergeCell ref="I3672:L3672"/>
    <mergeCell ref="M3672:O3672"/>
    <mergeCell ref="P3672:Q3672"/>
    <mergeCell ref="R3672:U3672"/>
    <mergeCell ref="V3672:X3672"/>
    <mergeCell ref="A3693:G3694"/>
    <mergeCell ref="I3693:L3694"/>
    <mergeCell ref="M3693:O3694"/>
    <mergeCell ref="P3693:Q3694"/>
    <mergeCell ref="R3693:U3694"/>
    <mergeCell ref="V3693:X3694"/>
    <mergeCell ref="A3691:G3692"/>
    <mergeCell ref="I3691:L3692"/>
    <mergeCell ref="M3691:O3692"/>
    <mergeCell ref="P3691:Q3692"/>
    <mergeCell ref="R3691:U3692"/>
    <mergeCell ref="V3691:X3692"/>
    <mergeCell ref="A3689:G3690"/>
    <mergeCell ref="I3689:L3690"/>
    <mergeCell ref="M3689:O3690"/>
    <mergeCell ref="P3689:Q3690"/>
    <mergeCell ref="R3689:U3690"/>
    <mergeCell ref="V3689:X3690"/>
    <mergeCell ref="A3687:G3688"/>
    <mergeCell ref="I3687:L3688"/>
    <mergeCell ref="M3687:O3688"/>
    <mergeCell ref="P3687:Q3688"/>
    <mergeCell ref="R3687:U3688"/>
    <mergeCell ref="V3687:X3688"/>
    <mergeCell ref="S3682:T3682"/>
    <mergeCell ref="U3682:W3682"/>
    <mergeCell ref="B3684:X3684"/>
    <mergeCell ref="A3686:G3686"/>
    <mergeCell ref="I3686:L3686"/>
    <mergeCell ref="M3686:O3686"/>
    <mergeCell ref="P3686:Q3686"/>
    <mergeCell ref="R3686:U3686"/>
    <mergeCell ref="V3686:X3686"/>
    <mergeCell ref="A3709:G3710"/>
    <mergeCell ref="I3709:L3710"/>
    <mergeCell ref="M3709:O3710"/>
    <mergeCell ref="P3709:Q3710"/>
    <mergeCell ref="R3709:U3710"/>
    <mergeCell ref="V3709:X3710"/>
    <mergeCell ref="A3707:G3708"/>
    <mergeCell ref="I3707:L3708"/>
    <mergeCell ref="M3707:O3708"/>
    <mergeCell ref="P3707:Q3708"/>
    <mergeCell ref="R3707:U3708"/>
    <mergeCell ref="V3707:X3708"/>
    <mergeCell ref="A3705:G3706"/>
    <mergeCell ref="I3705:L3706"/>
    <mergeCell ref="M3705:O3706"/>
    <mergeCell ref="P3705:Q3706"/>
    <mergeCell ref="R3705:U3706"/>
    <mergeCell ref="V3705:X3706"/>
    <mergeCell ref="A3703:G3704"/>
    <mergeCell ref="I3703:L3704"/>
    <mergeCell ref="M3703:O3704"/>
    <mergeCell ref="P3703:Q3704"/>
    <mergeCell ref="R3703:U3704"/>
    <mergeCell ref="V3703:X3704"/>
    <mergeCell ref="A3701:G3702"/>
    <mergeCell ref="I3701:L3702"/>
    <mergeCell ref="M3701:O3702"/>
    <mergeCell ref="P3701:Q3702"/>
    <mergeCell ref="R3701:U3702"/>
    <mergeCell ref="V3701:X3702"/>
    <mergeCell ref="S3696:T3696"/>
    <mergeCell ref="U3696:W3696"/>
    <mergeCell ref="B3698:X3698"/>
    <mergeCell ref="A3700:G3700"/>
    <mergeCell ref="I3700:L3700"/>
    <mergeCell ref="M3700:O3700"/>
    <mergeCell ref="P3700:Q3700"/>
    <mergeCell ref="R3700:U3700"/>
    <mergeCell ref="V3700:X3700"/>
    <mergeCell ref="A3725:G3726"/>
    <mergeCell ref="I3725:L3726"/>
    <mergeCell ref="M3725:O3726"/>
    <mergeCell ref="P3725:Q3726"/>
    <mergeCell ref="R3725:U3726"/>
    <mergeCell ref="V3725:X3726"/>
    <mergeCell ref="A3723:G3724"/>
    <mergeCell ref="I3723:L3724"/>
    <mergeCell ref="M3723:O3724"/>
    <mergeCell ref="P3723:Q3724"/>
    <mergeCell ref="R3723:U3724"/>
    <mergeCell ref="V3723:X3724"/>
    <mergeCell ref="A3721:G3722"/>
    <mergeCell ref="I3721:L3722"/>
    <mergeCell ref="M3721:O3722"/>
    <mergeCell ref="P3721:Q3722"/>
    <mergeCell ref="R3721:U3722"/>
    <mergeCell ref="V3721:X3722"/>
    <mergeCell ref="A3719:G3720"/>
    <mergeCell ref="I3719:L3720"/>
    <mergeCell ref="M3719:O3720"/>
    <mergeCell ref="P3719:Q3720"/>
    <mergeCell ref="R3719:U3720"/>
    <mergeCell ref="V3719:X3720"/>
    <mergeCell ref="A3717:G3718"/>
    <mergeCell ref="I3717:L3718"/>
    <mergeCell ref="M3717:O3718"/>
    <mergeCell ref="P3717:Q3718"/>
    <mergeCell ref="R3717:U3718"/>
    <mergeCell ref="V3717:X3718"/>
    <mergeCell ref="S3712:T3712"/>
    <mergeCell ref="U3712:W3712"/>
    <mergeCell ref="B3714:X3714"/>
    <mergeCell ref="A3716:G3716"/>
    <mergeCell ref="I3716:L3716"/>
    <mergeCell ref="M3716:O3716"/>
    <mergeCell ref="P3716:Q3716"/>
    <mergeCell ref="R3716:U3716"/>
    <mergeCell ref="V3716:X3716"/>
    <mergeCell ref="A3741:G3742"/>
    <mergeCell ref="I3741:L3742"/>
    <mergeCell ref="M3741:O3742"/>
    <mergeCell ref="P3741:Q3742"/>
    <mergeCell ref="R3741:U3742"/>
    <mergeCell ref="V3741:X3742"/>
    <mergeCell ref="A3739:G3740"/>
    <mergeCell ref="I3739:L3740"/>
    <mergeCell ref="M3739:O3740"/>
    <mergeCell ref="P3739:Q3740"/>
    <mergeCell ref="R3739:U3740"/>
    <mergeCell ref="V3739:X3740"/>
    <mergeCell ref="A3737:G3738"/>
    <mergeCell ref="I3737:L3738"/>
    <mergeCell ref="M3737:O3738"/>
    <mergeCell ref="P3737:Q3738"/>
    <mergeCell ref="R3737:U3738"/>
    <mergeCell ref="V3737:X3738"/>
    <mergeCell ref="A3735:G3736"/>
    <mergeCell ref="I3735:L3736"/>
    <mergeCell ref="M3735:O3736"/>
    <mergeCell ref="P3735:Q3736"/>
    <mergeCell ref="R3735:U3736"/>
    <mergeCell ref="V3735:X3736"/>
    <mergeCell ref="A3733:G3734"/>
    <mergeCell ref="I3733:L3734"/>
    <mergeCell ref="M3733:O3734"/>
    <mergeCell ref="P3733:Q3734"/>
    <mergeCell ref="R3733:U3734"/>
    <mergeCell ref="V3733:X3734"/>
    <mergeCell ref="S3728:T3728"/>
    <mergeCell ref="U3728:W3728"/>
    <mergeCell ref="B3730:X3730"/>
    <mergeCell ref="A3732:G3732"/>
    <mergeCell ref="I3732:L3732"/>
    <mergeCell ref="M3732:O3732"/>
    <mergeCell ref="P3732:Q3732"/>
    <mergeCell ref="R3732:U3732"/>
    <mergeCell ref="V3732:X3732"/>
    <mergeCell ref="A3757:G3758"/>
    <mergeCell ref="I3757:L3758"/>
    <mergeCell ref="M3757:O3758"/>
    <mergeCell ref="P3757:Q3758"/>
    <mergeCell ref="R3757:U3758"/>
    <mergeCell ref="V3757:X3758"/>
    <mergeCell ref="A3755:G3756"/>
    <mergeCell ref="I3755:L3756"/>
    <mergeCell ref="M3755:O3756"/>
    <mergeCell ref="P3755:Q3756"/>
    <mergeCell ref="R3755:U3756"/>
    <mergeCell ref="V3755:X3756"/>
    <mergeCell ref="A3753:G3754"/>
    <mergeCell ref="I3753:L3754"/>
    <mergeCell ref="M3753:O3754"/>
    <mergeCell ref="P3753:Q3754"/>
    <mergeCell ref="R3753:U3754"/>
    <mergeCell ref="V3753:X3754"/>
    <mergeCell ref="A3751:G3752"/>
    <mergeCell ref="I3751:L3752"/>
    <mergeCell ref="M3751:O3752"/>
    <mergeCell ref="P3751:Q3752"/>
    <mergeCell ref="R3751:U3752"/>
    <mergeCell ref="V3751:X3752"/>
    <mergeCell ref="A3749:G3750"/>
    <mergeCell ref="I3749:L3750"/>
    <mergeCell ref="M3749:O3750"/>
    <mergeCell ref="P3749:Q3750"/>
    <mergeCell ref="R3749:U3750"/>
    <mergeCell ref="V3749:X3750"/>
    <mergeCell ref="S3744:T3744"/>
    <mergeCell ref="U3744:W3744"/>
    <mergeCell ref="B3746:X3746"/>
    <mergeCell ref="A3748:G3748"/>
    <mergeCell ref="I3748:L3748"/>
    <mergeCell ref="M3748:O3748"/>
    <mergeCell ref="P3748:Q3748"/>
    <mergeCell ref="R3748:U3748"/>
    <mergeCell ref="V3748:X3748"/>
    <mergeCell ref="S3772:T3772"/>
    <mergeCell ref="U3772:W3772"/>
    <mergeCell ref="B3774:X3774"/>
    <mergeCell ref="A3776:G3776"/>
    <mergeCell ref="I3776:L3776"/>
    <mergeCell ref="M3776:O3776"/>
    <mergeCell ref="P3776:Q3776"/>
    <mergeCell ref="R3776:U3776"/>
    <mergeCell ref="V3776:X3776"/>
    <mergeCell ref="A3769:G3770"/>
    <mergeCell ref="I3769:L3770"/>
    <mergeCell ref="M3769:O3770"/>
    <mergeCell ref="P3769:Q3770"/>
    <mergeCell ref="R3769:U3770"/>
    <mergeCell ref="V3769:X3770"/>
    <mergeCell ref="A3767:G3768"/>
    <mergeCell ref="I3767:L3768"/>
    <mergeCell ref="M3767:O3768"/>
    <mergeCell ref="P3767:Q3768"/>
    <mergeCell ref="R3767:U3768"/>
    <mergeCell ref="V3767:X3768"/>
    <mergeCell ref="A3765:G3766"/>
    <mergeCell ref="I3765:L3766"/>
    <mergeCell ref="M3765:O3766"/>
    <mergeCell ref="P3765:Q3766"/>
    <mergeCell ref="R3765:U3766"/>
    <mergeCell ref="V3765:X3766"/>
    <mergeCell ref="S3760:T3760"/>
    <mergeCell ref="U3760:W3760"/>
    <mergeCell ref="B3762:X3762"/>
    <mergeCell ref="A3764:G3764"/>
    <mergeCell ref="I3764:L3764"/>
    <mergeCell ref="M3764:O3764"/>
    <mergeCell ref="P3764:Q3764"/>
    <mergeCell ref="R3764:U3764"/>
    <mergeCell ref="V3764:X3764"/>
    <mergeCell ref="A3790:G3791"/>
    <mergeCell ref="I3790:L3791"/>
    <mergeCell ref="M3790:O3791"/>
    <mergeCell ref="P3790:Q3791"/>
    <mergeCell ref="R3790:U3791"/>
    <mergeCell ref="V3790:X3791"/>
    <mergeCell ref="S3785:T3785"/>
    <mergeCell ref="U3785:W3785"/>
    <mergeCell ref="B3787:X3787"/>
    <mergeCell ref="A3789:G3789"/>
    <mergeCell ref="I3789:L3789"/>
    <mergeCell ref="M3789:O3789"/>
    <mergeCell ref="P3789:Q3789"/>
    <mergeCell ref="R3789:U3789"/>
    <mergeCell ref="V3789:X3789"/>
    <mergeCell ref="A3782:G3783"/>
    <mergeCell ref="I3782:L3783"/>
    <mergeCell ref="M3782:O3783"/>
    <mergeCell ref="P3782:Q3783"/>
    <mergeCell ref="R3782:U3783"/>
    <mergeCell ref="V3782:X3783"/>
    <mergeCell ref="A3780:G3781"/>
    <mergeCell ref="I3780:L3781"/>
    <mergeCell ref="M3780:O3781"/>
    <mergeCell ref="P3780:Q3781"/>
    <mergeCell ref="R3780:U3781"/>
    <mergeCell ref="V3780:X3781"/>
    <mergeCell ref="A3777:G3779"/>
    <mergeCell ref="I3777:L3779"/>
    <mergeCell ref="M3777:O3779"/>
    <mergeCell ref="P3777:Q3779"/>
    <mergeCell ref="R3777:U3779"/>
    <mergeCell ref="V3777:X3779"/>
    <mergeCell ref="A3804:G3805"/>
    <mergeCell ref="I3804:L3805"/>
    <mergeCell ref="M3804:O3805"/>
    <mergeCell ref="P3804:Q3805"/>
    <mergeCell ref="R3804:U3805"/>
    <mergeCell ref="V3804:X3805"/>
    <mergeCell ref="A3802:G3803"/>
    <mergeCell ref="I3802:L3803"/>
    <mergeCell ref="M3802:O3803"/>
    <mergeCell ref="P3802:Q3803"/>
    <mergeCell ref="R3802:U3803"/>
    <mergeCell ref="V3802:X3803"/>
    <mergeCell ref="S3797:T3797"/>
    <mergeCell ref="U3797:W3797"/>
    <mergeCell ref="B3799:X3799"/>
    <mergeCell ref="A3801:G3801"/>
    <mergeCell ref="I3801:L3801"/>
    <mergeCell ref="M3801:O3801"/>
    <mergeCell ref="P3801:Q3801"/>
    <mergeCell ref="R3801:U3801"/>
    <mergeCell ref="V3801:X3801"/>
    <mergeCell ref="A3794:G3795"/>
    <mergeCell ref="I3794:L3795"/>
    <mergeCell ref="M3794:O3795"/>
    <mergeCell ref="P3794:Q3795"/>
    <mergeCell ref="R3794:U3795"/>
    <mergeCell ref="V3794:X3795"/>
    <mergeCell ref="A3792:G3793"/>
    <mergeCell ref="I3792:L3793"/>
    <mergeCell ref="M3792:O3793"/>
    <mergeCell ref="P3792:Q3793"/>
    <mergeCell ref="R3792:U3793"/>
    <mergeCell ref="V3792:X3793"/>
    <mergeCell ref="A3819:G3820"/>
    <mergeCell ref="I3819:L3820"/>
    <mergeCell ref="M3819:O3820"/>
    <mergeCell ref="P3819:Q3820"/>
    <mergeCell ref="R3819:U3820"/>
    <mergeCell ref="V3819:X3820"/>
    <mergeCell ref="A3817:G3818"/>
    <mergeCell ref="I3817:L3818"/>
    <mergeCell ref="M3817:O3818"/>
    <mergeCell ref="P3817:Q3818"/>
    <mergeCell ref="R3817:U3818"/>
    <mergeCell ref="V3817:X3818"/>
    <mergeCell ref="A3814:G3816"/>
    <mergeCell ref="I3814:L3816"/>
    <mergeCell ref="M3814:O3816"/>
    <mergeCell ref="P3814:Q3816"/>
    <mergeCell ref="R3814:U3816"/>
    <mergeCell ref="V3814:X3816"/>
    <mergeCell ref="S3809:T3809"/>
    <mergeCell ref="U3809:W3809"/>
    <mergeCell ref="B3811:X3811"/>
    <mergeCell ref="A3813:G3813"/>
    <mergeCell ref="I3813:L3813"/>
    <mergeCell ref="M3813:O3813"/>
    <mergeCell ref="P3813:Q3813"/>
    <mergeCell ref="R3813:U3813"/>
    <mergeCell ref="V3813:X3813"/>
    <mergeCell ref="A3806:G3807"/>
    <mergeCell ref="I3806:L3807"/>
    <mergeCell ref="M3806:O3807"/>
    <mergeCell ref="P3806:Q3807"/>
    <mergeCell ref="R3806:U3807"/>
    <mergeCell ref="V3806:X3807"/>
    <mergeCell ref="S3834:T3834"/>
    <mergeCell ref="U3834:W3834"/>
    <mergeCell ref="B3836:X3836"/>
    <mergeCell ref="A3838:G3838"/>
    <mergeCell ref="I3838:L3838"/>
    <mergeCell ref="M3838:O3838"/>
    <mergeCell ref="P3838:Q3838"/>
    <mergeCell ref="R3838:U3838"/>
    <mergeCell ref="V3838:X3838"/>
    <mergeCell ref="A3831:G3832"/>
    <mergeCell ref="I3831:L3832"/>
    <mergeCell ref="M3831:O3832"/>
    <mergeCell ref="P3831:Q3832"/>
    <mergeCell ref="R3831:U3832"/>
    <mergeCell ref="V3831:X3832"/>
    <mergeCell ref="A3829:G3830"/>
    <mergeCell ref="I3829:L3830"/>
    <mergeCell ref="M3829:O3830"/>
    <mergeCell ref="P3829:Q3830"/>
    <mergeCell ref="R3829:U3830"/>
    <mergeCell ref="V3829:X3830"/>
    <mergeCell ref="A3827:G3828"/>
    <mergeCell ref="I3827:L3828"/>
    <mergeCell ref="M3827:O3828"/>
    <mergeCell ref="P3827:Q3828"/>
    <mergeCell ref="R3827:U3828"/>
    <mergeCell ref="V3827:X3828"/>
    <mergeCell ref="S3822:T3822"/>
    <mergeCell ref="U3822:W3822"/>
    <mergeCell ref="B3824:X3824"/>
    <mergeCell ref="A3826:G3826"/>
    <mergeCell ref="I3826:L3826"/>
    <mergeCell ref="M3826:O3826"/>
    <mergeCell ref="P3826:Q3826"/>
    <mergeCell ref="R3826:U3826"/>
    <mergeCell ref="V3826:X3826"/>
    <mergeCell ref="V3852:X3852"/>
    <mergeCell ref="A3853:G3854"/>
    <mergeCell ref="I3853:L3854"/>
    <mergeCell ref="M3853:O3854"/>
    <mergeCell ref="P3853:Q3854"/>
    <mergeCell ref="R3853:U3854"/>
    <mergeCell ref="V3853:X3854"/>
    <mergeCell ref="S3846:T3846"/>
    <mergeCell ref="U3846:W3846"/>
    <mergeCell ref="E3848:F3848"/>
    <mergeCell ref="G3848:J3848"/>
    <mergeCell ref="B3850:X3850"/>
    <mergeCell ref="A3852:G3852"/>
    <mergeCell ref="I3852:L3852"/>
    <mergeCell ref="M3852:O3852"/>
    <mergeCell ref="P3852:Q3852"/>
    <mergeCell ref="R3852:U3852"/>
    <mergeCell ref="A3843:G3844"/>
    <mergeCell ref="I3843:L3844"/>
    <mergeCell ref="M3843:O3844"/>
    <mergeCell ref="P3843:Q3844"/>
    <mergeCell ref="R3843:U3844"/>
    <mergeCell ref="V3843:X3844"/>
    <mergeCell ref="A3841:G3842"/>
    <mergeCell ref="I3841:L3842"/>
    <mergeCell ref="M3841:O3842"/>
    <mergeCell ref="P3841:Q3842"/>
    <mergeCell ref="R3841:U3842"/>
    <mergeCell ref="V3841:X3842"/>
    <mergeCell ref="A3839:G3840"/>
    <mergeCell ref="I3839:L3840"/>
    <mergeCell ref="M3839:O3840"/>
    <mergeCell ref="P3839:Q3840"/>
    <mergeCell ref="R3839:U3840"/>
    <mergeCell ref="V3839:X3840"/>
    <mergeCell ref="A3867:G3868"/>
    <mergeCell ref="I3867:L3868"/>
    <mergeCell ref="M3867:O3868"/>
    <mergeCell ref="P3867:Q3868"/>
    <mergeCell ref="R3867:U3868"/>
    <mergeCell ref="V3867:X3868"/>
    <mergeCell ref="S3862:T3862"/>
    <mergeCell ref="U3862:W3862"/>
    <mergeCell ref="B3864:X3864"/>
    <mergeCell ref="A3866:G3866"/>
    <mergeCell ref="I3866:L3866"/>
    <mergeCell ref="M3866:O3866"/>
    <mergeCell ref="P3866:Q3866"/>
    <mergeCell ref="R3866:U3866"/>
    <mergeCell ref="V3866:X3866"/>
    <mergeCell ref="A3859:G3860"/>
    <mergeCell ref="I3859:L3860"/>
    <mergeCell ref="M3859:O3860"/>
    <mergeCell ref="P3859:Q3860"/>
    <mergeCell ref="R3859:U3860"/>
    <mergeCell ref="V3859:X3860"/>
    <mergeCell ref="A3857:G3858"/>
    <mergeCell ref="I3857:L3858"/>
    <mergeCell ref="M3857:O3858"/>
    <mergeCell ref="P3857:Q3858"/>
    <mergeCell ref="R3857:U3858"/>
    <mergeCell ref="V3857:X3858"/>
    <mergeCell ref="A3855:G3856"/>
    <mergeCell ref="I3855:L3856"/>
    <mergeCell ref="M3855:O3856"/>
    <mergeCell ref="P3855:Q3856"/>
    <mergeCell ref="R3855:U3856"/>
    <mergeCell ref="V3855:X3856"/>
    <mergeCell ref="A3881:G3882"/>
    <mergeCell ref="I3881:L3882"/>
    <mergeCell ref="M3881:O3882"/>
    <mergeCell ref="P3881:Q3882"/>
    <mergeCell ref="R3881:U3882"/>
    <mergeCell ref="V3881:X3882"/>
    <mergeCell ref="S3876:T3876"/>
    <mergeCell ref="U3876:W3876"/>
    <mergeCell ref="B3878:X3878"/>
    <mergeCell ref="A3880:G3880"/>
    <mergeCell ref="I3880:L3880"/>
    <mergeCell ref="M3880:O3880"/>
    <mergeCell ref="P3880:Q3880"/>
    <mergeCell ref="R3880:U3880"/>
    <mergeCell ref="V3880:X3880"/>
    <mergeCell ref="A3873:G3874"/>
    <mergeCell ref="I3873:L3874"/>
    <mergeCell ref="M3873:O3874"/>
    <mergeCell ref="P3873:Q3874"/>
    <mergeCell ref="R3873:U3874"/>
    <mergeCell ref="V3873:X3874"/>
    <mergeCell ref="A3871:G3872"/>
    <mergeCell ref="I3871:L3872"/>
    <mergeCell ref="M3871:O3872"/>
    <mergeCell ref="P3871:Q3872"/>
    <mergeCell ref="R3871:U3872"/>
    <mergeCell ref="V3871:X3872"/>
    <mergeCell ref="A3869:G3870"/>
    <mergeCell ref="I3869:L3870"/>
    <mergeCell ref="M3869:O3870"/>
    <mergeCell ref="P3869:Q3870"/>
    <mergeCell ref="R3869:U3870"/>
    <mergeCell ref="V3869:X3870"/>
    <mergeCell ref="A3893:G3894"/>
    <mergeCell ref="I3893:L3894"/>
    <mergeCell ref="M3893:O3894"/>
    <mergeCell ref="P3893:Q3894"/>
    <mergeCell ref="R3893:U3894"/>
    <mergeCell ref="V3893:X3894"/>
    <mergeCell ref="A3891:G3892"/>
    <mergeCell ref="I3891:L3892"/>
    <mergeCell ref="M3891:O3892"/>
    <mergeCell ref="P3891:Q3892"/>
    <mergeCell ref="R3891:U3892"/>
    <mergeCell ref="V3891:X3892"/>
    <mergeCell ref="A3889:G3890"/>
    <mergeCell ref="I3889:L3890"/>
    <mergeCell ref="M3889:O3890"/>
    <mergeCell ref="P3889:Q3890"/>
    <mergeCell ref="R3889:U3890"/>
    <mergeCell ref="V3889:X3890"/>
    <mergeCell ref="A3887:G3888"/>
    <mergeCell ref="I3887:L3888"/>
    <mergeCell ref="M3887:O3888"/>
    <mergeCell ref="P3887:Q3888"/>
    <mergeCell ref="R3887:U3888"/>
    <mergeCell ref="V3887:X3888"/>
    <mergeCell ref="A3885:G3886"/>
    <mergeCell ref="I3885:L3886"/>
    <mergeCell ref="M3885:O3886"/>
    <mergeCell ref="P3885:Q3886"/>
    <mergeCell ref="R3885:U3886"/>
    <mergeCell ref="V3885:X3886"/>
    <mergeCell ref="A3883:G3884"/>
    <mergeCell ref="I3883:L3884"/>
    <mergeCell ref="M3883:O3884"/>
    <mergeCell ref="P3883:Q3884"/>
    <mergeCell ref="R3883:U3884"/>
    <mergeCell ref="V3883:X3884"/>
    <mergeCell ref="A3909:G3910"/>
    <mergeCell ref="I3909:L3910"/>
    <mergeCell ref="M3909:O3910"/>
    <mergeCell ref="P3909:Q3910"/>
    <mergeCell ref="R3909:U3910"/>
    <mergeCell ref="V3909:X3910"/>
    <mergeCell ref="A3907:G3908"/>
    <mergeCell ref="I3907:L3908"/>
    <mergeCell ref="M3907:O3908"/>
    <mergeCell ref="P3907:Q3908"/>
    <mergeCell ref="R3907:U3908"/>
    <mergeCell ref="V3907:X3908"/>
    <mergeCell ref="A3905:G3906"/>
    <mergeCell ref="I3905:L3906"/>
    <mergeCell ref="M3905:O3906"/>
    <mergeCell ref="P3905:Q3906"/>
    <mergeCell ref="R3905:U3906"/>
    <mergeCell ref="V3905:X3906"/>
    <mergeCell ref="A3903:G3904"/>
    <mergeCell ref="I3903:L3904"/>
    <mergeCell ref="M3903:O3904"/>
    <mergeCell ref="P3903:Q3904"/>
    <mergeCell ref="R3903:U3904"/>
    <mergeCell ref="V3903:X3904"/>
    <mergeCell ref="A3901:G3902"/>
    <mergeCell ref="I3901:L3902"/>
    <mergeCell ref="M3901:O3902"/>
    <mergeCell ref="P3901:Q3902"/>
    <mergeCell ref="R3901:U3902"/>
    <mergeCell ref="V3901:X3902"/>
    <mergeCell ref="S3896:T3896"/>
    <mergeCell ref="U3896:W3896"/>
    <mergeCell ref="B3898:X3898"/>
    <mergeCell ref="A3900:G3900"/>
    <mergeCell ref="I3900:L3900"/>
    <mergeCell ref="M3900:O3900"/>
    <mergeCell ref="P3900:Q3900"/>
    <mergeCell ref="R3900:U3900"/>
    <mergeCell ref="V3900:X3900"/>
    <mergeCell ref="A3925:G3926"/>
    <mergeCell ref="I3925:L3926"/>
    <mergeCell ref="M3925:O3926"/>
    <mergeCell ref="P3925:Q3926"/>
    <mergeCell ref="R3925:U3926"/>
    <mergeCell ref="V3925:X3926"/>
    <mergeCell ref="A3923:G3924"/>
    <mergeCell ref="I3923:L3924"/>
    <mergeCell ref="M3923:O3924"/>
    <mergeCell ref="P3923:Q3924"/>
    <mergeCell ref="R3923:U3924"/>
    <mergeCell ref="V3923:X3924"/>
    <mergeCell ref="A3921:G3922"/>
    <mergeCell ref="I3921:L3922"/>
    <mergeCell ref="M3921:O3922"/>
    <mergeCell ref="P3921:Q3922"/>
    <mergeCell ref="R3921:U3922"/>
    <mergeCell ref="V3921:X3922"/>
    <mergeCell ref="A3919:G3920"/>
    <mergeCell ref="I3919:L3920"/>
    <mergeCell ref="M3919:O3920"/>
    <mergeCell ref="P3919:Q3920"/>
    <mergeCell ref="R3919:U3920"/>
    <mergeCell ref="V3919:X3920"/>
    <mergeCell ref="A3917:G3918"/>
    <mergeCell ref="I3917:L3918"/>
    <mergeCell ref="M3917:O3918"/>
    <mergeCell ref="P3917:Q3918"/>
    <mergeCell ref="R3917:U3918"/>
    <mergeCell ref="V3917:X3918"/>
    <mergeCell ref="S3912:T3912"/>
    <mergeCell ref="U3912:W3912"/>
    <mergeCell ref="B3914:X3914"/>
    <mergeCell ref="A3916:G3916"/>
    <mergeCell ref="I3916:L3916"/>
    <mergeCell ref="M3916:O3916"/>
    <mergeCell ref="P3916:Q3916"/>
    <mergeCell ref="R3916:U3916"/>
    <mergeCell ref="V3916:X3916"/>
    <mergeCell ref="A3941:G3942"/>
    <mergeCell ref="I3941:L3942"/>
    <mergeCell ref="M3941:O3942"/>
    <mergeCell ref="P3941:Q3942"/>
    <mergeCell ref="R3941:U3942"/>
    <mergeCell ref="V3941:X3942"/>
    <mergeCell ref="A3939:G3940"/>
    <mergeCell ref="I3939:L3940"/>
    <mergeCell ref="M3939:O3940"/>
    <mergeCell ref="P3939:Q3940"/>
    <mergeCell ref="R3939:U3940"/>
    <mergeCell ref="V3939:X3940"/>
    <mergeCell ref="A3937:G3938"/>
    <mergeCell ref="I3937:L3938"/>
    <mergeCell ref="M3937:O3938"/>
    <mergeCell ref="P3937:Q3938"/>
    <mergeCell ref="R3937:U3938"/>
    <mergeCell ref="V3937:X3938"/>
    <mergeCell ref="A3935:G3936"/>
    <mergeCell ref="I3935:L3936"/>
    <mergeCell ref="M3935:O3936"/>
    <mergeCell ref="P3935:Q3936"/>
    <mergeCell ref="R3935:U3936"/>
    <mergeCell ref="V3935:X3936"/>
    <mergeCell ref="A3933:G3934"/>
    <mergeCell ref="I3933:L3934"/>
    <mergeCell ref="M3933:O3934"/>
    <mergeCell ref="P3933:Q3934"/>
    <mergeCell ref="R3933:U3934"/>
    <mergeCell ref="V3933:X3934"/>
    <mergeCell ref="S3928:T3928"/>
    <mergeCell ref="U3928:W3928"/>
    <mergeCell ref="B3930:X3930"/>
    <mergeCell ref="A3932:G3932"/>
    <mergeCell ref="I3932:L3932"/>
    <mergeCell ref="M3932:O3932"/>
    <mergeCell ref="P3932:Q3932"/>
    <mergeCell ref="R3932:U3932"/>
    <mergeCell ref="V3932:X3932"/>
    <mergeCell ref="A3957:G3958"/>
    <mergeCell ref="I3957:L3958"/>
    <mergeCell ref="M3957:O3958"/>
    <mergeCell ref="P3957:Q3958"/>
    <mergeCell ref="R3957:U3958"/>
    <mergeCell ref="V3957:X3958"/>
    <mergeCell ref="A3955:G3956"/>
    <mergeCell ref="I3955:L3956"/>
    <mergeCell ref="M3955:O3956"/>
    <mergeCell ref="P3955:Q3956"/>
    <mergeCell ref="R3955:U3956"/>
    <mergeCell ref="V3955:X3956"/>
    <mergeCell ref="A3953:G3954"/>
    <mergeCell ref="I3953:L3954"/>
    <mergeCell ref="M3953:O3954"/>
    <mergeCell ref="P3953:Q3954"/>
    <mergeCell ref="R3953:U3954"/>
    <mergeCell ref="V3953:X3954"/>
    <mergeCell ref="A3951:G3952"/>
    <mergeCell ref="I3951:L3952"/>
    <mergeCell ref="M3951:O3952"/>
    <mergeCell ref="P3951:Q3952"/>
    <mergeCell ref="R3951:U3952"/>
    <mergeCell ref="V3951:X3952"/>
    <mergeCell ref="A3949:G3950"/>
    <mergeCell ref="I3949:L3950"/>
    <mergeCell ref="M3949:O3950"/>
    <mergeCell ref="P3949:Q3950"/>
    <mergeCell ref="R3949:U3950"/>
    <mergeCell ref="V3949:X3950"/>
    <mergeCell ref="S3944:T3944"/>
    <mergeCell ref="U3944:W3944"/>
    <mergeCell ref="B3946:X3946"/>
    <mergeCell ref="A3948:G3948"/>
    <mergeCell ref="I3948:L3948"/>
    <mergeCell ref="M3948:O3948"/>
    <mergeCell ref="P3948:Q3948"/>
    <mergeCell ref="R3948:U3948"/>
    <mergeCell ref="V3948:X3948"/>
    <mergeCell ref="A3971:G3972"/>
    <mergeCell ref="I3971:L3972"/>
    <mergeCell ref="M3971:O3972"/>
    <mergeCell ref="P3971:Q3972"/>
    <mergeCell ref="R3971:U3972"/>
    <mergeCell ref="V3971:X3972"/>
    <mergeCell ref="A3969:G3970"/>
    <mergeCell ref="I3969:L3970"/>
    <mergeCell ref="M3969:O3970"/>
    <mergeCell ref="P3969:Q3970"/>
    <mergeCell ref="R3969:U3970"/>
    <mergeCell ref="V3969:X3970"/>
    <mergeCell ref="A3967:G3968"/>
    <mergeCell ref="I3967:L3968"/>
    <mergeCell ref="M3967:O3968"/>
    <mergeCell ref="P3967:Q3968"/>
    <mergeCell ref="R3967:U3968"/>
    <mergeCell ref="V3967:X3968"/>
    <mergeCell ref="S3962:T3962"/>
    <mergeCell ref="U3962:W3962"/>
    <mergeCell ref="B3964:X3964"/>
    <mergeCell ref="A3966:G3966"/>
    <mergeCell ref="I3966:L3966"/>
    <mergeCell ref="M3966:O3966"/>
    <mergeCell ref="P3966:Q3966"/>
    <mergeCell ref="R3966:U3966"/>
    <mergeCell ref="V3966:X3966"/>
    <mergeCell ref="A3959:G3960"/>
    <mergeCell ref="I3959:L3960"/>
    <mergeCell ref="M3959:O3960"/>
    <mergeCell ref="P3959:Q3960"/>
    <mergeCell ref="R3959:U3960"/>
    <mergeCell ref="V3959:X3960"/>
    <mergeCell ref="S3982:T3982"/>
    <mergeCell ref="U3982:W3982"/>
    <mergeCell ref="B3984:X3984"/>
    <mergeCell ref="A3986:G3986"/>
    <mergeCell ref="I3986:L3986"/>
    <mergeCell ref="M3986:O3986"/>
    <mergeCell ref="P3986:Q3986"/>
    <mergeCell ref="R3986:U3986"/>
    <mergeCell ref="V3986:X3986"/>
    <mergeCell ref="A3979:G3980"/>
    <mergeCell ref="I3979:L3980"/>
    <mergeCell ref="M3979:O3980"/>
    <mergeCell ref="P3979:Q3980"/>
    <mergeCell ref="R3979:U3980"/>
    <mergeCell ref="V3979:X3980"/>
    <mergeCell ref="A3977:G3978"/>
    <mergeCell ref="I3977:L3978"/>
    <mergeCell ref="M3977:O3978"/>
    <mergeCell ref="P3977:Q3978"/>
    <mergeCell ref="R3977:U3978"/>
    <mergeCell ref="V3977:X3978"/>
    <mergeCell ref="A3975:G3976"/>
    <mergeCell ref="I3975:L3976"/>
    <mergeCell ref="M3975:O3976"/>
    <mergeCell ref="P3975:Q3976"/>
    <mergeCell ref="R3975:U3976"/>
    <mergeCell ref="V3975:X3976"/>
    <mergeCell ref="A3973:G3974"/>
    <mergeCell ref="I3973:L3974"/>
    <mergeCell ref="M3973:O3974"/>
    <mergeCell ref="P3973:Q3974"/>
    <mergeCell ref="R3973:U3974"/>
    <mergeCell ref="V3973:X3974"/>
    <mergeCell ref="S3996:T3996"/>
    <mergeCell ref="U3996:W3996"/>
    <mergeCell ref="B3998:X3998"/>
    <mergeCell ref="A4000:G4000"/>
    <mergeCell ref="I4000:L4000"/>
    <mergeCell ref="M4000:O4000"/>
    <mergeCell ref="P4000:Q4000"/>
    <mergeCell ref="R4000:U4000"/>
    <mergeCell ref="V4000:X4000"/>
    <mergeCell ref="A3993:G3994"/>
    <mergeCell ref="I3993:L3994"/>
    <mergeCell ref="M3993:O3994"/>
    <mergeCell ref="P3993:Q3994"/>
    <mergeCell ref="R3993:U3994"/>
    <mergeCell ref="V3993:X3994"/>
    <mergeCell ref="A3991:G3992"/>
    <mergeCell ref="I3991:L3992"/>
    <mergeCell ref="M3991:O3992"/>
    <mergeCell ref="P3991:Q3992"/>
    <mergeCell ref="R3991:U3992"/>
    <mergeCell ref="V3991:X3992"/>
    <mergeCell ref="A3989:G3990"/>
    <mergeCell ref="I3989:L3990"/>
    <mergeCell ref="M3989:O3990"/>
    <mergeCell ref="P3989:Q3990"/>
    <mergeCell ref="R3989:U3990"/>
    <mergeCell ref="V3989:X3990"/>
    <mergeCell ref="A3987:G3988"/>
    <mergeCell ref="I3987:L3988"/>
    <mergeCell ref="M3987:O3988"/>
    <mergeCell ref="P3987:Q3988"/>
    <mergeCell ref="R3987:U3988"/>
    <mergeCell ref="V3987:X3988"/>
    <mergeCell ref="A4013:G4014"/>
    <mergeCell ref="I4013:L4014"/>
    <mergeCell ref="M4013:O4014"/>
    <mergeCell ref="P4013:Q4014"/>
    <mergeCell ref="R4013:U4014"/>
    <mergeCell ref="V4013:X4014"/>
    <mergeCell ref="S4008:T4008"/>
    <mergeCell ref="U4008:W4008"/>
    <mergeCell ref="B4010:X4010"/>
    <mergeCell ref="A4012:G4012"/>
    <mergeCell ref="I4012:L4012"/>
    <mergeCell ref="M4012:O4012"/>
    <mergeCell ref="P4012:Q4012"/>
    <mergeCell ref="R4012:U4012"/>
    <mergeCell ref="V4012:X4012"/>
    <mergeCell ref="A4005:G4006"/>
    <mergeCell ref="I4005:L4006"/>
    <mergeCell ref="M4005:O4006"/>
    <mergeCell ref="P4005:Q4006"/>
    <mergeCell ref="R4005:U4006"/>
    <mergeCell ref="V4005:X4006"/>
    <mergeCell ref="A4003:G4004"/>
    <mergeCell ref="I4003:L4004"/>
    <mergeCell ref="M4003:O4004"/>
    <mergeCell ref="P4003:Q4004"/>
    <mergeCell ref="R4003:U4004"/>
    <mergeCell ref="V4003:X4004"/>
    <mergeCell ref="A4001:G4002"/>
    <mergeCell ref="I4001:L4002"/>
    <mergeCell ref="M4001:O4002"/>
    <mergeCell ref="P4001:Q4002"/>
    <mergeCell ref="R4001:U4002"/>
    <mergeCell ref="V4001:X4002"/>
    <mergeCell ref="S4024:T4024"/>
    <mergeCell ref="U4024:W4024"/>
    <mergeCell ref="B4026:X4026"/>
    <mergeCell ref="A4028:G4028"/>
    <mergeCell ref="I4028:L4028"/>
    <mergeCell ref="M4028:O4028"/>
    <mergeCell ref="P4028:Q4028"/>
    <mergeCell ref="R4028:U4028"/>
    <mergeCell ref="V4028:X4028"/>
    <mergeCell ref="A4021:G4022"/>
    <mergeCell ref="I4021:L4022"/>
    <mergeCell ref="M4021:O4022"/>
    <mergeCell ref="P4021:Q4022"/>
    <mergeCell ref="R4021:U4022"/>
    <mergeCell ref="V4021:X4022"/>
    <mergeCell ref="A4019:G4020"/>
    <mergeCell ref="I4019:L4020"/>
    <mergeCell ref="M4019:O4020"/>
    <mergeCell ref="P4019:Q4020"/>
    <mergeCell ref="R4019:U4020"/>
    <mergeCell ref="V4019:X4020"/>
    <mergeCell ref="A4017:G4018"/>
    <mergeCell ref="I4017:L4018"/>
    <mergeCell ref="M4017:O4018"/>
    <mergeCell ref="P4017:Q4018"/>
    <mergeCell ref="R4017:U4018"/>
    <mergeCell ref="V4017:X4018"/>
    <mergeCell ref="A4015:G4016"/>
    <mergeCell ref="I4015:L4016"/>
    <mergeCell ref="M4015:O4016"/>
    <mergeCell ref="P4015:Q4016"/>
    <mergeCell ref="R4015:U4016"/>
    <mergeCell ref="V4015:X4016"/>
    <mergeCell ref="A4041:G4042"/>
    <mergeCell ref="I4041:L4042"/>
    <mergeCell ref="M4041:O4042"/>
    <mergeCell ref="P4041:Q4042"/>
    <mergeCell ref="R4041:U4042"/>
    <mergeCell ref="V4041:X4042"/>
    <mergeCell ref="S4036:T4036"/>
    <mergeCell ref="U4036:W4036"/>
    <mergeCell ref="B4038:X4038"/>
    <mergeCell ref="A4040:G4040"/>
    <mergeCell ref="I4040:L4040"/>
    <mergeCell ref="M4040:O4040"/>
    <mergeCell ref="P4040:Q4040"/>
    <mergeCell ref="R4040:U4040"/>
    <mergeCell ref="V4040:X4040"/>
    <mergeCell ref="A4033:G4034"/>
    <mergeCell ref="I4033:L4034"/>
    <mergeCell ref="M4033:O4034"/>
    <mergeCell ref="P4033:Q4034"/>
    <mergeCell ref="R4033:U4034"/>
    <mergeCell ref="V4033:X4034"/>
    <mergeCell ref="A4031:G4032"/>
    <mergeCell ref="I4031:L4032"/>
    <mergeCell ref="M4031:O4032"/>
    <mergeCell ref="P4031:Q4032"/>
    <mergeCell ref="R4031:U4032"/>
    <mergeCell ref="V4031:X4032"/>
    <mergeCell ref="A4029:G4030"/>
    <mergeCell ref="I4029:L4030"/>
    <mergeCell ref="M4029:O4030"/>
    <mergeCell ref="P4029:Q4030"/>
    <mergeCell ref="R4029:U4030"/>
    <mergeCell ref="V4029:X4030"/>
    <mergeCell ref="A4055:G4056"/>
    <mergeCell ref="I4055:L4056"/>
    <mergeCell ref="M4055:O4056"/>
    <mergeCell ref="P4055:Q4056"/>
    <mergeCell ref="R4055:U4056"/>
    <mergeCell ref="V4055:X4056"/>
    <mergeCell ref="A4053:G4054"/>
    <mergeCell ref="I4053:L4054"/>
    <mergeCell ref="M4053:O4054"/>
    <mergeCell ref="P4053:Q4054"/>
    <mergeCell ref="R4053:U4054"/>
    <mergeCell ref="V4053:X4054"/>
    <mergeCell ref="S4048:T4048"/>
    <mergeCell ref="U4048:W4048"/>
    <mergeCell ref="B4050:X4050"/>
    <mergeCell ref="A4052:G4052"/>
    <mergeCell ref="I4052:L4052"/>
    <mergeCell ref="M4052:O4052"/>
    <mergeCell ref="P4052:Q4052"/>
    <mergeCell ref="R4052:U4052"/>
    <mergeCell ref="V4052:X4052"/>
    <mergeCell ref="A4045:G4046"/>
    <mergeCell ref="I4045:L4046"/>
    <mergeCell ref="M4045:O4046"/>
    <mergeCell ref="P4045:Q4046"/>
    <mergeCell ref="R4045:U4046"/>
    <mergeCell ref="V4045:X4046"/>
    <mergeCell ref="A4043:G4044"/>
    <mergeCell ref="I4043:L4044"/>
    <mergeCell ref="M4043:O4044"/>
    <mergeCell ref="P4043:Q4044"/>
    <mergeCell ref="R4043:U4044"/>
    <mergeCell ref="V4043:X4044"/>
    <mergeCell ref="A4069:G4070"/>
    <mergeCell ref="I4069:L4070"/>
    <mergeCell ref="M4069:O4070"/>
    <mergeCell ref="P4069:Q4070"/>
    <mergeCell ref="R4069:U4070"/>
    <mergeCell ref="V4069:X4070"/>
    <mergeCell ref="A4067:G4068"/>
    <mergeCell ref="I4067:L4068"/>
    <mergeCell ref="M4067:O4068"/>
    <mergeCell ref="P4067:Q4068"/>
    <mergeCell ref="R4067:U4068"/>
    <mergeCell ref="V4067:X4068"/>
    <mergeCell ref="S4062:T4062"/>
    <mergeCell ref="U4062:W4062"/>
    <mergeCell ref="B4064:X4064"/>
    <mergeCell ref="A4066:G4066"/>
    <mergeCell ref="I4066:L4066"/>
    <mergeCell ref="M4066:O4066"/>
    <mergeCell ref="P4066:Q4066"/>
    <mergeCell ref="R4066:U4066"/>
    <mergeCell ref="V4066:X4066"/>
    <mergeCell ref="A4059:G4060"/>
    <mergeCell ref="I4059:L4060"/>
    <mergeCell ref="M4059:O4060"/>
    <mergeCell ref="P4059:Q4060"/>
    <mergeCell ref="R4059:U4060"/>
    <mergeCell ref="V4059:X4060"/>
    <mergeCell ref="A4057:G4058"/>
    <mergeCell ref="I4057:L4058"/>
    <mergeCell ref="M4057:O4058"/>
    <mergeCell ref="P4057:Q4058"/>
    <mergeCell ref="R4057:U4058"/>
    <mergeCell ref="V4057:X4058"/>
    <mergeCell ref="A4083:G4084"/>
    <mergeCell ref="I4083:L4084"/>
    <mergeCell ref="M4083:O4084"/>
    <mergeCell ref="P4083:Q4084"/>
    <mergeCell ref="R4083:U4084"/>
    <mergeCell ref="V4083:X4084"/>
    <mergeCell ref="A4081:G4082"/>
    <mergeCell ref="I4081:L4082"/>
    <mergeCell ref="M4081:O4082"/>
    <mergeCell ref="P4081:Q4082"/>
    <mergeCell ref="R4081:U4082"/>
    <mergeCell ref="V4081:X4082"/>
    <mergeCell ref="S4076:T4076"/>
    <mergeCell ref="U4076:W4076"/>
    <mergeCell ref="B4078:X4078"/>
    <mergeCell ref="A4080:G4080"/>
    <mergeCell ref="I4080:L4080"/>
    <mergeCell ref="M4080:O4080"/>
    <mergeCell ref="P4080:Q4080"/>
    <mergeCell ref="R4080:U4080"/>
    <mergeCell ref="V4080:X4080"/>
    <mergeCell ref="A4073:G4074"/>
    <mergeCell ref="I4073:L4074"/>
    <mergeCell ref="M4073:O4074"/>
    <mergeCell ref="P4073:Q4074"/>
    <mergeCell ref="R4073:U4074"/>
    <mergeCell ref="V4073:X4074"/>
    <mergeCell ref="A4071:G4072"/>
    <mergeCell ref="I4071:L4072"/>
    <mergeCell ref="M4071:O4072"/>
    <mergeCell ref="P4071:Q4072"/>
    <mergeCell ref="R4071:U4072"/>
    <mergeCell ref="V4071:X4072"/>
    <mergeCell ref="A4097:G4098"/>
    <mergeCell ref="I4097:L4098"/>
    <mergeCell ref="M4097:O4098"/>
    <mergeCell ref="P4097:Q4098"/>
    <mergeCell ref="R4097:U4098"/>
    <mergeCell ref="V4097:X4098"/>
    <mergeCell ref="A4095:G4096"/>
    <mergeCell ref="I4095:L4096"/>
    <mergeCell ref="M4095:O4096"/>
    <mergeCell ref="P4095:Q4096"/>
    <mergeCell ref="R4095:U4096"/>
    <mergeCell ref="V4095:X4096"/>
    <mergeCell ref="A4093:G4094"/>
    <mergeCell ref="I4093:L4094"/>
    <mergeCell ref="M4093:O4094"/>
    <mergeCell ref="P4093:Q4094"/>
    <mergeCell ref="R4093:U4094"/>
    <mergeCell ref="V4093:X4094"/>
    <mergeCell ref="S4088:T4088"/>
    <mergeCell ref="U4088:W4088"/>
    <mergeCell ref="B4090:X4090"/>
    <mergeCell ref="A4092:G4092"/>
    <mergeCell ref="I4092:L4092"/>
    <mergeCell ref="M4092:O4092"/>
    <mergeCell ref="P4092:Q4092"/>
    <mergeCell ref="R4092:U4092"/>
    <mergeCell ref="V4092:X4092"/>
    <mergeCell ref="A4085:G4086"/>
    <mergeCell ref="I4085:L4086"/>
    <mergeCell ref="M4085:O4086"/>
    <mergeCell ref="P4085:Q4086"/>
    <mergeCell ref="R4085:U4086"/>
    <mergeCell ref="V4085:X4086"/>
    <mergeCell ref="A4111:G4112"/>
    <mergeCell ref="I4111:L4112"/>
    <mergeCell ref="M4111:O4112"/>
    <mergeCell ref="P4111:Q4112"/>
    <mergeCell ref="R4111:U4112"/>
    <mergeCell ref="V4111:X4112"/>
    <mergeCell ref="S4106:T4106"/>
    <mergeCell ref="U4106:W4106"/>
    <mergeCell ref="B4108:X4108"/>
    <mergeCell ref="A4110:G4110"/>
    <mergeCell ref="I4110:L4110"/>
    <mergeCell ref="M4110:O4110"/>
    <mergeCell ref="P4110:Q4110"/>
    <mergeCell ref="R4110:U4110"/>
    <mergeCell ref="V4110:X4110"/>
    <mergeCell ref="A4103:G4104"/>
    <mergeCell ref="I4103:L4104"/>
    <mergeCell ref="M4103:O4104"/>
    <mergeCell ref="P4103:Q4104"/>
    <mergeCell ref="R4103:U4104"/>
    <mergeCell ref="V4103:X4104"/>
    <mergeCell ref="A4101:G4102"/>
    <mergeCell ref="I4101:L4102"/>
    <mergeCell ref="M4101:O4102"/>
    <mergeCell ref="P4101:Q4102"/>
    <mergeCell ref="R4101:U4102"/>
    <mergeCell ref="V4101:X4102"/>
    <mergeCell ref="A4099:G4100"/>
    <mergeCell ref="I4099:L4100"/>
    <mergeCell ref="M4099:O4100"/>
    <mergeCell ref="P4099:Q4100"/>
    <mergeCell ref="R4099:U4100"/>
    <mergeCell ref="V4099:X4100"/>
    <mergeCell ref="S4122:T4122"/>
    <mergeCell ref="U4122:W4122"/>
    <mergeCell ref="B4124:X4124"/>
    <mergeCell ref="A4126:G4126"/>
    <mergeCell ref="I4126:L4126"/>
    <mergeCell ref="M4126:O4126"/>
    <mergeCell ref="P4126:Q4126"/>
    <mergeCell ref="R4126:U4126"/>
    <mergeCell ref="V4126:X4126"/>
    <mergeCell ref="A4119:G4120"/>
    <mergeCell ref="I4119:L4120"/>
    <mergeCell ref="M4119:O4120"/>
    <mergeCell ref="P4119:Q4120"/>
    <mergeCell ref="R4119:U4120"/>
    <mergeCell ref="V4119:X4120"/>
    <mergeCell ref="A4117:G4118"/>
    <mergeCell ref="I4117:L4118"/>
    <mergeCell ref="M4117:O4118"/>
    <mergeCell ref="P4117:Q4118"/>
    <mergeCell ref="R4117:U4118"/>
    <mergeCell ref="V4117:X4118"/>
    <mergeCell ref="A4115:G4116"/>
    <mergeCell ref="I4115:L4116"/>
    <mergeCell ref="M4115:O4116"/>
    <mergeCell ref="P4115:Q4116"/>
    <mergeCell ref="R4115:U4116"/>
    <mergeCell ref="V4115:X4116"/>
    <mergeCell ref="A4113:G4114"/>
    <mergeCell ref="I4113:L4114"/>
    <mergeCell ref="M4113:O4114"/>
    <mergeCell ref="P4113:Q4114"/>
    <mergeCell ref="R4113:U4114"/>
    <mergeCell ref="V4113:X4114"/>
    <mergeCell ref="S4136:T4136"/>
    <mergeCell ref="U4136:W4136"/>
    <mergeCell ref="B4138:X4138"/>
    <mergeCell ref="A4140:G4140"/>
    <mergeCell ref="I4140:L4140"/>
    <mergeCell ref="M4140:O4140"/>
    <mergeCell ref="P4140:Q4140"/>
    <mergeCell ref="R4140:U4140"/>
    <mergeCell ref="V4140:X4140"/>
    <mergeCell ref="A4133:G4134"/>
    <mergeCell ref="I4133:L4134"/>
    <mergeCell ref="M4133:O4134"/>
    <mergeCell ref="P4133:Q4134"/>
    <mergeCell ref="R4133:U4134"/>
    <mergeCell ref="V4133:X4134"/>
    <mergeCell ref="A4131:G4132"/>
    <mergeCell ref="I4131:L4132"/>
    <mergeCell ref="M4131:O4132"/>
    <mergeCell ref="P4131:Q4132"/>
    <mergeCell ref="R4131:U4132"/>
    <mergeCell ref="V4131:X4132"/>
    <mergeCell ref="A4129:G4130"/>
    <mergeCell ref="I4129:L4130"/>
    <mergeCell ref="M4129:O4130"/>
    <mergeCell ref="P4129:Q4130"/>
    <mergeCell ref="R4129:U4130"/>
    <mergeCell ref="V4129:X4130"/>
    <mergeCell ref="A4127:G4128"/>
    <mergeCell ref="I4127:L4128"/>
    <mergeCell ref="M4127:O4128"/>
    <mergeCell ref="P4127:Q4128"/>
    <mergeCell ref="R4127:U4128"/>
    <mergeCell ref="V4127:X4128"/>
    <mergeCell ref="S4150:T4150"/>
    <mergeCell ref="U4150:W4150"/>
    <mergeCell ref="B4152:X4152"/>
    <mergeCell ref="A4154:G4154"/>
    <mergeCell ref="I4154:L4154"/>
    <mergeCell ref="M4154:O4154"/>
    <mergeCell ref="P4154:Q4154"/>
    <mergeCell ref="R4154:U4154"/>
    <mergeCell ref="V4154:X4154"/>
    <mergeCell ref="A4147:G4148"/>
    <mergeCell ref="I4147:L4148"/>
    <mergeCell ref="M4147:O4148"/>
    <mergeCell ref="P4147:Q4148"/>
    <mergeCell ref="R4147:U4148"/>
    <mergeCell ref="V4147:X4148"/>
    <mergeCell ref="A4145:G4146"/>
    <mergeCell ref="I4145:L4146"/>
    <mergeCell ref="M4145:O4146"/>
    <mergeCell ref="P4145:Q4146"/>
    <mergeCell ref="R4145:U4146"/>
    <mergeCell ref="V4145:X4146"/>
    <mergeCell ref="A4143:G4144"/>
    <mergeCell ref="I4143:L4144"/>
    <mergeCell ref="M4143:O4144"/>
    <mergeCell ref="P4143:Q4144"/>
    <mergeCell ref="R4143:U4144"/>
    <mergeCell ref="V4143:X4144"/>
    <mergeCell ref="A4141:G4142"/>
    <mergeCell ref="I4141:L4142"/>
    <mergeCell ref="M4141:O4142"/>
    <mergeCell ref="P4141:Q4142"/>
    <mergeCell ref="R4141:U4142"/>
    <mergeCell ref="V4141:X4142"/>
    <mergeCell ref="A4167:G4168"/>
    <mergeCell ref="I4167:L4168"/>
    <mergeCell ref="M4167:O4168"/>
    <mergeCell ref="P4167:Q4168"/>
    <mergeCell ref="R4167:U4168"/>
    <mergeCell ref="V4167:X4168"/>
    <mergeCell ref="S4162:T4162"/>
    <mergeCell ref="U4162:W4162"/>
    <mergeCell ref="B4164:X4164"/>
    <mergeCell ref="A4166:G4166"/>
    <mergeCell ref="I4166:L4166"/>
    <mergeCell ref="M4166:O4166"/>
    <mergeCell ref="P4166:Q4166"/>
    <mergeCell ref="R4166:U4166"/>
    <mergeCell ref="V4166:X4166"/>
    <mergeCell ref="A4159:G4160"/>
    <mergeCell ref="I4159:L4160"/>
    <mergeCell ref="M4159:O4160"/>
    <mergeCell ref="P4159:Q4160"/>
    <mergeCell ref="R4159:U4160"/>
    <mergeCell ref="V4159:X4160"/>
    <mergeCell ref="A4157:G4158"/>
    <mergeCell ref="I4157:L4158"/>
    <mergeCell ref="M4157:O4158"/>
    <mergeCell ref="P4157:Q4158"/>
    <mergeCell ref="R4157:U4158"/>
    <mergeCell ref="V4157:X4158"/>
    <mergeCell ref="A4155:G4156"/>
    <mergeCell ref="I4155:L4156"/>
    <mergeCell ref="M4155:O4156"/>
    <mergeCell ref="P4155:Q4156"/>
    <mergeCell ref="R4155:U4156"/>
    <mergeCell ref="V4155:X4156"/>
    <mergeCell ref="S4178:T4178"/>
    <mergeCell ref="U4178:W4178"/>
    <mergeCell ref="B4180:X4180"/>
    <mergeCell ref="A4182:G4182"/>
    <mergeCell ref="I4182:L4182"/>
    <mergeCell ref="M4182:O4182"/>
    <mergeCell ref="P4182:Q4182"/>
    <mergeCell ref="R4182:U4182"/>
    <mergeCell ref="V4182:X4182"/>
    <mergeCell ref="A4175:G4176"/>
    <mergeCell ref="I4175:L4176"/>
    <mergeCell ref="M4175:O4176"/>
    <mergeCell ref="P4175:Q4176"/>
    <mergeCell ref="R4175:U4176"/>
    <mergeCell ref="V4175:X4176"/>
    <mergeCell ref="A4173:G4174"/>
    <mergeCell ref="I4173:L4174"/>
    <mergeCell ref="M4173:O4174"/>
    <mergeCell ref="P4173:Q4174"/>
    <mergeCell ref="R4173:U4174"/>
    <mergeCell ref="V4173:X4174"/>
    <mergeCell ref="A4171:G4172"/>
    <mergeCell ref="I4171:L4172"/>
    <mergeCell ref="M4171:O4172"/>
    <mergeCell ref="P4171:Q4172"/>
    <mergeCell ref="R4171:U4172"/>
    <mergeCell ref="V4171:X4172"/>
    <mergeCell ref="A4169:G4170"/>
    <mergeCell ref="I4169:L4170"/>
    <mergeCell ref="M4169:O4170"/>
    <mergeCell ref="P4169:Q4170"/>
    <mergeCell ref="R4169:U4170"/>
    <mergeCell ref="V4169:X4170"/>
    <mergeCell ref="S4192:T4192"/>
    <mergeCell ref="U4192:W4192"/>
    <mergeCell ref="B4194:X4194"/>
    <mergeCell ref="A4196:G4196"/>
    <mergeCell ref="I4196:L4196"/>
    <mergeCell ref="M4196:O4196"/>
    <mergeCell ref="P4196:Q4196"/>
    <mergeCell ref="R4196:U4196"/>
    <mergeCell ref="V4196:X4196"/>
    <mergeCell ref="A4189:G4190"/>
    <mergeCell ref="I4189:L4190"/>
    <mergeCell ref="M4189:O4190"/>
    <mergeCell ref="P4189:Q4190"/>
    <mergeCell ref="R4189:U4190"/>
    <mergeCell ref="V4189:X4190"/>
    <mergeCell ref="A4187:G4188"/>
    <mergeCell ref="I4187:L4188"/>
    <mergeCell ref="M4187:O4188"/>
    <mergeCell ref="P4187:Q4188"/>
    <mergeCell ref="R4187:U4188"/>
    <mergeCell ref="V4187:X4188"/>
    <mergeCell ref="A4185:G4186"/>
    <mergeCell ref="I4185:L4186"/>
    <mergeCell ref="M4185:O4186"/>
    <mergeCell ref="P4185:Q4186"/>
    <mergeCell ref="R4185:U4186"/>
    <mergeCell ref="V4185:X4186"/>
    <mergeCell ref="A4183:G4184"/>
    <mergeCell ref="I4183:L4184"/>
    <mergeCell ref="M4183:O4184"/>
    <mergeCell ref="P4183:Q4184"/>
    <mergeCell ref="R4183:U4184"/>
    <mergeCell ref="V4183:X4184"/>
    <mergeCell ref="A4207:G4208"/>
    <mergeCell ref="I4207:L4208"/>
    <mergeCell ref="M4207:O4208"/>
    <mergeCell ref="P4207:Q4208"/>
    <mergeCell ref="R4207:U4208"/>
    <mergeCell ref="V4207:X4208"/>
    <mergeCell ref="A4205:G4206"/>
    <mergeCell ref="I4205:L4206"/>
    <mergeCell ref="M4205:O4206"/>
    <mergeCell ref="P4205:Q4206"/>
    <mergeCell ref="R4205:U4206"/>
    <mergeCell ref="V4205:X4206"/>
    <mergeCell ref="A4203:G4204"/>
    <mergeCell ref="I4203:L4204"/>
    <mergeCell ref="M4203:O4204"/>
    <mergeCell ref="P4203:Q4204"/>
    <mergeCell ref="R4203:U4204"/>
    <mergeCell ref="V4203:X4204"/>
    <mergeCell ref="A4201:G4202"/>
    <mergeCell ref="I4201:L4202"/>
    <mergeCell ref="M4201:O4202"/>
    <mergeCell ref="P4201:Q4202"/>
    <mergeCell ref="R4201:U4202"/>
    <mergeCell ref="V4201:X4202"/>
    <mergeCell ref="A4199:G4200"/>
    <mergeCell ref="I4199:L4200"/>
    <mergeCell ref="M4199:O4200"/>
    <mergeCell ref="P4199:Q4200"/>
    <mergeCell ref="R4199:U4200"/>
    <mergeCell ref="V4199:X4200"/>
    <mergeCell ref="A4197:G4198"/>
    <mergeCell ref="I4197:L4198"/>
    <mergeCell ref="M4197:O4198"/>
    <mergeCell ref="P4197:Q4198"/>
    <mergeCell ref="R4197:U4198"/>
    <mergeCell ref="V4197:X4198"/>
    <mergeCell ref="A4221:G4222"/>
    <mergeCell ref="I4221:L4222"/>
    <mergeCell ref="M4221:O4222"/>
    <mergeCell ref="P4221:Q4222"/>
    <mergeCell ref="R4221:U4222"/>
    <mergeCell ref="V4221:X4222"/>
    <mergeCell ref="A4219:G4220"/>
    <mergeCell ref="I4219:L4220"/>
    <mergeCell ref="M4219:O4220"/>
    <mergeCell ref="P4219:Q4220"/>
    <mergeCell ref="R4219:U4220"/>
    <mergeCell ref="V4219:X4220"/>
    <mergeCell ref="A4217:G4218"/>
    <mergeCell ref="I4217:L4218"/>
    <mergeCell ref="M4217:O4218"/>
    <mergeCell ref="P4217:Q4218"/>
    <mergeCell ref="R4217:U4218"/>
    <mergeCell ref="V4217:X4218"/>
    <mergeCell ref="A4215:G4216"/>
    <mergeCell ref="I4215:L4216"/>
    <mergeCell ref="M4215:O4216"/>
    <mergeCell ref="P4215:Q4216"/>
    <mergeCell ref="R4215:U4216"/>
    <mergeCell ref="V4215:X4216"/>
    <mergeCell ref="S4210:T4210"/>
    <mergeCell ref="U4210:W4210"/>
    <mergeCell ref="B4212:X4212"/>
    <mergeCell ref="A4214:G4214"/>
    <mergeCell ref="I4214:L4214"/>
    <mergeCell ref="M4214:O4214"/>
    <mergeCell ref="P4214:Q4214"/>
    <mergeCell ref="R4214:U4214"/>
    <mergeCell ref="V4214:X4214"/>
    <mergeCell ref="A4235:G4236"/>
    <mergeCell ref="I4235:L4236"/>
    <mergeCell ref="M4235:O4236"/>
    <mergeCell ref="P4235:Q4236"/>
    <mergeCell ref="R4235:U4236"/>
    <mergeCell ref="V4235:X4236"/>
    <mergeCell ref="A4233:G4234"/>
    <mergeCell ref="I4233:L4234"/>
    <mergeCell ref="M4233:O4234"/>
    <mergeCell ref="P4233:Q4234"/>
    <mergeCell ref="R4233:U4234"/>
    <mergeCell ref="V4233:X4234"/>
    <mergeCell ref="A4231:G4232"/>
    <mergeCell ref="I4231:L4232"/>
    <mergeCell ref="M4231:O4232"/>
    <mergeCell ref="P4231:Q4232"/>
    <mergeCell ref="R4231:U4232"/>
    <mergeCell ref="V4231:X4232"/>
    <mergeCell ref="A4229:G4230"/>
    <mergeCell ref="I4229:L4230"/>
    <mergeCell ref="M4229:O4230"/>
    <mergeCell ref="P4229:Q4230"/>
    <mergeCell ref="R4229:U4230"/>
    <mergeCell ref="V4229:X4230"/>
    <mergeCell ref="S4224:T4224"/>
    <mergeCell ref="U4224:W4224"/>
    <mergeCell ref="B4226:X4226"/>
    <mergeCell ref="A4228:G4228"/>
    <mergeCell ref="I4228:L4228"/>
    <mergeCell ref="M4228:O4228"/>
    <mergeCell ref="P4228:Q4228"/>
    <mergeCell ref="R4228:U4228"/>
    <mergeCell ref="V4228:X4228"/>
    <mergeCell ref="A4253:G4254"/>
    <mergeCell ref="I4253:L4254"/>
    <mergeCell ref="M4253:O4254"/>
    <mergeCell ref="P4253:Q4254"/>
    <mergeCell ref="R4253:U4254"/>
    <mergeCell ref="V4253:X4254"/>
    <mergeCell ref="A4251:G4252"/>
    <mergeCell ref="I4251:L4252"/>
    <mergeCell ref="M4251:O4252"/>
    <mergeCell ref="P4251:Q4252"/>
    <mergeCell ref="R4251:U4252"/>
    <mergeCell ref="V4251:X4252"/>
    <mergeCell ref="A4249:G4250"/>
    <mergeCell ref="I4249:L4250"/>
    <mergeCell ref="M4249:O4250"/>
    <mergeCell ref="P4249:Q4250"/>
    <mergeCell ref="R4249:U4250"/>
    <mergeCell ref="V4249:X4250"/>
    <mergeCell ref="A4247:G4248"/>
    <mergeCell ref="I4247:L4248"/>
    <mergeCell ref="M4247:O4248"/>
    <mergeCell ref="P4247:Q4248"/>
    <mergeCell ref="R4247:U4248"/>
    <mergeCell ref="V4247:X4248"/>
    <mergeCell ref="V4244:X4244"/>
    <mergeCell ref="A4245:G4246"/>
    <mergeCell ref="I4245:L4246"/>
    <mergeCell ref="M4245:O4246"/>
    <mergeCell ref="P4245:Q4246"/>
    <mergeCell ref="R4245:U4246"/>
    <mergeCell ref="V4245:X4246"/>
    <mergeCell ref="S4238:T4238"/>
    <mergeCell ref="U4238:W4238"/>
    <mergeCell ref="E4240:F4240"/>
    <mergeCell ref="G4240:J4240"/>
    <mergeCell ref="B4242:X4242"/>
    <mergeCell ref="A4244:G4244"/>
    <mergeCell ref="I4244:L4244"/>
    <mergeCell ref="M4244:O4244"/>
    <mergeCell ref="P4244:Q4244"/>
    <mergeCell ref="R4244:U4244"/>
    <mergeCell ref="A4267:G4268"/>
    <mergeCell ref="I4267:L4268"/>
    <mergeCell ref="M4267:O4268"/>
    <mergeCell ref="P4267:Q4268"/>
    <mergeCell ref="R4267:U4268"/>
    <mergeCell ref="V4267:X4268"/>
    <mergeCell ref="A4265:G4266"/>
    <mergeCell ref="I4265:L4266"/>
    <mergeCell ref="M4265:O4266"/>
    <mergeCell ref="P4265:Q4266"/>
    <mergeCell ref="R4265:U4266"/>
    <mergeCell ref="V4265:X4266"/>
    <mergeCell ref="A4263:G4264"/>
    <mergeCell ref="I4263:L4264"/>
    <mergeCell ref="M4263:O4264"/>
    <mergeCell ref="P4263:Q4264"/>
    <mergeCell ref="R4263:U4264"/>
    <mergeCell ref="V4263:X4264"/>
    <mergeCell ref="A4261:G4262"/>
    <mergeCell ref="I4261:L4262"/>
    <mergeCell ref="M4261:O4262"/>
    <mergeCell ref="P4261:Q4262"/>
    <mergeCell ref="R4261:U4262"/>
    <mergeCell ref="V4261:X4262"/>
    <mergeCell ref="S4256:T4256"/>
    <mergeCell ref="U4256:W4256"/>
    <mergeCell ref="B4258:X4258"/>
    <mergeCell ref="A4260:G4260"/>
    <mergeCell ref="I4260:L4260"/>
    <mergeCell ref="M4260:O4260"/>
    <mergeCell ref="P4260:Q4260"/>
    <mergeCell ref="R4260:U4260"/>
    <mergeCell ref="V4260:X4260"/>
    <mergeCell ref="A4281:G4282"/>
    <mergeCell ref="I4281:L4282"/>
    <mergeCell ref="M4281:O4282"/>
    <mergeCell ref="P4281:Q4282"/>
    <mergeCell ref="R4281:U4282"/>
    <mergeCell ref="V4281:X4282"/>
    <mergeCell ref="A4279:G4280"/>
    <mergeCell ref="I4279:L4280"/>
    <mergeCell ref="M4279:O4280"/>
    <mergeCell ref="P4279:Q4280"/>
    <mergeCell ref="R4279:U4280"/>
    <mergeCell ref="V4279:X4280"/>
    <mergeCell ref="A4277:G4278"/>
    <mergeCell ref="I4277:L4278"/>
    <mergeCell ref="M4277:O4278"/>
    <mergeCell ref="P4277:Q4278"/>
    <mergeCell ref="R4277:U4278"/>
    <mergeCell ref="V4277:X4278"/>
    <mergeCell ref="A4275:G4276"/>
    <mergeCell ref="I4275:L4276"/>
    <mergeCell ref="M4275:O4276"/>
    <mergeCell ref="P4275:Q4276"/>
    <mergeCell ref="R4275:U4276"/>
    <mergeCell ref="V4275:X4276"/>
    <mergeCell ref="S4270:T4270"/>
    <mergeCell ref="U4270:W4270"/>
    <mergeCell ref="B4272:X4272"/>
    <mergeCell ref="A4274:G4274"/>
    <mergeCell ref="I4274:L4274"/>
    <mergeCell ref="M4274:O4274"/>
    <mergeCell ref="P4274:Q4274"/>
    <mergeCell ref="R4274:U4274"/>
    <mergeCell ref="V4274:X4274"/>
    <mergeCell ref="A4297:G4298"/>
    <mergeCell ref="I4297:L4298"/>
    <mergeCell ref="M4297:O4298"/>
    <mergeCell ref="P4297:Q4298"/>
    <mergeCell ref="R4297:U4298"/>
    <mergeCell ref="V4297:X4298"/>
    <mergeCell ref="A4295:G4296"/>
    <mergeCell ref="I4295:L4296"/>
    <mergeCell ref="M4295:O4296"/>
    <mergeCell ref="P4295:Q4296"/>
    <mergeCell ref="R4295:U4296"/>
    <mergeCell ref="V4295:X4296"/>
    <mergeCell ref="A4293:G4294"/>
    <mergeCell ref="I4293:L4294"/>
    <mergeCell ref="M4293:O4294"/>
    <mergeCell ref="P4293:Q4294"/>
    <mergeCell ref="R4293:U4294"/>
    <mergeCell ref="V4293:X4294"/>
    <mergeCell ref="A4291:G4292"/>
    <mergeCell ref="I4291:L4292"/>
    <mergeCell ref="M4291:O4292"/>
    <mergeCell ref="P4291:Q4292"/>
    <mergeCell ref="R4291:U4292"/>
    <mergeCell ref="V4291:X4292"/>
    <mergeCell ref="A4289:G4290"/>
    <mergeCell ref="I4289:L4290"/>
    <mergeCell ref="M4289:O4290"/>
    <mergeCell ref="P4289:Q4290"/>
    <mergeCell ref="R4289:U4290"/>
    <mergeCell ref="V4289:X4290"/>
    <mergeCell ref="S4284:T4284"/>
    <mergeCell ref="U4284:W4284"/>
    <mergeCell ref="B4286:X4286"/>
    <mergeCell ref="A4288:G4288"/>
    <mergeCell ref="I4288:L4288"/>
    <mergeCell ref="M4288:O4288"/>
    <mergeCell ref="P4288:Q4288"/>
    <mergeCell ref="R4288:U4288"/>
    <mergeCell ref="V4288:X4288"/>
    <mergeCell ref="A4311:G4312"/>
    <mergeCell ref="I4311:L4312"/>
    <mergeCell ref="M4311:O4312"/>
    <mergeCell ref="P4311:Q4312"/>
    <mergeCell ref="R4311:U4312"/>
    <mergeCell ref="V4311:X4312"/>
    <mergeCell ref="A4309:G4310"/>
    <mergeCell ref="I4309:L4310"/>
    <mergeCell ref="M4309:O4310"/>
    <mergeCell ref="P4309:Q4310"/>
    <mergeCell ref="R4309:U4310"/>
    <mergeCell ref="V4309:X4310"/>
    <mergeCell ref="A4307:G4308"/>
    <mergeCell ref="I4307:L4308"/>
    <mergeCell ref="M4307:O4308"/>
    <mergeCell ref="P4307:Q4308"/>
    <mergeCell ref="R4307:U4308"/>
    <mergeCell ref="V4307:X4308"/>
    <mergeCell ref="A4305:G4306"/>
    <mergeCell ref="I4305:L4306"/>
    <mergeCell ref="M4305:O4306"/>
    <mergeCell ref="P4305:Q4306"/>
    <mergeCell ref="R4305:U4306"/>
    <mergeCell ref="V4305:X4306"/>
    <mergeCell ref="S4300:T4300"/>
    <mergeCell ref="U4300:W4300"/>
    <mergeCell ref="B4302:X4302"/>
    <mergeCell ref="A4304:G4304"/>
    <mergeCell ref="I4304:L4304"/>
    <mergeCell ref="M4304:O4304"/>
    <mergeCell ref="P4304:Q4304"/>
    <mergeCell ref="R4304:U4304"/>
    <mergeCell ref="V4304:X4304"/>
    <mergeCell ref="A4327:G4328"/>
    <mergeCell ref="I4327:L4328"/>
    <mergeCell ref="M4327:O4328"/>
    <mergeCell ref="P4327:Q4328"/>
    <mergeCell ref="R4327:U4328"/>
    <mergeCell ref="V4327:X4328"/>
    <mergeCell ref="A4325:G4326"/>
    <mergeCell ref="I4325:L4326"/>
    <mergeCell ref="M4325:O4326"/>
    <mergeCell ref="P4325:Q4326"/>
    <mergeCell ref="R4325:U4326"/>
    <mergeCell ref="V4325:X4326"/>
    <mergeCell ref="A4323:G4324"/>
    <mergeCell ref="I4323:L4324"/>
    <mergeCell ref="M4323:O4324"/>
    <mergeCell ref="P4323:Q4324"/>
    <mergeCell ref="R4323:U4324"/>
    <mergeCell ref="V4323:X4324"/>
    <mergeCell ref="A4321:G4322"/>
    <mergeCell ref="I4321:L4322"/>
    <mergeCell ref="M4321:O4322"/>
    <mergeCell ref="P4321:Q4322"/>
    <mergeCell ref="R4321:U4322"/>
    <mergeCell ref="V4321:X4322"/>
    <mergeCell ref="A4319:G4320"/>
    <mergeCell ref="I4319:L4320"/>
    <mergeCell ref="M4319:O4320"/>
    <mergeCell ref="P4319:Q4320"/>
    <mergeCell ref="R4319:U4320"/>
    <mergeCell ref="V4319:X4320"/>
    <mergeCell ref="S4314:T4314"/>
    <mergeCell ref="U4314:W4314"/>
    <mergeCell ref="B4316:X4316"/>
    <mergeCell ref="A4318:G4318"/>
    <mergeCell ref="I4318:L4318"/>
    <mergeCell ref="M4318:O4318"/>
    <mergeCell ref="P4318:Q4318"/>
    <mergeCell ref="R4318:U4318"/>
    <mergeCell ref="V4318:X4318"/>
    <mergeCell ref="A4342:G4343"/>
    <mergeCell ref="I4342:L4343"/>
    <mergeCell ref="M4342:O4343"/>
    <mergeCell ref="P4342:Q4343"/>
    <mergeCell ref="R4342:U4343"/>
    <mergeCell ref="V4342:X4343"/>
    <mergeCell ref="A4340:G4341"/>
    <mergeCell ref="I4340:L4341"/>
    <mergeCell ref="M4340:O4341"/>
    <mergeCell ref="P4340:Q4341"/>
    <mergeCell ref="R4340:U4341"/>
    <mergeCell ref="V4340:X4341"/>
    <mergeCell ref="A4337:G4339"/>
    <mergeCell ref="I4337:L4339"/>
    <mergeCell ref="M4337:O4339"/>
    <mergeCell ref="P4337:Q4339"/>
    <mergeCell ref="R4337:U4339"/>
    <mergeCell ref="V4337:X4339"/>
    <mergeCell ref="S4332:T4332"/>
    <mergeCell ref="U4332:W4332"/>
    <mergeCell ref="B4334:X4334"/>
    <mergeCell ref="A4336:G4336"/>
    <mergeCell ref="I4336:L4336"/>
    <mergeCell ref="M4336:O4336"/>
    <mergeCell ref="P4336:Q4336"/>
    <mergeCell ref="R4336:U4336"/>
    <mergeCell ref="V4336:X4336"/>
    <mergeCell ref="A4329:G4330"/>
    <mergeCell ref="I4329:L4330"/>
    <mergeCell ref="M4329:O4330"/>
    <mergeCell ref="P4329:Q4330"/>
    <mergeCell ref="R4329:U4330"/>
    <mergeCell ref="V4329:X4330"/>
    <mergeCell ref="A4356:G4357"/>
    <mergeCell ref="I4356:L4357"/>
    <mergeCell ref="M4356:O4357"/>
    <mergeCell ref="P4356:Q4357"/>
    <mergeCell ref="R4356:U4357"/>
    <mergeCell ref="V4356:X4357"/>
    <mergeCell ref="A4354:G4355"/>
    <mergeCell ref="I4354:L4355"/>
    <mergeCell ref="M4354:O4355"/>
    <mergeCell ref="P4354:Q4355"/>
    <mergeCell ref="R4354:U4355"/>
    <mergeCell ref="V4354:X4355"/>
    <mergeCell ref="A4352:G4353"/>
    <mergeCell ref="I4352:L4353"/>
    <mergeCell ref="M4352:O4353"/>
    <mergeCell ref="P4352:Q4353"/>
    <mergeCell ref="R4352:U4353"/>
    <mergeCell ref="V4352:X4353"/>
    <mergeCell ref="S4347:T4347"/>
    <mergeCell ref="U4347:W4347"/>
    <mergeCell ref="B4349:X4349"/>
    <mergeCell ref="A4351:G4351"/>
    <mergeCell ref="I4351:L4351"/>
    <mergeCell ref="M4351:O4351"/>
    <mergeCell ref="P4351:Q4351"/>
    <mergeCell ref="R4351:U4351"/>
    <mergeCell ref="V4351:X4351"/>
    <mergeCell ref="A4344:G4345"/>
    <mergeCell ref="I4344:L4345"/>
    <mergeCell ref="M4344:O4345"/>
    <mergeCell ref="P4344:Q4345"/>
    <mergeCell ref="R4344:U4345"/>
    <mergeCell ref="V4344:X4345"/>
    <mergeCell ref="A4372:G4373"/>
    <mergeCell ref="I4372:L4373"/>
    <mergeCell ref="M4372:O4373"/>
    <mergeCell ref="P4372:Q4373"/>
    <mergeCell ref="R4372:U4373"/>
    <mergeCell ref="V4372:X4373"/>
    <mergeCell ref="A4370:G4371"/>
    <mergeCell ref="I4370:L4371"/>
    <mergeCell ref="M4370:O4371"/>
    <mergeCell ref="P4370:Q4371"/>
    <mergeCell ref="R4370:U4371"/>
    <mergeCell ref="V4370:X4371"/>
    <mergeCell ref="V4367:X4367"/>
    <mergeCell ref="A4368:G4369"/>
    <mergeCell ref="I4368:L4369"/>
    <mergeCell ref="M4368:O4369"/>
    <mergeCell ref="P4368:Q4369"/>
    <mergeCell ref="R4368:U4369"/>
    <mergeCell ref="V4368:X4369"/>
    <mergeCell ref="S4361:T4361"/>
    <mergeCell ref="U4361:W4361"/>
    <mergeCell ref="E4363:F4363"/>
    <mergeCell ref="G4363:J4363"/>
    <mergeCell ref="B4365:X4365"/>
    <mergeCell ref="A4367:G4367"/>
    <mergeCell ref="I4367:L4367"/>
    <mergeCell ref="M4367:O4367"/>
    <mergeCell ref="P4367:Q4367"/>
    <mergeCell ref="R4367:U4367"/>
    <mergeCell ref="A4358:G4359"/>
    <mergeCell ref="I4358:L4359"/>
    <mergeCell ref="M4358:O4359"/>
    <mergeCell ref="P4358:Q4359"/>
    <mergeCell ref="R4358:U4359"/>
    <mergeCell ref="V4358:X4359"/>
    <mergeCell ref="A4386:G4387"/>
    <mergeCell ref="I4386:L4387"/>
    <mergeCell ref="M4386:O4387"/>
    <mergeCell ref="P4386:Q4387"/>
    <mergeCell ref="R4386:U4387"/>
    <mergeCell ref="V4386:X4387"/>
    <mergeCell ref="A4384:G4385"/>
    <mergeCell ref="I4384:L4385"/>
    <mergeCell ref="M4384:O4385"/>
    <mergeCell ref="P4384:Q4385"/>
    <mergeCell ref="R4384:U4385"/>
    <mergeCell ref="V4384:X4385"/>
    <mergeCell ref="A4382:G4383"/>
    <mergeCell ref="I4382:L4383"/>
    <mergeCell ref="M4382:O4383"/>
    <mergeCell ref="P4382:Q4383"/>
    <mergeCell ref="R4382:U4383"/>
    <mergeCell ref="V4382:X4383"/>
    <mergeCell ref="S4377:T4377"/>
    <mergeCell ref="U4377:W4377"/>
    <mergeCell ref="B4379:X4379"/>
    <mergeCell ref="A4381:G4381"/>
    <mergeCell ref="I4381:L4381"/>
    <mergeCell ref="M4381:O4381"/>
    <mergeCell ref="P4381:Q4381"/>
    <mergeCell ref="R4381:U4381"/>
    <mergeCell ref="V4381:X4381"/>
    <mergeCell ref="A4374:G4375"/>
    <mergeCell ref="I4374:L4375"/>
    <mergeCell ref="M4374:O4375"/>
    <mergeCell ref="P4374:Q4375"/>
    <mergeCell ref="R4374:U4375"/>
    <mergeCell ref="V4374:X4375"/>
    <mergeCell ref="A4400:G4401"/>
    <mergeCell ref="I4400:L4401"/>
    <mergeCell ref="M4400:O4401"/>
    <mergeCell ref="P4400:Q4401"/>
    <mergeCell ref="R4400:U4401"/>
    <mergeCell ref="V4400:X4401"/>
    <mergeCell ref="A4398:G4399"/>
    <mergeCell ref="I4398:L4399"/>
    <mergeCell ref="M4398:O4399"/>
    <mergeCell ref="P4398:Q4399"/>
    <mergeCell ref="R4398:U4399"/>
    <mergeCell ref="V4398:X4399"/>
    <mergeCell ref="A4396:G4397"/>
    <mergeCell ref="I4396:L4397"/>
    <mergeCell ref="M4396:O4397"/>
    <mergeCell ref="P4396:Q4397"/>
    <mergeCell ref="R4396:U4397"/>
    <mergeCell ref="V4396:X4397"/>
    <mergeCell ref="S4391:T4391"/>
    <mergeCell ref="U4391:W4391"/>
    <mergeCell ref="B4393:X4393"/>
    <mergeCell ref="A4395:G4395"/>
    <mergeCell ref="I4395:L4395"/>
    <mergeCell ref="M4395:O4395"/>
    <mergeCell ref="P4395:Q4395"/>
    <mergeCell ref="R4395:U4395"/>
    <mergeCell ref="V4395:X4395"/>
    <mergeCell ref="A4388:G4389"/>
    <mergeCell ref="I4388:L4389"/>
    <mergeCell ref="M4388:O4389"/>
    <mergeCell ref="P4388:Q4389"/>
    <mergeCell ref="R4388:U4389"/>
    <mergeCell ref="V4388:X4389"/>
    <mergeCell ref="A4414:G4415"/>
    <mergeCell ref="I4414:L4415"/>
    <mergeCell ref="M4414:O4415"/>
    <mergeCell ref="P4414:Q4415"/>
    <mergeCell ref="R4414:U4415"/>
    <mergeCell ref="V4414:X4415"/>
    <mergeCell ref="A4412:G4413"/>
    <mergeCell ref="I4412:L4413"/>
    <mergeCell ref="M4412:O4413"/>
    <mergeCell ref="P4412:Q4413"/>
    <mergeCell ref="R4412:U4413"/>
    <mergeCell ref="V4412:X4413"/>
    <mergeCell ref="A4410:G4411"/>
    <mergeCell ref="I4410:L4411"/>
    <mergeCell ref="M4410:O4411"/>
    <mergeCell ref="P4410:Q4411"/>
    <mergeCell ref="R4410:U4411"/>
    <mergeCell ref="V4410:X4411"/>
    <mergeCell ref="S4405:T4405"/>
    <mergeCell ref="U4405:W4405"/>
    <mergeCell ref="B4407:X4407"/>
    <mergeCell ref="A4409:G4409"/>
    <mergeCell ref="I4409:L4409"/>
    <mergeCell ref="M4409:O4409"/>
    <mergeCell ref="P4409:Q4409"/>
    <mergeCell ref="R4409:U4409"/>
    <mergeCell ref="V4409:X4409"/>
    <mergeCell ref="A4402:G4403"/>
    <mergeCell ref="I4402:L4403"/>
    <mergeCell ref="M4402:O4403"/>
    <mergeCell ref="P4402:Q4403"/>
    <mergeCell ref="R4402:U4403"/>
    <mergeCell ref="V4402:X4403"/>
    <mergeCell ref="A4428:G4429"/>
    <mergeCell ref="I4428:L4429"/>
    <mergeCell ref="M4428:O4429"/>
    <mergeCell ref="P4428:Q4429"/>
    <mergeCell ref="R4428:U4429"/>
    <mergeCell ref="V4428:X4429"/>
    <mergeCell ref="A4426:G4427"/>
    <mergeCell ref="I4426:L4427"/>
    <mergeCell ref="M4426:O4427"/>
    <mergeCell ref="P4426:Q4427"/>
    <mergeCell ref="R4426:U4427"/>
    <mergeCell ref="V4426:X4427"/>
    <mergeCell ref="A4424:G4425"/>
    <mergeCell ref="I4424:L4425"/>
    <mergeCell ref="M4424:O4425"/>
    <mergeCell ref="P4424:Q4425"/>
    <mergeCell ref="R4424:U4425"/>
    <mergeCell ref="V4424:X4425"/>
    <mergeCell ref="A4422:G4423"/>
    <mergeCell ref="I4422:L4423"/>
    <mergeCell ref="M4422:O4423"/>
    <mergeCell ref="P4422:Q4423"/>
    <mergeCell ref="R4422:U4423"/>
    <mergeCell ref="V4422:X4423"/>
    <mergeCell ref="S4417:T4417"/>
    <mergeCell ref="U4417:W4417"/>
    <mergeCell ref="B4419:X4419"/>
    <mergeCell ref="A4421:G4421"/>
    <mergeCell ref="I4421:L4421"/>
    <mergeCell ref="M4421:O4421"/>
    <mergeCell ref="P4421:Q4421"/>
    <mergeCell ref="R4421:U4421"/>
    <mergeCell ref="V4421:X4421"/>
    <mergeCell ref="S4443:T4443"/>
    <mergeCell ref="U4443:W4443"/>
    <mergeCell ref="B4445:X4445"/>
    <mergeCell ref="A4447:G4447"/>
    <mergeCell ref="I4447:L4447"/>
    <mergeCell ref="M4447:O4447"/>
    <mergeCell ref="P4447:Q4447"/>
    <mergeCell ref="R4447:U4447"/>
    <mergeCell ref="V4447:X4447"/>
    <mergeCell ref="A4440:G4441"/>
    <mergeCell ref="I4440:L4441"/>
    <mergeCell ref="M4440:O4441"/>
    <mergeCell ref="P4440:Q4441"/>
    <mergeCell ref="R4440:U4441"/>
    <mergeCell ref="V4440:X4441"/>
    <mergeCell ref="A4438:G4439"/>
    <mergeCell ref="I4438:L4439"/>
    <mergeCell ref="M4438:O4439"/>
    <mergeCell ref="P4438:Q4439"/>
    <mergeCell ref="R4438:U4439"/>
    <mergeCell ref="V4438:X4439"/>
    <mergeCell ref="A4436:G4437"/>
    <mergeCell ref="I4436:L4437"/>
    <mergeCell ref="M4436:O4437"/>
    <mergeCell ref="P4436:Q4437"/>
    <mergeCell ref="R4436:U4437"/>
    <mergeCell ref="V4436:X4437"/>
    <mergeCell ref="S4431:T4431"/>
    <mergeCell ref="U4431:W4431"/>
    <mergeCell ref="B4433:X4433"/>
    <mergeCell ref="A4435:G4435"/>
    <mergeCell ref="I4435:L4435"/>
    <mergeCell ref="M4435:O4435"/>
    <mergeCell ref="P4435:Q4435"/>
    <mergeCell ref="R4435:U4435"/>
    <mergeCell ref="V4435:X4435"/>
    <mergeCell ref="S4457:T4457"/>
    <mergeCell ref="U4457:W4457"/>
    <mergeCell ref="B4459:X4459"/>
    <mergeCell ref="A4461:G4461"/>
    <mergeCell ref="I4461:L4461"/>
    <mergeCell ref="M4461:O4461"/>
    <mergeCell ref="P4461:Q4461"/>
    <mergeCell ref="R4461:U4461"/>
    <mergeCell ref="V4461:X4461"/>
    <mergeCell ref="A4454:G4455"/>
    <mergeCell ref="I4454:L4455"/>
    <mergeCell ref="M4454:O4455"/>
    <mergeCell ref="P4454:Q4455"/>
    <mergeCell ref="R4454:U4455"/>
    <mergeCell ref="V4454:X4455"/>
    <mergeCell ref="A4452:G4453"/>
    <mergeCell ref="I4452:L4453"/>
    <mergeCell ref="M4452:O4453"/>
    <mergeCell ref="P4452:Q4453"/>
    <mergeCell ref="R4452:U4453"/>
    <mergeCell ref="V4452:X4453"/>
    <mergeCell ref="A4450:G4451"/>
    <mergeCell ref="I4450:L4451"/>
    <mergeCell ref="M4450:O4451"/>
    <mergeCell ref="P4450:Q4451"/>
    <mergeCell ref="R4450:U4451"/>
    <mergeCell ref="V4450:X4451"/>
    <mergeCell ref="A4448:G4449"/>
    <mergeCell ref="I4448:L4449"/>
    <mergeCell ref="M4448:O4449"/>
    <mergeCell ref="P4448:Q4449"/>
    <mergeCell ref="R4448:U4449"/>
    <mergeCell ref="V4448:X4449"/>
    <mergeCell ref="A4474:G4475"/>
    <mergeCell ref="I4474:L4475"/>
    <mergeCell ref="M4474:O4475"/>
    <mergeCell ref="P4474:Q4475"/>
    <mergeCell ref="R4474:U4475"/>
    <mergeCell ref="V4474:X4475"/>
    <mergeCell ref="S4469:T4469"/>
    <mergeCell ref="U4469:W4469"/>
    <mergeCell ref="B4471:X4471"/>
    <mergeCell ref="A4473:G4473"/>
    <mergeCell ref="I4473:L4473"/>
    <mergeCell ref="M4473:O4473"/>
    <mergeCell ref="P4473:Q4473"/>
    <mergeCell ref="R4473:U4473"/>
    <mergeCell ref="V4473:X4473"/>
    <mergeCell ref="A4466:G4467"/>
    <mergeCell ref="I4466:L4467"/>
    <mergeCell ref="M4466:O4467"/>
    <mergeCell ref="P4466:Q4467"/>
    <mergeCell ref="R4466:U4467"/>
    <mergeCell ref="V4466:X4467"/>
    <mergeCell ref="A4464:G4465"/>
    <mergeCell ref="I4464:L4465"/>
    <mergeCell ref="M4464:O4465"/>
    <mergeCell ref="P4464:Q4465"/>
    <mergeCell ref="R4464:U4465"/>
    <mergeCell ref="V4464:X4465"/>
    <mergeCell ref="A4462:G4463"/>
    <mergeCell ref="I4462:L4463"/>
    <mergeCell ref="M4462:O4463"/>
    <mergeCell ref="P4462:Q4463"/>
    <mergeCell ref="R4462:U4463"/>
    <mergeCell ref="V4462:X4463"/>
    <mergeCell ref="A4488:G4489"/>
    <mergeCell ref="I4488:L4489"/>
    <mergeCell ref="M4488:O4489"/>
    <mergeCell ref="P4488:Q4489"/>
    <mergeCell ref="R4488:U4489"/>
    <mergeCell ref="V4488:X4489"/>
    <mergeCell ref="S4483:T4483"/>
    <mergeCell ref="U4483:W4483"/>
    <mergeCell ref="B4485:X4485"/>
    <mergeCell ref="A4487:G4487"/>
    <mergeCell ref="I4487:L4487"/>
    <mergeCell ref="M4487:O4487"/>
    <mergeCell ref="P4487:Q4487"/>
    <mergeCell ref="R4487:U4487"/>
    <mergeCell ref="V4487:X4487"/>
    <mergeCell ref="A4480:G4481"/>
    <mergeCell ref="I4480:L4481"/>
    <mergeCell ref="M4480:O4481"/>
    <mergeCell ref="P4480:Q4481"/>
    <mergeCell ref="R4480:U4481"/>
    <mergeCell ref="V4480:X4481"/>
    <mergeCell ref="A4478:G4479"/>
    <mergeCell ref="I4478:L4479"/>
    <mergeCell ref="M4478:O4479"/>
    <mergeCell ref="P4478:Q4479"/>
    <mergeCell ref="R4478:U4479"/>
    <mergeCell ref="V4478:X4479"/>
    <mergeCell ref="A4476:G4477"/>
    <mergeCell ref="I4476:L4477"/>
    <mergeCell ref="M4476:O4477"/>
    <mergeCell ref="P4476:Q4477"/>
    <mergeCell ref="R4476:U4477"/>
    <mergeCell ref="V4476:X4477"/>
    <mergeCell ref="A4502:G4503"/>
    <mergeCell ref="I4502:L4503"/>
    <mergeCell ref="M4502:O4503"/>
    <mergeCell ref="P4502:Q4503"/>
    <mergeCell ref="R4502:U4503"/>
    <mergeCell ref="V4502:X4503"/>
    <mergeCell ref="S4497:T4497"/>
    <mergeCell ref="U4497:W4497"/>
    <mergeCell ref="B4499:X4499"/>
    <mergeCell ref="A4501:G4501"/>
    <mergeCell ref="I4501:L4501"/>
    <mergeCell ref="M4501:O4501"/>
    <mergeCell ref="P4501:Q4501"/>
    <mergeCell ref="R4501:U4501"/>
    <mergeCell ref="V4501:X4501"/>
    <mergeCell ref="A4494:G4495"/>
    <mergeCell ref="I4494:L4495"/>
    <mergeCell ref="M4494:O4495"/>
    <mergeCell ref="P4494:Q4495"/>
    <mergeCell ref="R4494:U4495"/>
    <mergeCell ref="V4494:X4495"/>
    <mergeCell ref="A4492:G4493"/>
    <mergeCell ref="I4492:L4493"/>
    <mergeCell ref="M4492:O4493"/>
    <mergeCell ref="P4492:Q4493"/>
    <mergeCell ref="R4492:U4493"/>
    <mergeCell ref="V4492:X4493"/>
    <mergeCell ref="A4490:G4491"/>
    <mergeCell ref="I4490:L4491"/>
    <mergeCell ref="M4490:O4491"/>
    <mergeCell ref="P4490:Q4491"/>
    <mergeCell ref="R4490:U4491"/>
    <mergeCell ref="V4490:X4491"/>
    <mergeCell ref="A4516:G4517"/>
    <mergeCell ref="I4516:L4517"/>
    <mergeCell ref="M4516:O4517"/>
    <mergeCell ref="P4516:Q4517"/>
    <mergeCell ref="R4516:U4517"/>
    <mergeCell ref="V4516:X4517"/>
    <mergeCell ref="A4514:G4515"/>
    <mergeCell ref="I4514:L4515"/>
    <mergeCell ref="M4514:O4515"/>
    <mergeCell ref="P4514:Q4515"/>
    <mergeCell ref="R4514:U4515"/>
    <mergeCell ref="V4514:X4515"/>
    <mergeCell ref="S4509:T4509"/>
    <mergeCell ref="U4509:W4509"/>
    <mergeCell ref="B4511:X4511"/>
    <mergeCell ref="A4513:G4513"/>
    <mergeCell ref="I4513:L4513"/>
    <mergeCell ref="M4513:O4513"/>
    <mergeCell ref="P4513:Q4513"/>
    <mergeCell ref="R4513:U4513"/>
    <mergeCell ref="V4513:X4513"/>
    <mergeCell ref="A4506:G4507"/>
    <mergeCell ref="I4506:L4507"/>
    <mergeCell ref="M4506:O4507"/>
    <mergeCell ref="P4506:Q4507"/>
    <mergeCell ref="R4506:U4507"/>
    <mergeCell ref="V4506:X4507"/>
    <mergeCell ref="A4504:G4505"/>
    <mergeCell ref="I4504:L4505"/>
    <mergeCell ref="M4504:O4505"/>
    <mergeCell ref="P4504:Q4505"/>
    <mergeCell ref="R4504:U4505"/>
    <mergeCell ref="V4504:X4505"/>
    <mergeCell ref="A4536:G4537"/>
    <mergeCell ref="I4536:L4537"/>
    <mergeCell ref="M4536:O4537"/>
    <mergeCell ref="P4536:Q4537"/>
    <mergeCell ref="R4536:U4537"/>
    <mergeCell ref="V4536:X4537"/>
    <mergeCell ref="S4531:T4531"/>
    <mergeCell ref="U4531:W4531"/>
    <mergeCell ref="B4533:X4533"/>
    <mergeCell ref="A4535:G4535"/>
    <mergeCell ref="I4535:L4535"/>
    <mergeCell ref="M4535:O4535"/>
    <mergeCell ref="P4535:Q4535"/>
    <mergeCell ref="R4535:U4535"/>
    <mergeCell ref="V4535:X4535"/>
    <mergeCell ref="V4527:X4527"/>
    <mergeCell ref="A4528:G4529"/>
    <mergeCell ref="I4528:L4529"/>
    <mergeCell ref="M4528:O4529"/>
    <mergeCell ref="P4528:Q4529"/>
    <mergeCell ref="R4528:U4529"/>
    <mergeCell ref="V4528:X4529"/>
    <mergeCell ref="S4521:T4521"/>
    <mergeCell ref="U4521:W4521"/>
    <mergeCell ref="E4523:F4523"/>
    <mergeCell ref="G4523:J4523"/>
    <mergeCell ref="B4525:X4525"/>
    <mergeCell ref="A4527:G4527"/>
    <mergeCell ref="I4527:L4527"/>
    <mergeCell ref="M4527:O4527"/>
    <mergeCell ref="P4527:Q4527"/>
    <mergeCell ref="R4527:U4527"/>
    <mergeCell ref="A4518:G4519"/>
    <mergeCell ref="I4518:L4519"/>
    <mergeCell ref="M4518:O4519"/>
    <mergeCell ref="P4518:Q4519"/>
    <mergeCell ref="R4518:U4519"/>
    <mergeCell ref="V4518:X4519"/>
    <mergeCell ref="S4555:T4555"/>
    <mergeCell ref="U4555:W4555"/>
    <mergeCell ref="B4557:X4557"/>
    <mergeCell ref="A4559:G4559"/>
    <mergeCell ref="I4559:L4559"/>
    <mergeCell ref="M4559:O4559"/>
    <mergeCell ref="P4559:Q4559"/>
    <mergeCell ref="R4559:U4559"/>
    <mergeCell ref="V4559:X4559"/>
    <mergeCell ref="A4552:G4553"/>
    <mergeCell ref="I4552:L4553"/>
    <mergeCell ref="M4552:O4553"/>
    <mergeCell ref="P4552:Q4553"/>
    <mergeCell ref="R4552:U4553"/>
    <mergeCell ref="V4552:X4553"/>
    <mergeCell ref="S4547:T4547"/>
    <mergeCell ref="U4547:W4547"/>
    <mergeCell ref="B4549:X4549"/>
    <mergeCell ref="A4551:G4551"/>
    <mergeCell ref="I4551:L4551"/>
    <mergeCell ref="M4551:O4551"/>
    <mergeCell ref="P4551:Q4551"/>
    <mergeCell ref="R4551:U4551"/>
    <mergeCell ref="V4551:X4551"/>
    <mergeCell ref="A4544:G4545"/>
    <mergeCell ref="I4544:L4545"/>
    <mergeCell ref="M4544:O4545"/>
    <mergeCell ref="P4544:Q4545"/>
    <mergeCell ref="R4544:U4545"/>
    <mergeCell ref="V4544:X4545"/>
    <mergeCell ref="S4539:T4539"/>
    <mergeCell ref="U4539:W4539"/>
    <mergeCell ref="B4541:X4541"/>
    <mergeCell ref="A4543:G4543"/>
    <mergeCell ref="I4543:L4543"/>
    <mergeCell ref="M4543:O4543"/>
    <mergeCell ref="P4543:Q4543"/>
    <mergeCell ref="R4543:U4543"/>
    <mergeCell ref="V4543:X4543"/>
    <mergeCell ref="A4576:G4577"/>
    <mergeCell ref="I4576:L4577"/>
    <mergeCell ref="M4576:O4577"/>
    <mergeCell ref="P4576:Q4577"/>
    <mergeCell ref="R4576:U4577"/>
    <mergeCell ref="V4576:X4577"/>
    <mergeCell ref="A4574:G4575"/>
    <mergeCell ref="I4574:L4575"/>
    <mergeCell ref="M4574:O4575"/>
    <mergeCell ref="P4574:Q4575"/>
    <mergeCell ref="R4574:U4575"/>
    <mergeCell ref="V4574:X4575"/>
    <mergeCell ref="A4572:G4573"/>
    <mergeCell ref="I4572:L4573"/>
    <mergeCell ref="M4572:O4573"/>
    <mergeCell ref="P4572:Q4573"/>
    <mergeCell ref="R4572:U4573"/>
    <mergeCell ref="V4572:X4573"/>
    <mergeCell ref="A4571:G4571"/>
    <mergeCell ref="I4571:L4571"/>
    <mergeCell ref="M4571:O4571"/>
    <mergeCell ref="P4571:Q4571"/>
    <mergeCell ref="R4571:U4571"/>
    <mergeCell ref="V4571:X4571"/>
    <mergeCell ref="S4563:T4563"/>
    <mergeCell ref="U4563:W4563"/>
    <mergeCell ref="B4565:K4565"/>
    <mergeCell ref="E4567:F4567"/>
    <mergeCell ref="G4567:J4567"/>
    <mergeCell ref="B4569:X4569"/>
    <mergeCell ref="A4560:G4561"/>
    <mergeCell ref="I4560:L4561"/>
    <mergeCell ref="M4560:O4561"/>
    <mergeCell ref="P4560:Q4561"/>
    <mergeCell ref="R4560:U4561"/>
    <mergeCell ref="V4560:X4561"/>
    <mergeCell ref="A4590:G4591"/>
    <mergeCell ref="I4590:L4591"/>
    <mergeCell ref="M4590:O4591"/>
    <mergeCell ref="P4590:Q4591"/>
    <mergeCell ref="R4590:U4591"/>
    <mergeCell ref="V4590:X4591"/>
    <mergeCell ref="A4588:G4589"/>
    <mergeCell ref="I4588:L4589"/>
    <mergeCell ref="M4588:O4589"/>
    <mergeCell ref="P4588:Q4589"/>
    <mergeCell ref="R4588:U4589"/>
    <mergeCell ref="V4588:X4589"/>
    <mergeCell ref="A4586:G4587"/>
    <mergeCell ref="I4586:L4587"/>
    <mergeCell ref="M4586:O4587"/>
    <mergeCell ref="P4586:Q4587"/>
    <mergeCell ref="R4586:U4587"/>
    <mergeCell ref="V4586:X4587"/>
    <mergeCell ref="S4581:T4581"/>
    <mergeCell ref="U4581:W4581"/>
    <mergeCell ref="B4583:X4583"/>
    <mergeCell ref="A4585:G4585"/>
    <mergeCell ref="I4585:L4585"/>
    <mergeCell ref="M4585:O4585"/>
    <mergeCell ref="P4585:Q4585"/>
    <mergeCell ref="R4585:U4585"/>
    <mergeCell ref="V4585:X4585"/>
    <mergeCell ref="A4578:G4579"/>
    <mergeCell ref="I4578:L4579"/>
    <mergeCell ref="M4578:O4579"/>
    <mergeCell ref="P4578:Q4579"/>
    <mergeCell ref="R4578:U4579"/>
    <mergeCell ref="V4578:X4579"/>
    <mergeCell ref="A4605:G4606"/>
    <mergeCell ref="I4605:L4606"/>
    <mergeCell ref="M4605:O4606"/>
    <mergeCell ref="P4605:Q4606"/>
    <mergeCell ref="R4605:U4606"/>
    <mergeCell ref="V4605:X4606"/>
    <mergeCell ref="A4603:G4604"/>
    <mergeCell ref="I4603:L4604"/>
    <mergeCell ref="M4603:O4604"/>
    <mergeCell ref="P4603:Q4604"/>
    <mergeCell ref="R4603:U4604"/>
    <mergeCell ref="V4603:X4604"/>
    <mergeCell ref="A4600:G4602"/>
    <mergeCell ref="I4600:L4602"/>
    <mergeCell ref="M4600:O4602"/>
    <mergeCell ref="P4600:Q4602"/>
    <mergeCell ref="R4600:U4602"/>
    <mergeCell ref="V4600:X4602"/>
    <mergeCell ref="S4595:T4595"/>
    <mergeCell ref="U4595:W4595"/>
    <mergeCell ref="B4597:X4597"/>
    <mergeCell ref="A4599:G4599"/>
    <mergeCell ref="I4599:L4599"/>
    <mergeCell ref="M4599:O4599"/>
    <mergeCell ref="P4599:Q4599"/>
    <mergeCell ref="R4599:U4599"/>
    <mergeCell ref="V4599:X4599"/>
    <mergeCell ref="A4592:G4593"/>
    <mergeCell ref="I4592:L4593"/>
    <mergeCell ref="M4592:O4593"/>
    <mergeCell ref="P4592:Q4593"/>
    <mergeCell ref="R4592:U4593"/>
    <mergeCell ref="V4592:X4593"/>
    <mergeCell ref="A4623:G4624"/>
    <mergeCell ref="I4623:L4624"/>
    <mergeCell ref="M4623:O4624"/>
    <mergeCell ref="P4623:Q4624"/>
    <mergeCell ref="R4623:U4624"/>
    <mergeCell ref="V4623:X4624"/>
    <mergeCell ref="A4621:G4622"/>
    <mergeCell ref="I4621:L4622"/>
    <mergeCell ref="M4621:O4622"/>
    <mergeCell ref="P4621:Q4622"/>
    <mergeCell ref="R4621:U4622"/>
    <mergeCell ref="V4621:X4622"/>
    <mergeCell ref="S4616:T4616"/>
    <mergeCell ref="U4616:W4616"/>
    <mergeCell ref="B4618:X4618"/>
    <mergeCell ref="A4620:G4620"/>
    <mergeCell ref="I4620:L4620"/>
    <mergeCell ref="M4620:O4620"/>
    <mergeCell ref="P4620:Q4620"/>
    <mergeCell ref="R4620:U4620"/>
    <mergeCell ref="V4620:X4620"/>
    <mergeCell ref="A4613:G4614"/>
    <mergeCell ref="I4613:L4614"/>
    <mergeCell ref="M4613:O4614"/>
    <mergeCell ref="P4613:Q4614"/>
    <mergeCell ref="R4613:U4614"/>
    <mergeCell ref="V4613:X4614"/>
    <mergeCell ref="S4608:T4608"/>
    <mergeCell ref="U4608:W4608"/>
    <mergeCell ref="B4610:X4610"/>
    <mergeCell ref="A4612:G4612"/>
    <mergeCell ref="I4612:L4612"/>
    <mergeCell ref="M4612:O4612"/>
    <mergeCell ref="P4612:Q4612"/>
    <mergeCell ref="R4612:U4612"/>
    <mergeCell ref="V4612:X4612"/>
    <mergeCell ref="A4637:G4638"/>
    <mergeCell ref="I4637:L4638"/>
    <mergeCell ref="M4637:O4638"/>
    <mergeCell ref="P4637:Q4638"/>
    <mergeCell ref="R4637:U4638"/>
    <mergeCell ref="V4637:X4638"/>
    <mergeCell ref="A4635:G4636"/>
    <mergeCell ref="I4635:L4636"/>
    <mergeCell ref="M4635:O4636"/>
    <mergeCell ref="P4635:Q4636"/>
    <mergeCell ref="R4635:U4636"/>
    <mergeCell ref="V4635:X4636"/>
    <mergeCell ref="A4633:G4634"/>
    <mergeCell ref="I4633:L4634"/>
    <mergeCell ref="M4633:O4634"/>
    <mergeCell ref="P4633:Q4634"/>
    <mergeCell ref="R4633:U4634"/>
    <mergeCell ref="V4633:X4634"/>
    <mergeCell ref="S4628:T4628"/>
    <mergeCell ref="U4628:W4628"/>
    <mergeCell ref="B4630:X4630"/>
    <mergeCell ref="A4632:G4632"/>
    <mergeCell ref="I4632:L4632"/>
    <mergeCell ref="M4632:O4632"/>
    <mergeCell ref="P4632:Q4632"/>
    <mergeCell ref="R4632:U4632"/>
    <mergeCell ref="V4632:X4632"/>
    <mergeCell ref="A4625:G4626"/>
    <mergeCell ref="I4625:L4626"/>
    <mergeCell ref="M4625:O4626"/>
    <mergeCell ref="P4625:Q4626"/>
    <mergeCell ref="R4625:U4626"/>
    <mergeCell ref="V4625:X4626"/>
    <mergeCell ref="A4655:G4656"/>
    <mergeCell ref="I4655:L4656"/>
    <mergeCell ref="M4655:O4656"/>
    <mergeCell ref="P4655:Q4656"/>
    <mergeCell ref="R4655:U4656"/>
    <mergeCell ref="V4655:X4656"/>
    <mergeCell ref="S4650:T4650"/>
    <mergeCell ref="U4650:W4650"/>
    <mergeCell ref="B4652:X4652"/>
    <mergeCell ref="A4654:G4654"/>
    <mergeCell ref="I4654:L4654"/>
    <mergeCell ref="M4654:O4654"/>
    <mergeCell ref="P4654:Q4654"/>
    <mergeCell ref="R4654:U4654"/>
    <mergeCell ref="V4654:X4654"/>
    <mergeCell ref="A4647:G4648"/>
    <mergeCell ref="I4647:L4648"/>
    <mergeCell ref="M4647:O4648"/>
    <mergeCell ref="P4647:Q4648"/>
    <mergeCell ref="R4647:U4648"/>
    <mergeCell ref="V4647:X4648"/>
    <mergeCell ref="A4645:G4646"/>
    <mergeCell ref="I4645:L4646"/>
    <mergeCell ref="M4645:O4646"/>
    <mergeCell ref="P4645:Q4646"/>
    <mergeCell ref="R4645:U4646"/>
    <mergeCell ref="V4645:X4646"/>
    <mergeCell ref="S4640:T4640"/>
    <mergeCell ref="U4640:W4640"/>
    <mergeCell ref="B4642:X4642"/>
    <mergeCell ref="A4644:G4644"/>
    <mergeCell ref="I4644:L4644"/>
    <mergeCell ref="M4644:O4644"/>
    <mergeCell ref="P4644:Q4644"/>
    <mergeCell ref="R4644:U4644"/>
    <mergeCell ref="V4644:X4644"/>
    <mergeCell ref="A4669:G4670"/>
    <mergeCell ref="I4669:L4670"/>
    <mergeCell ref="M4669:O4670"/>
    <mergeCell ref="P4669:Q4670"/>
    <mergeCell ref="R4669:U4670"/>
    <mergeCell ref="V4669:X4670"/>
    <mergeCell ref="S4664:T4664"/>
    <mergeCell ref="U4664:W4664"/>
    <mergeCell ref="B4666:X4666"/>
    <mergeCell ref="A4668:G4668"/>
    <mergeCell ref="I4668:L4668"/>
    <mergeCell ref="M4668:O4668"/>
    <mergeCell ref="P4668:Q4668"/>
    <mergeCell ref="R4668:U4668"/>
    <mergeCell ref="V4668:X4668"/>
    <mergeCell ref="A4661:G4662"/>
    <mergeCell ref="I4661:L4662"/>
    <mergeCell ref="M4661:O4662"/>
    <mergeCell ref="P4661:Q4662"/>
    <mergeCell ref="R4661:U4662"/>
    <mergeCell ref="V4661:X4662"/>
    <mergeCell ref="A4659:G4660"/>
    <mergeCell ref="I4659:L4660"/>
    <mergeCell ref="M4659:O4660"/>
    <mergeCell ref="P4659:Q4660"/>
    <mergeCell ref="R4659:U4660"/>
    <mergeCell ref="V4659:X4660"/>
    <mergeCell ref="A4657:G4658"/>
    <mergeCell ref="I4657:L4658"/>
    <mergeCell ref="M4657:O4658"/>
    <mergeCell ref="P4657:Q4658"/>
    <mergeCell ref="R4657:U4658"/>
    <mergeCell ref="V4657:X4658"/>
    <mergeCell ref="A4683:G4684"/>
    <mergeCell ref="I4683:L4684"/>
    <mergeCell ref="M4683:O4684"/>
    <mergeCell ref="P4683:Q4684"/>
    <mergeCell ref="R4683:U4684"/>
    <mergeCell ref="V4683:X4684"/>
    <mergeCell ref="S4678:T4678"/>
    <mergeCell ref="U4678:W4678"/>
    <mergeCell ref="B4680:X4680"/>
    <mergeCell ref="A4682:G4682"/>
    <mergeCell ref="I4682:L4682"/>
    <mergeCell ref="M4682:O4682"/>
    <mergeCell ref="P4682:Q4682"/>
    <mergeCell ref="R4682:U4682"/>
    <mergeCell ref="V4682:X4682"/>
    <mergeCell ref="A4675:G4676"/>
    <mergeCell ref="I4675:L4676"/>
    <mergeCell ref="M4675:O4676"/>
    <mergeCell ref="P4675:Q4676"/>
    <mergeCell ref="R4675:U4676"/>
    <mergeCell ref="V4675:X4676"/>
    <mergeCell ref="A4673:G4674"/>
    <mergeCell ref="I4673:L4674"/>
    <mergeCell ref="M4673:O4674"/>
    <mergeCell ref="P4673:Q4674"/>
    <mergeCell ref="R4673:U4674"/>
    <mergeCell ref="V4673:X4674"/>
    <mergeCell ref="A4671:G4672"/>
    <mergeCell ref="I4671:L4672"/>
    <mergeCell ref="M4671:O4672"/>
    <mergeCell ref="P4671:Q4672"/>
    <mergeCell ref="R4671:U4672"/>
    <mergeCell ref="V4671:X4672"/>
    <mergeCell ref="A4697:G4698"/>
    <mergeCell ref="I4697:L4698"/>
    <mergeCell ref="M4697:O4698"/>
    <mergeCell ref="P4697:Q4698"/>
    <mergeCell ref="R4697:U4698"/>
    <mergeCell ref="V4697:X4698"/>
    <mergeCell ref="S4692:T4692"/>
    <mergeCell ref="U4692:W4692"/>
    <mergeCell ref="B4694:X4694"/>
    <mergeCell ref="A4696:G4696"/>
    <mergeCell ref="I4696:L4696"/>
    <mergeCell ref="M4696:O4696"/>
    <mergeCell ref="P4696:Q4696"/>
    <mergeCell ref="R4696:U4696"/>
    <mergeCell ref="V4696:X4696"/>
    <mergeCell ref="A4689:G4690"/>
    <mergeCell ref="I4689:L4690"/>
    <mergeCell ref="M4689:O4690"/>
    <mergeCell ref="P4689:Q4690"/>
    <mergeCell ref="R4689:U4690"/>
    <mergeCell ref="V4689:X4690"/>
    <mergeCell ref="A4687:G4688"/>
    <mergeCell ref="I4687:L4688"/>
    <mergeCell ref="M4687:O4688"/>
    <mergeCell ref="P4687:Q4688"/>
    <mergeCell ref="R4687:U4688"/>
    <mergeCell ref="V4687:X4688"/>
    <mergeCell ref="A4685:G4686"/>
    <mergeCell ref="I4685:L4686"/>
    <mergeCell ref="M4685:O4686"/>
    <mergeCell ref="P4685:Q4686"/>
    <mergeCell ref="R4685:U4686"/>
    <mergeCell ref="V4685:X4686"/>
    <mergeCell ref="S4708:T4708"/>
    <mergeCell ref="U4708:W4708"/>
    <mergeCell ref="B4710:X4710"/>
    <mergeCell ref="A4712:G4712"/>
    <mergeCell ref="I4712:L4712"/>
    <mergeCell ref="M4712:O4712"/>
    <mergeCell ref="P4712:Q4712"/>
    <mergeCell ref="R4712:U4712"/>
    <mergeCell ref="V4712:X4712"/>
    <mergeCell ref="A4705:G4706"/>
    <mergeCell ref="I4705:L4706"/>
    <mergeCell ref="M4705:O4706"/>
    <mergeCell ref="P4705:Q4706"/>
    <mergeCell ref="R4705:U4706"/>
    <mergeCell ref="V4705:X4706"/>
    <mergeCell ref="A4703:G4704"/>
    <mergeCell ref="I4703:L4704"/>
    <mergeCell ref="M4703:O4704"/>
    <mergeCell ref="P4703:Q4704"/>
    <mergeCell ref="R4703:U4704"/>
    <mergeCell ref="V4703:X4704"/>
    <mergeCell ref="A4701:G4702"/>
    <mergeCell ref="I4701:L4702"/>
    <mergeCell ref="M4701:O4702"/>
    <mergeCell ref="P4701:Q4702"/>
    <mergeCell ref="R4701:U4702"/>
    <mergeCell ref="V4701:X4702"/>
    <mergeCell ref="A4699:G4700"/>
    <mergeCell ref="I4699:L4700"/>
    <mergeCell ref="M4699:O4700"/>
    <mergeCell ref="P4699:Q4700"/>
    <mergeCell ref="R4699:U4700"/>
    <mergeCell ref="V4699:X4700"/>
    <mergeCell ref="A4725:G4726"/>
    <mergeCell ref="I4725:L4726"/>
    <mergeCell ref="M4725:O4726"/>
    <mergeCell ref="P4725:Q4726"/>
    <mergeCell ref="R4725:U4726"/>
    <mergeCell ref="V4725:X4726"/>
    <mergeCell ref="S4720:T4720"/>
    <mergeCell ref="U4720:W4720"/>
    <mergeCell ref="B4722:X4722"/>
    <mergeCell ref="A4724:G4724"/>
    <mergeCell ref="I4724:L4724"/>
    <mergeCell ref="M4724:O4724"/>
    <mergeCell ref="P4724:Q4724"/>
    <mergeCell ref="R4724:U4724"/>
    <mergeCell ref="V4724:X4724"/>
    <mergeCell ref="A4717:G4718"/>
    <mergeCell ref="I4717:L4718"/>
    <mergeCell ref="M4717:O4718"/>
    <mergeCell ref="P4717:Q4718"/>
    <mergeCell ref="R4717:U4718"/>
    <mergeCell ref="V4717:X4718"/>
    <mergeCell ref="A4715:G4716"/>
    <mergeCell ref="I4715:L4716"/>
    <mergeCell ref="M4715:O4716"/>
    <mergeCell ref="P4715:Q4716"/>
    <mergeCell ref="R4715:U4716"/>
    <mergeCell ref="V4715:X4716"/>
    <mergeCell ref="A4713:G4714"/>
    <mergeCell ref="I4713:L4714"/>
    <mergeCell ref="M4713:O4714"/>
    <mergeCell ref="P4713:Q4714"/>
    <mergeCell ref="R4713:U4714"/>
    <mergeCell ref="V4713:X4714"/>
    <mergeCell ref="S4740:T4740"/>
    <mergeCell ref="U4740:W4740"/>
    <mergeCell ref="B4742:X4742"/>
    <mergeCell ref="A4744:G4744"/>
    <mergeCell ref="I4744:L4744"/>
    <mergeCell ref="M4744:O4744"/>
    <mergeCell ref="P4744:Q4744"/>
    <mergeCell ref="R4744:U4744"/>
    <mergeCell ref="V4744:X4744"/>
    <mergeCell ref="A4737:G4738"/>
    <mergeCell ref="I4737:L4738"/>
    <mergeCell ref="M4737:O4738"/>
    <mergeCell ref="P4737:Q4738"/>
    <mergeCell ref="R4737:U4738"/>
    <mergeCell ref="V4737:X4738"/>
    <mergeCell ref="S4732:T4732"/>
    <mergeCell ref="U4732:W4732"/>
    <mergeCell ref="B4734:X4734"/>
    <mergeCell ref="A4736:G4736"/>
    <mergeCell ref="I4736:L4736"/>
    <mergeCell ref="M4736:O4736"/>
    <mergeCell ref="P4736:Q4736"/>
    <mergeCell ref="R4736:U4736"/>
    <mergeCell ref="V4736:X4736"/>
    <mergeCell ref="A4729:G4730"/>
    <mergeCell ref="I4729:L4730"/>
    <mergeCell ref="M4729:O4730"/>
    <mergeCell ref="P4729:Q4730"/>
    <mergeCell ref="R4729:U4730"/>
    <mergeCell ref="V4729:X4730"/>
    <mergeCell ref="A4727:G4728"/>
    <mergeCell ref="I4727:L4728"/>
    <mergeCell ref="M4727:O4728"/>
    <mergeCell ref="P4727:Q4728"/>
    <mergeCell ref="R4727:U4728"/>
    <mergeCell ref="V4727:X4728"/>
    <mergeCell ref="A4757:G4758"/>
    <mergeCell ref="I4757:L4758"/>
    <mergeCell ref="M4757:O4758"/>
    <mergeCell ref="P4757:Q4758"/>
    <mergeCell ref="R4757:U4758"/>
    <mergeCell ref="V4757:X4758"/>
    <mergeCell ref="A4755:G4756"/>
    <mergeCell ref="I4755:L4756"/>
    <mergeCell ref="M4755:O4756"/>
    <mergeCell ref="P4755:Q4756"/>
    <mergeCell ref="R4755:U4756"/>
    <mergeCell ref="V4755:X4756"/>
    <mergeCell ref="A4753:G4754"/>
    <mergeCell ref="I4753:L4754"/>
    <mergeCell ref="M4753:O4754"/>
    <mergeCell ref="P4753:Q4754"/>
    <mergeCell ref="R4753:U4754"/>
    <mergeCell ref="V4753:X4754"/>
    <mergeCell ref="S4748:T4748"/>
    <mergeCell ref="U4748:W4748"/>
    <mergeCell ref="B4750:X4750"/>
    <mergeCell ref="A4752:G4752"/>
    <mergeCell ref="I4752:L4752"/>
    <mergeCell ref="M4752:O4752"/>
    <mergeCell ref="P4752:Q4752"/>
    <mergeCell ref="R4752:U4752"/>
    <mergeCell ref="V4752:X4752"/>
    <mergeCell ref="A4745:G4746"/>
    <mergeCell ref="I4745:L4746"/>
    <mergeCell ref="M4745:O4746"/>
    <mergeCell ref="P4745:Q4746"/>
    <mergeCell ref="R4745:U4746"/>
    <mergeCell ref="V4745:X4746"/>
    <mergeCell ref="S4772:T4772"/>
    <mergeCell ref="U4772:W4772"/>
    <mergeCell ref="B4774:X4774"/>
    <mergeCell ref="A4776:G4776"/>
    <mergeCell ref="I4776:L4776"/>
    <mergeCell ref="M4776:O4776"/>
    <mergeCell ref="P4776:Q4776"/>
    <mergeCell ref="R4776:U4776"/>
    <mergeCell ref="V4776:X4776"/>
    <mergeCell ref="A4769:G4770"/>
    <mergeCell ref="I4769:L4770"/>
    <mergeCell ref="M4769:O4770"/>
    <mergeCell ref="P4769:Q4770"/>
    <mergeCell ref="R4769:U4770"/>
    <mergeCell ref="V4769:X4770"/>
    <mergeCell ref="A4767:G4768"/>
    <mergeCell ref="I4767:L4768"/>
    <mergeCell ref="M4767:O4768"/>
    <mergeCell ref="P4767:Q4768"/>
    <mergeCell ref="R4767:U4768"/>
    <mergeCell ref="V4767:X4768"/>
    <mergeCell ref="A4765:G4766"/>
    <mergeCell ref="I4765:L4766"/>
    <mergeCell ref="M4765:O4766"/>
    <mergeCell ref="P4765:Q4766"/>
    <mergeCell ref="R4765:U4766"/>
    <mergeCell ref="V4765:X4766"/>
    <mergeCell ref="S4760:T4760"/>
    <mergeCell ref="U4760:W4760"/>
    <mergeCell ref="B4762:X4762"/>
    <mergeCell ref="A4764:G4764"/>
    <mergeCell ref="I4764:L4764"/>
    <mergeCell ref="M4764:O4764"/>
    <mergeCell ref="P4764:Q4764"/>
    <mergeCell ref="R4764:U4764"/>
    <mergeCell ref="V4764:X4764"/>
    <mergeCell ref="A4789:G4790"/>
    <mergeCell ref="I4789:L4790"/>
    <mergeCell ref="M4789:O4790"/>
    <mergeCell ref="P4789:Q4790"/>
    <mergeCell ref="R4789:U4790"/>
    <mergeCell ref="V4789:X4790"/>
    <mergeCell ref="S4784:T4784"/>
    <mergeCell ref="U4784:W4784"/>
    <mergeCell ref="B4786:X4786"/>
    <mergeCell ref="A4788:G4788"/>
    <mergeCell ref="I4788:L4788"/>
    <mergeCell ref="M4788:O4788"/>
    <mergeCell ref="P4788:Q4788"/>
    <mergeCell ref="R4788:U4788"/>
    <mergeCell ref="V4788:X4788"/>
    <mergeCell ref="A4781:G4782"/>
    <mergeCell ref="I4781:L4782"/>
    <mergeCell ref="M4781:O4782"/>
    <mergeCell ref="P4781:Q4782"/>
    <mergeCell ref="R4781:U4782"/>
    <mergeCell ref="V4781:X4782"/>
    <mergeCell ref="A4779:G4780"/>
    <mergeCell ref="I4779:L4780"/>
    <mergeCell ref="M4779:O4780"/>
    <mergeCell ref="P4779:Q4780"/>
    <mergeCell ref="R4779:U4780"/>
    <mergeCell ref="V4779:X4780"/>
    <mergeCell ref="A4777:G4778"/>
    <mergeCell ref="I4777:L4778"/>
    <mergeCell ref="M4777:O4778"/>
    <mergeCell ref="P4777:Q4778"/>
    <mergeCell ref="R4777:U4778"/>
    <mergeCell ref="V4777:X4778"/>
    <mergeCell ref="A4803:G4804"/>
    <mergeCell ref="I4803:L4804"/>
    <mergeCell ref="M4803:O4804"/>
    <mergeCell ref="P4803:Q4804"/>
    <mergeCell ref="R4803:U4804"/>
    <mergeCell ref="V4803:X4804"/>
    <mergeCell ref="S4798:T4798"/>
    <mergeCell ref="U4798:W4798"/>
    <mergeCell ref="B4800:X4800"/>
    <mergeCell ref="A4802:G4802"/>
    <mergeCell ref="I4802:L4802"/>
    <mergeCell ref="M4802:O4802"/>
    <mergeCell ref="P4802:Q4802"/>
    <mergeCell ref="R4802:U4802"/>
    <mergeCell ref="V4802:X4802"/>
    <mergeCell ref="A4795:G4796"/>
    <mergeCell ref="I4795:L4796"/>
    <mergeCell ref="M4795:O4796"/>
    <mergeCell ref="P4795:Q4796"/>
    <mergeCell ref="R4795:U4796"/>
    <mergeCell ref="V4795:X4796"/>
    <mergeCell ref="A4793:G4794"/>
    <mergeCell ref="I4793:L4794"/>
    <mergeCell ref="M4793:O4794"/>
    <mergeCell ref="P4793:Q4794"/>
    <mergeCell ref="R4793:U4794"/>
    <mergeCell ref="V4793:X4794"/>
    <mergeCell ref="A4791:G4792"/>
    <mergeCell ref="I4791:L4792"/>
    <mergeCell ref="M4791:O4792"/>
    <mergeCell ref="P4791:Q4792"/>
    <mergeCell ref="R4791:U4792"/>
    <mergeCell ref="V4791:X4792"/>
    <mergeCell ref="V4818:X4818"/>
    <mergeCell ref="A4819:G4820"/>
    <mergeCell ref="I4819:L4820"/>
    <mergeCell ref="M4819:O4820"/>
    <mergeCell ref="P4819:Q4820"/>
    <mergeCell ref="R4819:U4820"/>
    <mergeCell ref="V4819:X4820"/>
    <mergeCell ref="S4812:T4812"/>
    <mergeCell ref="U4812:W4812"/>
    <mergeCell ref="E4814:F4814"/>
    <mergeCell ref="G4814:J4814"/>
    <mergeCell ref="B4816:X4816"/>
    <mergeCell ref="A4818:G4818"/>
    <mergeCell ref="I4818:L4818"/>
    <mergeCell ref="M4818:O4818"/>
    <mergeCell ref="P4818:Q4818"/>
    <mergeCell ref="R4818:U4818"/>
    <mergeCell ref="A4809:G4810"/>
    <mergeCell ref="I4809:L4810"/>
    <mergeCell ref="M4809:O4810"/>
    <mergeCell ref="P4809:Q4810"/>
    <mergeCell ref="R4809:U4810"/>
    <mergeCell ref="V4809:X4810"/>
    <mergeCell ref="A4807:G4808"/>
    <mergeCell ref="I4807:L4808"/>
    <mergeCell ref="M4807:O4808"/>
    <mergeCell ref="P4807:Q4808"/>
    <mergeCell ref="R4807:U4808"/>
    <mergeCell ref="V4807:X4808"/>
    <mergeCell ref="A4805:G4806"/>
    <mergeCell ref="I4805:L4806"/>
    <mergeCell ref="M4805:O4806"/>
    <mergeCell ref="P4805:Q4806"/>
    <mergeCell ref="R4805:U4806"/>
    <mergeCell ref="V4805:X4806"/>
    <mergeCell ref="S4838:T4838"/>
    <mergeCell ref="U4838:W4838"/>
    <mergeCell ref="B4840:X4840"/>
    <mergeCell ref="A4842:G4842"/>
    <mergeCell ref="I4842:L4842"/>
    <mergeCell ref="M4842:O4842"/>
    <mergeCell ref="P4842:Q4842"/>
    <mergeCell ref="R4842:U4842"/>
    <mergeCell ref="V4842:X4842"/>
    <mergeCell ref="A4835:G4836"/>
    <mergeCell ref="I4835:L4836"/>
    <mergeCell ref="M4835:O4836"/>
    <mergeCell ref="P4835:Q4836"/>
    <mergeCell ref="R4835:U4836"/>
    <mergeCell ref="V4835:X4836"/>
    <mergeCell ref="S4830:T4830"/>
    <mergeCell ref="U4830:W4830"/>
    <mergeCell ref="B4832:X4832"/>
    <mergeCell ref="A4834:G4834"/>
    <mergeCell ref="I4834:L4834"/>
    <mergeCell ref="M4834:O4834"/>
    <mergeCell ref="P4834:Q4834"/>
    <mergeCell ref="R4834:U4834"/>
    <mergeCell ref="V4834:X4834"/>
    <mergeCell ref="A4827:G4828"/>
    <mergeCell ref="I4827:L4828"/>
    <mergeCell ref="M4827:O4828"/>
    <mergeCell ref="P4827:Q4828"/>
    <mergeCell ref="R4827:U4828"/>
    <mergeCell ref="V4827:X4828"/>
    <mergeCell ref="S4822:T4822"/>
    <mergeCell ref="U4822:W4822"/>
    <mergeCell ref="B4824:X4824"/>
    <mergeCell ref="A4826:G4826"/>
    <mergeCell ref="I4826:L4826"/>
    <mergeCell ref="M4826:O4826"/>
    <mergeCell ref="P4826:Q4826"/>
    <mergeCell ref="R4826:U4826"/>
    <mergeCell ref="V4826:X4826"/>
    <mergeCell ref="A4855:G4856"/>
    <mergeCell ref="I4855:L4856"/>
    <mergeCell ref="M4855:O4856"/>
    <mergeCell ref="P4855:Q4856"/>
    <mergeCell ref="R4855:U4856"/>
    <mergeCell ref="V4855:X4856"/>
    <mergeCell ref="A4853:G4854"/>
    <mergeCell ref="I4853:L4854"/>
    <mergeCell ref="M4853:O4854"/>
    <mergeCell ref="P4853:Q4854"/>
    <mergeCell ref="R4853:U4854"/>
    <mergeCell ref="V4853:X4854"/>
    <mergeCell ref="S4848:T4848"/>
    <mergeCell ref="U4848:W4848"/>
    <mergeCell ref="B4850:X4850"/>
    <mergeCell ref="A4852:G4852"/>
    <mergeCell ref="I4852:L4852"/>
    <mergeCell ref="M4852:O4852"/>
    <mergeCell ref="P4852:Q4852"/>
    <mergeCell ref="R4852:U4852"/>
    <mergeCell ref="V4852:X4852"/>
    <mergeCell ref="A4845:G4846"/>
    <mergeCell ref="I4845:L4846"/>
    <mergeCell ref="M4845:O4846"/>
    <mergeCell ref="P4845:Q4846"/>
    <mergeCell ref="R4845:U4846"/>
    <mergeCell ref="V4845:X4846"/>
    <mergeCell ref="A4843:G4844"/>
    <mergeCell ref="I4843:L4844"/>
    <mergeCell ref="M4843:O4844"/>
    <mergeCell ref="P4843:Q4844"/>
    <mergeCell ref="R4843:U4844"/>
    <mergeCell ref="V4843:X4844"/>
    <mergeCell ref="S4876:T4876"/>
    <mergeCell ref="U4876:W4876"/>
    <mergeCell ref="B4878:X4878"/>
    <mergeCell ref="A4880:G4880"/>
    <mergeCell ref="I4880:L4880"/>
    <mergeCell ref="M4880:O4880"/>
    <mergeCell ref="P4880:Q4880"/>
    <mergeCell ref="R4880:U4880"/>
    <mergeCell ref="V4880:X4880"/>
    <mergeCell ref="A4872:G4874"/>
    <mergeCell ref="I4872:L4874"/>
    <mergeCell ref="M4872:O4874"/>
    <mergeCell ref="P4872:Q4874"/>
    <mergeCell ref="R4872:U4874"/>
    <mergeCell ref="V4872:X4874"/>
    <mergeCell ref="S4867:T4867"/>
    <mergeCell ref="U4867:W4867"/>
    <mergeCell ref="B4869:X4869"/>
    <mergeCell ref="A4871:G4871"/>
    <mergeCell ref="I4871:L4871"/>
    <mergeCell ref="M4871:O4871"/>
    <mergeCell ref="P4871:Q4871"/>
    <mergeCell ref="R4871:U4871"/>
    <mergeCell ref="V4871:X4871"/>
    <mergeCell ref="A4863:G4865"/>
    <mergeCell ref="I4863:L4865"/>
    <mergeCell ref="M4863:O4865"/>
    <mergeCell ref="P4863:Q4865"/>
    <mergeCell ref="R4863:U4865"/>
    <mergeCell ref="V4863:X4865"/>
    <mergeCell ref="S4858:T4858"/>
    <mergeCell ref="U4858:W4858"/>
    <mergeCell ref="B4860:X4860"/>
    <mergeCell ref="A4862:G4862"/>
    <mergeCell ref="I4862:L4862"/>
    <mergeCell ref="M4862:O4862"/>
    <mergeCell ref="P4862:Q4862"/>
    <mergeCell ref="R4862:U4862"/>
    <mergeCell ref="V4862:X4862"/>
    <mergeCell ref="A4893:G4894"/>
    <mergeCell ref="I4893:L4894"/>
    <mergeCell ref="M4893:O4894"/>
    <mergeCell ref="P4893:Q4894"/>
    <mergeCell ref="R4893:U4894"/>
    <mergeCell ref="V4893:X4894"/>
    <mergeCell ref="A4891:G4892"/>
    <mergeCell ref="I4891:L4892"/>
    <mergeCell ref="M4891:O4892"/>
    <mergeCell ref="P4891:Q4892"/>
    <mergeCell ref="R4891:U4892"/>
    <mergeCell ref="V4891:X4892"/>
    <mergeCell ref="S4886:T4886"/>
    <mergeCell ref="U4886:W4886"/>
    <mergeCell ref="B4888:X4888"/>
    <mergeCell ref="A4890:G4890"/>
    <mergeCell ref="I4890:L4890"/>
    <mergeCell ref="M4890:O4890"/>
    <mergeCell ref="P4890:Q4890"/>
    <mergeCell ref="R4890:U4890"/>
    <mergeCell ref="V4890:X4890"/>
    <mergeCell ref="A4883:G4884"/>
    <mergeCell ref="I4883:L4884"/>
    <mergeCell ref="M4883:O4884"/>
    <mergeCell ref="P4883:Q4884"/>
    <mergeCell ref="R4883:U4884"/>
    <mergeCell ref="V4883:X4884"/>
    <mergeCell ref="A4881:G4882"/>
    <mergeCell ref="I4881:L4882"/>
    <mergeCell ref="M4881:O4882"/>
    <mergeCell ref="P4881:Q4882"/>
    <mergeCell ref="R4881:U4882"/>
    <mergeCell ref="V4881:X4882"/>
    <mergeCell ref="A4912:G4914"/>
    <mergeCell ref="I4912:L4914"/>
    <mergeCell ref="M4912:O4914"/>
    <mergeCell ref="P4912:Q4914"/>
    <mergeCell ref="R4912:U4914"/>
    <mergeCell ref="V4912:X4914"/>
    <mergeCell ref="S4907:T4907"/>
    <mergeCell ref="U4907:W4907"/>
    <mergeCell ref="B4909:X4909"/>
    <mergeCell ref="A4911:G4911"/>
    <mergeCell ref="I4911:L4911"/>
    <mergeCell ref="M4911:O4911"/>
    <mergeCell ref="P4911:Q4911"/>
    <mergeCell ref="R4911:U4911"/>
    <mergeCell ref="V4911:X4911"/>
    <mergeCell ref="A4904:G4905"/>
    <mergeCell ref="I4904:L4905"/>
    <mergeCell ref="M4904:O4905"/>
    <mergeCell ref="P4904:Q4905"/>
    <mergeCell ref="R4904:U4905"/>
    <mergeCell ref="V4904:X4905"/>
    <mergeCell ref="A4901:G4903"/>
    <mergeCell ref="I4901:L4903"/>
    <mergeCell ref="M4901:O4903"/>
    <mergeCell ref="P4901:Q4903"/>
    <mergeCell ref="R4901:U4903"/>
    <mergeCell ref="V4901:X4903"/>
    <mergeCell ref="S4896:T4896"/>
    <mergeCell ref="U4896:W4896"/>
    <mergeCell ref="B4898:X4898"/>
    <mergeCell ref="A4900:G4900"/>
    <mergeCell ref="I4900:L4900"/>
    <mergeCell ref="M4900:O4900"/>
    <mergeCell ref="P4900:Q4900"/>
    <mergeCell ref="R4900:U4900"/>
    <mergeCell ref="V4900:X4900"/>
    <mergeCell ref="C4929:I4929"/>
    <mergeCell ref="J4929:M4929"/>
    <mergeCell ref="N4929:P4929"/>
    <mergeCell ref="Q4929:S4929"/>
    <mergeCell ref="T4929:V4929"/>
    <mergeCell ref="C4930:I4930"/>
    <mergeCell ref="J4930:M4930"/>
    <mergeCell ref="N4930:P4930"/>
    <mergeCell ref="Q4930:S4930"/>
    <mergeCell ref="T4930:V4930"/>
    <mergeCell ref="S4926:T4926"/>
    <mergeCell ref="U4926:W4926"/>
    <mergeCell ref="C4928:I4928"/>
    <mergeCell ref="J4928:M4928"/>
    <mergeCell ref="N4928:P4928"/>
    <mergeCell ref="Q4928:S4928"/>
    <mergeCell ref="T4928:V4928"/>
    <mergeCell ref="A4923:G4924"/>
    <mergeCell ref="I4923:L4924"/>
    <mergeCell ref="M4923:O4924"/>
    <mergeCell ref="P4923:Q4924"/>
    <mergeCell ref="R4923:U4924"/>
    <mergeCell ref="V4923:X4924"/>
    <mergeCell ref="S4918:T4918"/>
    <mergeCell ref="U4918:W4918"/>
    <mergeCell ref="B4920:X4920"/>
    <mergeCell ref="A4922:G4922"/>
    <mergeCell ref="I4922:L4922"/>
    <mergeCell ref="M4922:O4922"/>
    <mergeCell ref="P4922:Q4922"/>
    <mergeCell ref="R4922:U4922"/>
    <mergeCell ref="V4922:X4922"/>
    <mergeCell ref="A4915:G4916"/>
    <mergeCell ref="I4915:L4916"/>
    <mergeCell ref="M4915:O4916"/>
    <mergeCell ref="P4915:Q4916"/>
    <mergeCell ref="R4915:U4916"/>
    <mergeCell ref="V4915:X4916"/>
  </mergeCells>
  <pageMargins left="0.10000000149011599" right="0.10000000149011599" top="0.67000001668930098" bottom="0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M357"/>
  <sheetViews>
    <sheetView showGridLines="0" zoomScale="80" zoomScaleNormal="80" workbookViewId="0">
      <pane ySplit="9" topLeftCell="A10" activePane="bottomLeft" state="frozen"/>
      <selection pane="bottomLeft" activeCell="M32" sqref="M32"/>
    </sheetView>
  </sheetViews>
  <sheetFormatPr defaultColWidth="8.83203125" defaultRowHeight="15" outlineLevelCol="1"/>
  <cols>
    <col min="1" max="1" width="2" style="290" customWidth="1"/>
    <col min="2" max="2" width="4.5" style="290" customWidth="1"/>
    <col min="3" max="3" width="21.83203125" style="290" customWidth="1"/>
    <col min="4" max="5" width="7" style="293" customWidth="1"/>
    <col min="6" max="6" width="5.33203125" style="290" customWidth="1"/>
    <col min="7" max="7" width="3.33203125" style="290" customWidth="1"/>
    <col min="8" max="8" width="7.5" style="290" customWidth="1" outlineLevel="1"/>
    <col min="9" max="9" width="9.1640625" style="290" customWidth="1" outlineLevel="1"/>
    <col min="10" max="10" width="7.5" style="290" customWidth="1" outlineLevel="1"/>
    <col min="11" max="11" width="3.83203125" style="290" customWidth="1" outlineLevel="1"/>
    <col min="12" max="12" width="3.6640625" style="290" customWidth="1"/>
    <col min="13" max="13" width="11.83203125" style="290" customWidth="1"/>
    <col min="14" max="16384" width="8.83203125" style="290"/>
  </cols>
  <sheetData>
    <row r="1" spans="2:13" ht="7.9" customHeight="1">
      <c r="D1" s="153"/>
      <c r="E1" s="153"/>
      <c r="F1" s="154"/>
    </row>
    <row r="2" spans="2:13" ht="7.9" customHeight="1">
      <c r="B2" s="291"/>
      <c r="C2" s="292">
        <v>45175</v>
      </c>
    </row>
    <row r="3" spans="2:13" ht="7.9" customHeight="1">
      <c r="B3" s="159"/>
      <c r="C3" s="159" t="s">
        <v>430</v>
      </c>
      <c r="D3" s="160"/>
      <c r="E3" s="160"/>
      <c r="F3" s="159"/>
    </row>
    <row r="4" spans="2:13" ht="7.9" customHeight="1">
      <c r="B4" s="159"/>
      <c r="C4" s="159" t="s">
        <v>309</v>
      </c>
      <c r="D4" s="161"/>
      <c r="E4" s="161" t="s">
        <v>603</v>
      </c>
      <c r="F4" s="155"/>
    </row>
    <row r="5" spans="2:13" ht="7.9" customHeight="1">
      <c r="B5" s="159"/>
      <c r="C5" s="159"/>
      <c r="D5" s="161"/>
      <c r="E5" s="161"/>
      <c r="F5" s="155"/>
    </row>
    <row r="6" spans="2:13" ht="7.9" customHeight="1">
      <c r="B6" s="159"/>
      <c r="C6" s="155" t="s">
        <v>40</v>
      </c>
      <c r="D6" s="155"/>
      <c r="E6" s="155"/>
      <c r="F6" s="155"/>
    </row>
    <row r="7" spans="2:13" ht="7.9" customHeight="1">
      <c r="B7" s="156"/>
      <c r="C7" s="157" t="s">
        <v>431</v>
      </c>
      <c r="D7" s="158"/>
      <c r="E7" s="158"/>
      <c r="F7" s="157"/>
    </row>
    <row r="8" spans="2:13" ht="7.9" customHeight="1"/>
    <row r="9" spans="2:13" ht="23.65" customHeight="1">
      <c r="B9" s="273" t="s">
        <v>587</v>
      </c>
      <c r="C9" s="273" t="s">
        <v>1</v>
      </c>
      <c r="D9" s="274" t="s">
        <v>43</v>
      </c>
      <c r="E9" s="274" t="s">
        <v>432</v>
      </c>
      <c r="F9" s="275"/>
      <c r="G9" s="276"/>
      <c r="H9" s="277" t="s">
        <v>2</v>
      </c>
      <c r="I9" s="277" t="s">
        <v>577</v>
      </c>
      <c r="J9" s="277" t="s">
        <v>581</v>
      </c>
      <c r="K9" s="277" t="s">
        <v>580</v>
      </c>
      <c r="M9" s="294" t="s">
        <v>899</v>
      </c>
    </row>
    <row r="10" spans="2:13" ht="18" customHeight="1">
      <c r="B10" s="162">
        <v>1</v>
      </c>
      <c r="C10" s="163" t="s">
        <v>94</v>
      </c>
      <c r="D10" s="164" t="s">
        <v>45</v>
      </c>
      <c r="E10" s="165">
        <v>0.9</v>
      </c>
      <c r="F10" s="166"/>
      <c r="H10" s="167" t="s">
        <v>40</v>
      </c>
      <c r="I10" s="164" t="s">
        <v>431</v>
      </c>
      <c r="J10" s="164" t="s">
        <v>597</v>
      </c>
      <c r="K10" s="165"/>
      <c r="M10" s="173" t="s">
        <v>40</v>
      </c>
    </row>
    <row r="11" spans="2:13" ht="18" customHeight="1">
      <c r="B11" s="162">
        <v>273</v>
      </c>
      <c r="C11" s="163" t="s">
        <v>611</v>
      </c>
      <c r="D11" s="164" t="s">
        <v>45</v>
      </c>
      <c r="E11" s="165">
        <v>0.9</v>
      </c>
      <c r="F11" s="166"/>
      <c r="H11" s="167" t="s">
        <v>40</v>
      </c>
      <c r="I11" s="164" t="s">
        <v>431</v>
      </c>
      <c r="J11" s="164" t="s">
        <v>597</v>
      </c>
      <c r="K11" s="165"/>
      <c r="M11" s="173" t="s">
        <v>40</v>
      </c>
    </row>
    <row r="12" spans="2:13" ht="18" customHeight="1">
      <c r="B12" s="162">
        <v>2</v>
      </c>
      <c r="C12" s="163" t="s">
        <v>267</v>
      </c>
      <c r="D12" s="164" t="s">
        <v>45</v>
      </c>
      <c r="E12" s="165">
        <v>3.1</v>
      </c>
      <c r="F12" s="166"/>
      <c r="H12" s="167" t="s">
        <v>40</v>
      </c>
      <c r="I12" s="164" t="s">
        <v>431</v>
      </c>
      <c r="J12" s="164" t="s">
        <v>599</v>
      </c>
      <c r="K12" s="165"/>
      <c r="M12" s="173" t="s">
        <v>599</v>
      </c>
    </row>
    <row r="13" spans="2:13" ht="18" customHeight="1">
      <c r="B13" s="162">
        <v>3</v>
      </c>
      <c r="C13" s="163" t="s">
        <v>104</v>
      </c>
      <c r="D13" s="164" t="s">
        <v>45</v>
      </c>
      <c r="E13" s="165">
        <v>0.26</v>
      </c>
      <c r="F13" s="166"/>
      <c r="H13" s="167" t="s">
        <v>40</v>
      </c>
      <c r="I13" s="164" t="s">
        <v>431</v>
      </c>
      <c r="J13" s="164" t="s">
        <v>597</v>
      </c>
      <c r="K13" s="165"/>
      <c r="M13" s="173" t="s">
        <v>40</v>
      </c>
    </row>
    <row r="14" spans="2:13" ht="18" customHeight="1">
      <c r="B14" s="162">
        <v>4</v>
      </c>
      <c r="C14" s="163" t="s">
        <v>56</v>
      </c>
      <c r="D14" s="164" t="s">
        <v>45</v>
      </c>
      <c r="E14" s="165">
        <v>8.6460000000000008</v>
      </c>
      <c r="F14" s="166"/>
      <c r="H14" s="167" t="s">
        <v>40</v>
      </c>
      <c r="I14" s="164" t="s">
        <v>431</v>
      </c>
      <c r="J14" s="164" t="s">
        <v>599</v>
      </c>
      <c r="K14" s="165"/>
      <c r="M14" s="173" t="s">
        <v>599</v>
      </c>
    </row>
    <row r="15" spans="2:13" ht="18" customHeight="1">
      <c r="B15" s="162">
        <v>5</v>
      </c>
      <c r="C15" s="163" t="s">
        <v>263</v>
      </c>
      <c r="D15" s="164" t="s">
        <v>45</v>
      </c>
      <c r="E15" s="165">
        <v>5.5</v>
      </c>
      <c r="F15" s="166"/>
      <c r="H15" s="167" t="s">
        <v>40</v>
      </c>
      <c r="I15" s="164" t="s">
        <v>431</v>
      </c>
      <c r="J15" s="164" t="s">
        <v>599</v>
      </c>
      <c r="K15" s="165"/>
      <c r="M15" s="173" t="s">
        <v>599</v>
      </c>
    </row>
    <row r="16" spans="2:13" ht="18" customHeight="1">
      <c r="B16" s="162">
        <v>6</v>
      </c>
      <c r="C16" s="163" t="s">
        <v>77</v>
      </c>
      <c r="D16" s="164" t="s">
        <v>45</v>
      </c>
      <c r="E16" s="165">
        <v>24.792000000000002</v>
      </c>
      <c r="F16" s="166"/>
      <c r="H16" s="167" t="s">
        <v>40</v>
      </c>
      <c r="I16" s="164" t="s">
        <v>431</v>
      </c>
      <c r="J16" s="164" t="s">
        <v>599</v>
      </c>
      <c r="K16" s="165"/>
      <c r="M16" s="173" t="s">
        <v>599</v>
      </c>
    </row>
    <row r="17" spans="2:13" ht="18" customHeight="1">
      <c r="B17" s="162">
        <v>7</v>
      </c>
      <c r="C17" s="163" t="s">
        <v>99</v>
      </c>
      <c r="D17" s="164" t="s">
        <v>45</v>
      </c>
      <c r="E17" s="165">
        <v>1</v>
      </c>
      <c r="F17" s="166"/>
      <c r="H17" s="167" t="s">
        <v>40</v>
      </c>
      <c r="I17" s="164" t="s">
        <v>431</v>
      </c>
      <c r="J17" s="164" t="s">
        <v>597</v>
      </c>
      <c r="K17" s="165"/>
      <c r="M17" s="173" t="s">
        <v>40</v>
      </c>
    </row>
    <row r="18" spans="2:13" ht="18" customHeight="1">
      <c r="B18" s="162">
        <v>8</v>
      </c>
      <c r="C18" s="163" t="s">
        <v>100</v>
      </c>
      <c r="D18" s="164" t="s">
        <v>45</v>
      </c>
      <c r="E18" s="165">
        <v>0</v>
      </c>
      <c r="F18" s="166"/>
      <c r="H18" s="167" t="s">
        <v>40</v>
      </c>
      <c r="I18" s="164" t="s">
        <v>431</v>
      </c>
      <c r="J18" s="164" t="s">
        <v>597</v>
      </c>
      <c r="K18" s="165"/>
      <c r="M18" s="173" t="s">
        <v>40</v>
      </c>
    </row>
    <row r="19" spans="2:13" ht="18" customHeight="1">
      <c r="B19" s="162">
        <v>9</v>
      </c>
      <c r="C19" s="163" t="s">
        <v>60</v>
      </c>
      <c r="D19" s="164" t="s">
        <v>45</v>
      </c>
      <c r="E19" s="165">
        <v>6.86</v>
      </c>
      <c r="F19" s="166"/>
      <c r="H19" s="167" t="s">
        <v>40</v>
      </c>
      <c r="I19" s="164" t="s">
        <v>431</v>
      </c>
      <c r="J19" s="164" t="s">
        <v>597</v>
      </c>
      <c r="K19" s="165"/>
      <c r="M19" s="173" t="s">
        <v>597</v>
      </c>
    </row>
    <row r="20" spans="2:13" ht="18" customHeight="1">
      <c r="B20" s="162">
        <v>10</v>
      </c>
      <c r="C20" s="163" t="s">
        <v>265</v>
      </c>
      <c r="D20" s="164" t="s">
        <v>45</v>
      </c>
      <c r="E20" s="165">
        <v>5.2080000000000002</v>
      </c>
      <c r="F20" s="166"/>
      <c r="H20" s="167" t="s">
        <v>40</v>
      </c>
      <c r="I20" s="164" t="s">
        <v>431</v>
      </c>
      <c r="J20" s="164" t="s">
        <v>599</v>
      </c>
      <c r="K20" s="165"/>
      <c r="M20" s="173" t="s">
        <v>599</v>
      </c>
    </row>
    <row r="21" spans="2:13" ht="18" customHeight="1">
      <c r="B21" s="162">
        <v>11</v>
      </c>
      <c r="C21" s="163" t="s">
        <v>433</v>
      </c>
      <c r="D21" s="164" t="s">
        <v>45</v>
      </c>
      <c r="E21" s="165">
        <v>6</v>
      </c>
      <c r="F21" s="166"/>
      <c r="H21" s="167" t="s">
        <v>40</v>
      </c>
      <c r="I21" s="164" t="s">
        <v>431</v>
      </c>
      <c r="J21" s="164" t="s">
        <v>597</v>
      </c>
      <c r="K21" s="165"/>
      <c r="M21" s="173" t="s">
        <v>599</v>
      </c>
    </row>
    <row r="22" spans="2:13" ht="18" customHeight="1">
      <c r="B22" s="162">
        <v>12</v>
      </c>
      <c r="C22" s="163" t="s">
        <v>106</v>
      </c>
      <c r="D22" s="164" t="s">
        <v>45</v>
      </c>
      <c r="E22" s="165">
        <v>1</v>
      </c>
      <c r="F22" s="166"/>
      <c r="H22" s="167" t="s">
        <v>40</v>
      </c>
      <c r="I22" s="164" t="s">
        <v>431</v>
      </c>
      <c r="J22" s="164" t="s">
        <v>597</v>
      </c>
      <c r="K22" s="165"/>
      <c r="M22" s="173" t="s">
        <v>40</v>
      </c>
    </row>
    <row r="23" spans="2:13" ht="18" customHeight="1">
      <c r="B23" s="162">
        <v>13</v>
      </c>
      <c r="C23" s="163" t="s">
        <v>96</v>
      </c>
      <c r="D23" s="164" t="s">
        <v>45</v>
      </c>
      <c r="E23" s="165">
        <v>0.3967</v>
      </c>
      <c r="F23" s="166"/>
      <c r="H23" s="167" t="s">
        <v>40</v>
      </c>
      <c r="I23" s="164" t="s">
        <v>431</v>
      </c>
      <c r="J23" s="164" t="s">
        <v>597</v>
      </c>
      <c r="K23" s="165"/>
      <c r="M23" s="173" t="s">
        <v>597</v>
      </c>
    </row>
    <row r="24" spans="2:13" ht="9.75" customHeight="1"/>
    <row r="25" spans="2:13" ht="15" customHeight="1">
      <c r="B25" s="156"/>
      <c r="C25" s="157" t="s">
        <v>434</v>
      </c>
      <c r="D25" s="158"/>
      <c r="E25" s="158"/>
      <c r="F25" s="157"/>
    </row>
    <row r="26" spans="2:13" ht="10.5" customHeight="1"/>
    <row r="27" spans="2:13" ht="18" customHeight="1">
      <c r="B27" s="168">
        <v>14</v>
      </c>
      <c r="C27" s="169" t="s">
        <v>92</v>
      </c>
      <c r="D27" s="170" t="s">
        <v>45</v>
      </c>
      <c r="E27" s="171">
        <v>7</v>
      </c>
      <c r="F27" s="172"/>
      <c r="H27" s="173" t="s">
        <v>40</v>
      </c>
      <c r="I27" s="170" t="s">
        <v>434</v>
      </c>
      <c r="J27" s="170" t="s">
        <v>598</v>
      </c>
      <c r="K27" s="171"/>
      <c r="M27" s="173" t="s">
        <v>598</v>
      </c>
    </row>
    <row r="28" spans="2:13" ht="18" customHeight="1">
      <c r="B28" s="162">
        <v>15</v>
      </c>
      <c r="C28" s="163" t="s">
        <v>58</v>
      </c>
      <c r="D28" s="164" t="s">
        <v>45</v>
      </c>
      <c r="E28" s="165">
        <v>2.1429999999999998</v>
      </c>
      <c r="F28" s="166"/>
      <c r="H28" s="173" t="s">
        <v>40</v>
      </c>
      <c r="I28" s="170" t="s">
        <v>434</v>
      </c>
      <c r="J28" s="170" t="s">
        <v>598</v>
      </c>
      <c r="K28" s="171"/>
      <c r="M28" s="173" t="s">
        <v>598</v>
      </c>
    </row>
    <row r="29" spans="2:13" ht="18" customHeight="1">
      <c r="B29" s="174">
        <v>16</v>
      </c>
      <c r="C29" s="175" t="s">
        <v>11</v>
      </c>
      <c r="D29" s="176" t="s">
        <v>45</v>
      </c>
      <c r="E29" s="177">
        <v>10</v>
      </c>
      <c r="F29" s="166"/>
      <c r="H29" s="173" t="s">
        <v>40</v>
      </c>
      <c r="I29" s="170" t="s">
        <v>434</v>
      </c>
      <c r="J29" s="170" t="s">
        <v>598</v>
      </c>
      <c r="K29" s="171"/>
      <c r="M29" s="173" t="s">
        <v>598</v>
      </c>
    </row>
    <row r="30" spans="2:13" ht="18" customHeight="1">
      <c r="B30" s="162">
        <v>17</v>
      </c>
      <c r="C30" s="163" t="s">
        <v>53</v>
      </c>
      <c r="D30" s="164" t="s">
        <v>45</v>
      </c>
      <c r="E30" s="165">
        <v>1.5</v>
      </c>
      <c r="F30" s="166"/>
      <c r="H30" s="173" t="s">
        <v>40</v>
      </c>
      <c r="I30" s="170" t="s">
        <v>434</v>
      </c>
      <c r="J30" s="170" t="s">
        <v>598</v>
      </c>
      <c r="K30" s="171"/>
      <c r="M30" s="173" t="s">
        <v>598</v>
      </c>
    </row>
    <row r="31" spans="2:13" ht="18" customHeight="1">
      <c r="B31" s="168">
        <v>18</v>
      </c>
      <c r="C31" s="163" t="s">
        <v>44</v>
      </c>
      <c r="D31" s="164" t="s">
        <v>45</v>
      </c>
      <c r="E31" s="165">
        <v>7</v>
      </c>
      <c r="F31" s="166"/>
      <c r="H31" s="173" t="s">
        <v>40</v>
      </c>
      <c r="I31" s="170" t="s">
        <v>434</v>
      </c>
      <c r="J31" s="170" t="s">
        <v>598</v>
      </c>
      <c r="K31" s="171"/>
      <c r="M31" s="173" t="s">
        <v>598</v>
      </c>
    </row>
    <row r="32" spans="2:13" ht="18" customHeight="1">
      <c r="B32" s="162">
        <v>19</v>
      </c>
      <c r="C32" s="163" t="s">
        <v>133</v>
      </c>
      <c r="D32" s="164" t="s">
        <v>45</v>
      </c>
      <c r="E32" s="165">
        <v>7.5</v>
      </c>
      <c r="F32" s="166"/>
      <c r="H32" s="173" t="s">
        <v>40</v>
      </c>
      <c r="I32" s="170" t="s">
        <v>434</v>
      </c>
      <c r="J32" s="170" t="s">
        <v>598</v>
      </c>
      <c r="K32" s="171"/>
      <c r="M32" s="173" t="s">
        <v>598</v>
      </c>
    </row>
    <row r="33" spans="2:13" ht="18" customHeight="1">
      <c r="B33" s="168">
        <v>20</v>
      </c>
      <c r="C33" s="163" t="s">
        <v>84</v>
      </c>
      <c r="D33" s="164" t="s">
        <v>45</v>
      </c>
      <c r="E33" s="165">
        <v>7</v>
      </c>
      <c r="F33" s="166"/>
      <c r="H33" s="173" t="s">
        <v>40</v>
      </c>
      <c r="I33" s="170" t="s">
        <v>434</v>
      </c>
      <c r="J33" s="170" t="s">
        <v>598</v>
      </c>
      <c r="K33" s="171"/>
      <c r="M33" s="173" t="s">
        <v>598</v>
      </c>
    </row>
    <row r="34" spans="2:13" ht="18" customHeight="1">
      <c r="B34" s="162">
        <v>21</v>
      </c>
      <c r="C34" s="163" t="s">
        <v>131</v>
      </c>
      <c r="D34" s="164" t="s">
        <v>45</v>
      </c>
      <c r="E34" s="165">
        <v>7</v>
      </c>
      <c r="F34" s="166"/>
      <c r="H34" s="173" t="s">
        <v>40</v>
      </c>
      <c r="I34" s="170" t="s">
        <v>434</v>
      </c>
      <c r="J34" s="170" t="s">
        <v>598</v>
      </c>
      <c r="K34" s="171"/>
      <c r="M34" s="173" t="s">
        <v>598</v>
      </c>
    </row>
    <row r="35" spans="2:13" ht="18" customHeight="1">
      <c r="B35" s="168">
        <v>22</v>
      </c>
      <c r="C35" s="163" t="s">
        <v>129</v>
      </c>
      <c r="D35" s="164" t="s">
        <v>45</v>
      </c>
      <c r="E35" s="165">
        <v>7</v>
      </c>
      <c r="F35" s="166"/>
      <c r="H35" s="173" t="s">
        <v>40</v>
      </c>
      <c r="I35" s="170" t="s">
        <v>434</v>
      </c>
      <c r="J35" s="170" t="s">
        <v>598</v>
      </c>
      <c r="K35" s="171"/>
      <c r="M35" s="173" t="s">
        <v>598</v>
      </c>
    </row>
    <row r="36" spans="2:13" ht="18" customHeight="1">
      <c r="B36" s="162">
        <v>23</v>
      </c>
      <c r="C36" s="163" t="s">
        <v>86</v>
      </c>
      <c r="D36" s="164" t="s">
        <v>45</v>
      </c>
      <c r="E36" s="165">
        <v>5</v>
      </c>
      <c r="F36" s="166"/>
      <c r="H36" s="173" t="s">
        <v>40</v>
      </c>
      <c r="I36" s="170" t="s">
        <v>434</v>
      </c>
      <c r="J36" s="170" t="s">
        <v>598</v>
      </c>
      <c r="K36" s="171"/>
      <c r="M36" s="173" t="s">
        <v>598</v>
      </c>
    </row>
    <row r="37" spans="2:13" ht="18" customHeight="1">
      <c r="B37" s="168">
        <v>24</v>
      </c>
      <c r="C37" s="163" t="s">
        <v>62</v>
      </c>
      <c r="D37" s="164" t="s">
        <v>45</v>
      </c>
      <c r="E37" s="165">
        <v>7</v>
      </c>
      <c r="F37" s="166"/>
      <c r="H37" s="173" t="s">
        <v>40</v>
      </c>
      <c r="I37" s="170" t="s">
        <v>434</v>
      </c>
      <c r="J37" s="170" t="s">
        <v>598</v>
      </c>
      <c r="K37" s="171"/>
      <c r="M37" s="173" t="s">
        <v>598</v>
      </c>
    </row>
    <row r="38" spans="2:13" ht="18" customHeight="1">
      <c r="B38" s="162">
        <v>25</v>
      </c>
      <c r="C38" s="163" t="s">
        <v>64</v>
      </c>
      <c r="D38" s="164" t="s">
        <v>45</v>
      </c>
      <c r="E38" s="165">
        <v>14.4</v>
      </c>
      <c r="F38" s="166"/>
      <c r="H38" s="173" t="s">
        <v>40</v>
      </c>
      <c r="I38" s="170" t="s">
        <v>434</v>
      </c>
      <c r="J38" s="170" t="s">
        <v>598</v>
      </c>
      <c r="K38" s="171"/>
      <c r="M38" s="173" t="s">
        <v>598</v>
      </c>
    </row>
    <row r="39" spans="2:13" ht="18" customHeight="1">
      <c r="B39" s="168">
        <v>26</v>
      </c>
      <c r="C39" s="163" t="s">
        <v>132</v>
      </c>
      <c r="D39" s="164" t="s">
        <v>45</v>
      </c>
      <c r="E39" s="165">
        <v>7</v>
      </c>
      <c r="F39" s="166"/>
      <c r="H39" s="173" t="s">
        <v>40</v>
      </c>
      <c r="I39" s="170" t="s">
        <v>434</v>
      </c>
      <c r="J39" s="170" t="s">
        <v>598</v>
      </c>
      <c r="K39" s="171"/>
      <c r="M39" s="173" t="s">
        <v>598</v>
      </c>
    </row>
    <row r="40" spans="2:13" ht="10.5" customHeight="1"/>
    <row r="41" spans="2:13" ht="16.5" customHeight="1">
      <c r="B41" s="156"/>
      <c r="C41" s="157" t="s">
        <v>436</v>
      </c>
      <c r="D41" s="158"/>
      <c r="E41" s="158"/>
      <c r="F41" s="157"/>
    </row>
    <row r="42" spans="2:13" ht="10.5" customHeight="1"/>
    <row r="43" spans="2:13" ht="18" customHeight="1">
      <c r="B43" s="178">
        <v>27</v>
      </c>
      <c r="C43" s="169" t="s">
        <v>95</v>
      </c>
      <c r="D43" s="170" t="s">
        <v>289</v>
      </c>
      <c r="E43" s="171">
        <v>319.7</v>
      </c>
      <c r="F43" s="172"/>
      <c r="G43" s="295"/>
      <c r="H43" s="173" t="s">
        <v>40</v>
      </c>
      <c r="I43" s="170" t="s">
        <v>436</v>
      </c>
      <c r="J43" s="170" t="s">
        <v>595</v>
      </c>
      <c r="K43" s="171">
        <v>1</v>
      </c>
      <c r="M43" s="173" t="s">
        <v>595</v>
      </c>
    </row>
    <row r="44" spans="2:13" ht="18" customHeight="1">
      <c r="B44" s="179">
        <v>28</v>
      </c>
      <c r="C44" s="163" t="s">
        <v>79</v>
      </c>
      <c r="D44" s="164" t="s">
        <v>289</v>
      </c>
      <c r="E44" s="165">
        <v>437</v>
      </c>
      <c r="F44" s="166"/>
      <c r="H44" s="173" t="s">
        <v>40</v>
      </c>
      <c r="I44" s="170" t="s">
        <v>436</v>
      </c>
      <c r="J44" s="170" t="s">
        <v>595</v>
      </c>
      <c r="K44" s="171">
        <v>1</v>
      </c>
      <c r="M44" s="173" t="s">
        <v>595</v>
      </c>
    </row>
    <row r="45" spans="2:13" ht="18" customHeight="1">
      <c r="B45" s="178">
        <v>29</v>
      </c>
      <c r="C45" s="163" t="s">
        <v>51</v>
      </c>
      <c r="D45" s="164" t="s">
        <v>289</v>
      </c>
      <c r="E45" s="165">
        <v>94.875</v>
      </c>
      <c r="F45" s="166"/>
      <c r="H45" s="173" t="s">
        <v>40</v>
      </c>
      <c r="I45" s="170" t="s">
        <v>436</v>
      </c>
      <c r="J45" s="170" t="s">
        <v>595</v>
      </c>
      <c r="K45" s="171">
        <v>1</v>
      </c>
      <c r="M45" s="173" t="s">
        <v>597</v>
      </c>
    </row>
    <row r="46" spans="2:13" ht="18" customHeight="1">
      <c r="B46" s="179">
        <v>30</v>
      </c>
      <c r="C46" s="163" t="s">
        <v>91</v>
      </c>
      <c r="D46" s="164" t="s">
        <v>289</v>
      </c>
      <c r="E46" s="165">
        <v>1031.1400000000001</v>
      </c>
      <c r="F46" s="166"/>
      <c r="H46" s="173" t="s">
        <v>40</v>
      </c>
      <c r="I46" s="170" t="s">
        <v>436</v>
      </c>
      <c r="J46" s="170" t="s">
        <v>595</v>
      </c>
      <c r="K46" s="171">
        <v>1</v>
      </c>
      <c r="M46" s="173" t="s">
        <v>595</v>
      </c>
    </row>
    <row r="47" spans="2:13" ht="18" customHeight="1">
      <c r="B47" s="168">
        <v>31</v>
      </c>
      <c r="C47" s="163" t="s">
        <v>59</v>
      </c>
      <c r="D47" s="164" t="s">
        <v>289</v>
      </c>
      <c r="E47" s="165">
        <v>53.34</v>
      </c>
      <c r="F47" s="166"/>
      <c r="H47" s="173" t="s">
        <v>40</v>
      </c>
      <c r="I47" s="170" t="s">
        <v>436</v>
      </c>
      <c r="J47" s="170" t="s">
        <v>596</v>
      </c>
      <c r="K47" s="171"/>
      <c r="M47" s="173" t="s">
        <v>908</v>
      </c>
    </row>
    <row r="48" spans="2:13" ht="18" customHeight="1">
      <c r="B48" s="162">
        <v>32</v>
      </c>
      <c r="C48" s="163" t="s">
        <v>49</v>
      </c>
      <c r="D48" s="164" t="s">
        <v>289</v>
      </c>
      <c r="E48" s="165">
        <v>100</v>
      </c>
      <c r="F48" s="166"/>
      <c r="H48" s="173" t="s">
        <v>40</v>
      </c>
      <c r="I48" s="170" t="s">
        <v>436</v>
      </c>
      <c r="J48" s="170" t="s">
        <v>586</v>
      </c>
      <c r="K48" s="171"/>
      <c r="M48" s="173" t="s">
        <v>586</v>
      </c>
    </row>
    <row r="49" spans="2:13" ht="18" customHeight="1">
      <c r="B49" s="168">
        <v>33</v>
      </c>
      <c r="C49" s="163" t="s">
        <v>10</v>
      </c>
      <c r="D49" s="164" t="s">
        <v>289</v>
      </c>
      <c r="E49" s="165">
        <v>100</v>
      </c>
      <c r="F49" s="166"/>
      <c r="H49" s="173" t="s">
        <v>40</v>
      </c>
      <c r="I49" s="170" t="s">
        <v>436</v>
      </c>
      <c r="J49" s="170" t="s">
        <v>586</v>
      </c>
      <c r="K49" s="171"/>
      <c r="M49" s="173" t="s">
        <v>586</v>
      </c>
    </row>
    <row r="50" spans="2:13" ht="18" customHeight="1">
      <c r="B50" s="162">
        <v>34</v>
      </c>
      <c r="C50" s="163" t="s">
        <v>97</v>
      </c>
      <c r="D50" s="164" t="s">
        <v>289</v>
      </c>
      <c r="E50" s="165">
        <v>0</v>
      </c>
      <c r="F50" s="166"/>
      <c r="H50" s="173" t="s">
        <v>40</v>
      </c>
      <c r="I50" s="170" t="s">
        <v>436</v>
      </c>
      <c r="J50" s="170" t="s">
        <v>594</v>
      </c>
      <c r="K50" s="171"/>
      <c r="M50" s="173" t="s">
        <v>594</v>
      </c>
    </row>
    <row r="51" spans="2:13" ht="18" customHeight="1">
      <c r="B51" s="168">
        <v>35</v>
      </c>
      <c r="C51" s="163" t="s">
        <v>50</v>
      </c>
      <c r="D51" s="164" t="s">
        <v>289</v>
      </c>
      <c r="E51" s="165">
        <v>400</v>
      </c>
      <c r="F51" s="166"/>
      <c r="H51" s="173" t="s">
        <v>40</v>
      </c>
      <c r="I51" s="170" t="s">
        <v>436</v>
      </c>
      <c r="J51" s="170" t="s">
        <v>586</v>
      </c>
      <c r="K51" s="171"/>
      <c r="M51" s="173" t="s">
        <v>586</v>
      </c>
    </row>
    <row r="52" spans="2:13" ht="21.75" customHeight="1">
      <c r="B52" s="179">
        <v>36</v>
      </c>
      <c r="C52" s="163" t="s">
        <v>107</v>
      </c>
      <c r="D52" s="164" t="s">
        <v>289</v>
      </c>
      <c r="E52" s="165">
        <v>322</v>
      </c>
      <c r="F52" s="166"/>
      <c r="H52" s="173" t="s">
        <v>40</v>
      </c>
      <c r="I52" s="170" t="s">
        <v>436</v>
      </c>
      <c r="J52" s="170" t="s">
        <v>595</v>
      </c>
      <c r="K52" s="171">
        <v>1</v>
      </c>
      <c r="M52" s="173" t="s">
        <v>595</v>
      </c>
    </row>
    <row r="53" spans="2:13" ht="18" customHeight="1">
      <c r="B53" s="178">
        <v>37</v>
      </c>
      <c r="C53" s="163" t="s">
        <v>141</v>
      </c>
      <c r="D53" s="164" t="s">
        <v>289</v>
      </c>
      <c r="E53" s="165">
        <v>230</v>
      </c>
      <c r="F53" s="166"/>
      <c r="H53" s="173" t="s">
        <v>40</v>
      </c>
      <c r="I53" s="170" t="s">
        <v>436</v>
      </c>
      <c r="J53" s="170" t="s">
        <v>594</v>
      </c>
      <c r="K53" s="171">
        <v>1</v>
      </c>
      <c r="M53" s="173" t="s">
        <v>595</v>
      </c>
    </row>
    <row r="54" spans="2:13" ht="18" customHeight="1">
      <c r="B54" s="162">
        <v>38</v>
      </c>
      <c r="C54" s="163" t="s">
        <v>252</v>
      </c>
      <c r="D54" s="164" t="s">
        <v>289</v>
      </c>
      <c r="E54" s="165">
        <v>126.5</v>
      </c>
      <c r="F54" s="166"/>
      <c r="H54" s="173" t="s">
        <v>40</v>
      </c>
      <c r="I54" s="170" t="s">
        <v>436</v>
      </c>
      <c r="J54" s="170" t="s">
        <v>594</v>
      </c>
      <c r="K54" s="171"/>
      <c r="M54" s="173" t="s">
        <v>594</v>
      </c>
    </row>
    <row r="55" spans="2:13" ht="18" customHeight="1">
      <c r="B55" s="168">
        <v>39</v>
      </c>
      <c r="C55" s="163" t="s">
        <v>93</v>
      </c>
      <c r="D55" s="164" t="s">
        <v>289</v>
      </c>
      <c r="E55" s="165">
        <v>380</v>
      </c>
      <c r="F55" s="166"/>
      <c r="H55" s="173" t="s">
        <v>40</v>
      </c>
      <c r="I55" s="170" t="s">
        <v>436</v>
      </c>
      <c r="J55" s="170" t="s">
        <v>594</v>
      </c>
      <c r="K55" s="171"/>
      <c r="M55" s="173" t="s">
        <v>594</v>
      </c>
    </row>
    <row r="56" spans="2:13" ht="18" customHeight="1">
      <c r="B56" s="162">
        <v>40</v>
      </c>
      <c r="C56" s="163" t="s">
        <v>110</v>
      </c>
      <c r="D56" s="164" t="s">
        <v>289</v>
      </c>
      <c r="E56" s="165">
        <v>250</v>
      </c>
      <c r="F56" s="166"/>
      <c r="H56" s="173" t="s">
        <v>40</v>
      </c>
      <c r="I56" s="170" t="s">
        <v>436</v>
      </c>
      <c r="J56" s="170" t="s">
        <v>597</v>
      </c>
      <c r="K56" s="171"/>
      <c r="M56" s="173" t="s">
        <v>597</v>
      </c>
    </row>
    <row r="57" spans="2:13" ht="18" customHeight="1">
      <c r="B57" s="168">
        <v>41</v>
      </c>
      <c r="C57" s="163" t="s">
        <v>103</v>
      </c>
      <c r="D57" s="164" t="s">
        <v>289</v>
      </c>
      <c r="E57" s="165">
        <v>0</v>
      </c>
      <c r="F57" s="166"/>
      <c r="H57" s="173" t="s">
        <v>40</v>
      </c>
      <c r="I57" s="170" t="s">
        <v>436</v>
      </c>
      <c r="J57" s="170" t="s">
        <v>597</v>
      </c>
      <c r="K57" s="171"/>
      <c r="M57" s="173" t="s">
        <v>597</v>
      </c>
    </row>
    <row r="58" spans="2:13" ht="18" customHeight="1">
      <c r="B58" s="162">
        <v>42</v>
      </c>
      <c r="C58" s="163" t="s">
        <v>437</v>
      </c>
      <c r="D58" s="164" t="s">
        <v>289</v>
      </c>
      <c r="E58" s="165">
        <v>250</v>
      </c>
      <c r="F58" s="166"/>
      <c r="H58" s="173" t="s">
        <v>40</v>
      </c>
      <c r="I58" s="170" t="s">
        <v>436</v>
      </c>
      <c r="J58" s="170" t="s">
        <v>594</v>
      </c>
      <c r="K58" s="171"/>
      <c r="M58" s="173" t="s">
        <v>595</v>
      </c>
    </row>
    <row r="59" spans="2:13" ht="18" customHeight="1">
      <c r="B59" s="168">
        <v>43</v>
      </c>
      <c r="C59" s="163" t="s">
        <v>258</v>
      </c>
      <c r="D59" s="164" t="s">
        <v>289</v>
      </c>
      <c r="E59" s="165">
        <v>184</v>
      </c>
      <c r="F59" s="166"/>
      <c r="H59" s="173" t="s">
        <v>40</v>
      </c>
      <c r="I59" s="170" t="s">
        <v>436</v>
      </c>
      <c r="J59" s="170" t="s">
        <v>594</v>
      </c>
      <c r="K59" s="171"/>
      <c r="M59" s="173" t="s">
        <v>594</v>
      </c>
    </row>
    <row r="60" spans="2:13" ht="18" customHeight="1">
      <c r="B60" s="162">
        <v>44</v>
      </c>
      <c r="C60" s="163" t="s">
        <v>438</v>
      </c>
      <c r="D60" s="164" t="s">
        <v>289</v>
      </c>
      <c r="E60" s="165">
        <v>0</v>
      </c>
      <c r="F60" s="166"/>
      <c r="H60" s="173" t="s">
        <v>40</v>
      </c>
      <c r="I60" s="170" t="s">
        <v>436</v>
      </c>
      <c r="J60" s="170" t="s">
        <v>594</v>
      </c>
      <c r="K60" s="171"/>
      <c r="M60" s="173" t="s">
        <v>594</v>
      </c>
    </row>
    <row r="61" spans="2:13" ht="18" customHeight="1">
      <c r="B61" s="168">
        <v>45</v>
      </c>
      <c r="C61" s="163" t="s">
        <v>46</v>
      </c>
      <c r="D61" s="164" t="s">
        <v>289</v>
      </c>
      <c r="E61" s="165">
        <v>120</v>
      </c>
      <c r="F61" s="166"/>
      <c r="H61" s="173" t="s">
        <v>40</v>
      </c>
      <c r="I61" s="170" t="s">
        <v>436</v>
      </c>
      <c r="J61" s="170" t="s">
        <v>586</v>
      </c>
      <c r="K61" s="171"/>
      <c r="M61" s="173" t="s">
        <v>586</v>
      </c>
    </row>
    <row r="62" spans="2:13" ht="18" customHeight="1">
      <c r="B62" s="162">
        <v>46</v>
      </c>
      <c r="C62" s="163" t="s">
        <v>250</v>
      </c>
      <c r="D62" s="164" t="s">
        <v>289</v>
      </c>
      <c r="E62" s="165">
        <v>0</v>
      </c>
      <c r="F62" s="166"/>
      <c r="H62" s="173" t="s">
        <v>40</v>
      </c>
      <c r="I62" s="170" t="s">
        <v>436</v>
      </c>
      <c r="J62" s="170" t="s">
        <v>586</v>
      </c>
      <c r="K62" s="171"/>
      <c r="M62" s="173" t="s">
        <v>586</v>
      </c>
    </row>
    <row r="63" spans="2:13" ht="18" customHeight="1">
      <c r="B63" s="168">
        <v>47</v>
      </c>
      <c r="C63" s="163" t="s">
        <v>439</v>
      </c>
      <c r="D63" s="164" t="s">
        <v>289</v>
      </c>
      <c r="E63" s="165">
        <v>120</v>
      </c>
      <c r="F63" s="166"/>
      <c r="H63" s="173" t="s">
        <v>40</v>
      </c>
      <c r="I63" s="170" t="s">
        <v>436</v>
      </c>
      <c r="J63" s="170" t="s">
        <v>586</v>
      </c>
      <c r="K63" s="171"/>
      <c r="M63" s="173" t="s">
        <v>586</v>
      </c>
    </row>
    <row r="64" spans="2:13" ht="18" customHeight="1">
      <c r="B64" s="162">
        <v>48</v>
      </c>
      <c r="C64" s="163" t="s">
        <v>126</v>
      </c>
      <c r="D64" s="164" t="s">
        <v>289</v>
      </c>
      <c r="E64" s="165">
        <v>105</v>
      </c>
      <c r="F64" s="166"/>
      <c r="H64" s="173" t="s">
        <v>40</v>
      </c>
      <c r="I64" s="170" t="s">
        <v>436</v>
      </c>
      <c r="J64" s="170" t="s">
        <v>586</v>
      </c>
      <c r="K64" s="171"/>
      <c r="M64" s="173" t="s">
        <v>586</v>
      </c>
    </row>
    <row r="65" spans="2:13" ht="18" customHeight="1">
      <c r="B65" s="168">
        <v>49</v>
      </c>
      <c r="C65" s="163" t="s">
        <v>48</v>
      </c>
      <c r="D65" s="164" t="s">
        <v>289</v>
      </c>
      <c r="E65" s="165">
        <v>120</v>
      </c>
      <c r="F65" s="166"/>
      <c r="H65" s="173" t="s">
        <v>40</v>
      </c>
      <c r="I65" s="170" t="s">
        <v>436</v>
      </c>
      <c r="J65" s="170" t="s">
        <v>586</v>
      </c>
      <c r="K65" s="171"/>
      <c r="M65" s="173" t="s">
        <v>586</v>
      </c>
    </row>
    <row r="66" spans="2:13" ht="18" customHeight="1">
      <c r="B66" s="162">
        <v>50</v>
      </c>
      <c r="C66" s="163" t="s">
        <v>54</v>
      </c>
      <c r="D66" s="164" t="s">
        <v>289</v>
      </c>
      <c r="E66" s="165">
        <v>120</v>
      </c>
      <c r="F66" s="166"/>
      <c r="H66" s="173" t="s">
        <v>40</v>
      </c>
      <c r="I66" s="170" t="s">
        <v>436</v>
      </c>
      <c r="J66" s="170" t="s">
        <v>586</v>
      </c>
      <c r="K66" s="171"/>
      <c r="M66" s="173" t="s">
        <v>586</v>
      </c>
    </row>
    <row r="67" spans="2:13" ht="18" customHeight="1">
      <c r="B67" s="168">
        <v>51</v>
      </c>
      <c r="C67" s="163" t="s">
        <v>118</v>
      </c>
      <c r="D67" s="164" t="s">
        <v>289</v>
      </c>
      <c r="E67" s="165">
        <v>53.34</v>
      </c>
      <c r="F67" s="166"/>
      <c r="H67" s="173" t="s">
        <v>40</v>
      </c>
      <c r="I67" s="170" t="s">
        <v>436</v>
      </c>
      <c r="J67" s="170" t="s">
        <v>596</v>
      </c>
      <c r="K67" s="171"/>
      <c r="M67" s="173" t="s">
        <v>908</v>
      </c>
    </row>
    <row r="68" spans="2:13" ht="18" customHeight="1">
      <c r="B68" s="162">
        <v>52</v>
      </c>
      <c r="C68" s="163" t="s">
        <v>119</v>
      </c>
      <c r="D68" s="164" t="s">
        <v>289</v>
      </c>
      <c r="E68" s="165">
        <v>53.34</v>
      </c>
      <c r="F68" s="166"/>
      <c r="H68" s="173" t="s">
        <v>40</v>
      </c>
      <c r="I68" s="170" t="s">
        <v>436</v>
      </c>
      <c r="J68" s="170" t="s">
        <v>596</v>
      </c>
      <c r="K68" s="171"/>
      <c r="M68" s="173" t="s">
        <v>908</v>
      </c>
    </row>
    <row r="69" spans="2:13" ht="18" customHeight="1">
      <c r="B69" s="168">
        <v>53</v>
      </c>
      <c r="C69" s="163" t="s">
        <v>9</v>
      </c>
      <c r="D69" s="164" t="s">
        <v>289</v>
      </c>
      <c r="E69" s="165">
        <v>53.34</v>
      </c>
      <c r="F69" s="166"/>
      <c r="H69" s="173" t="s">
        <v>40</v>
      </c>
      <c r="I69" s="170" t="s">
        <v>436</v>
      </c>
      <c r="J69" s="170" t="s">
        <v>596</v>
      </c>
      <c r="K69" s="171"/>
      <c r="M69" s="173" t="s">
        <v>908</v>
      </c>
    </row>
    <row r="70" spans="2:13" ht="18" customHeight="1">
      <c r="B70" s="179">
        <v>54</v>
      </c>
      <c r="C70" s="163" t="s">
        <v>98</v>
      </c>
      <c r="D70" s="164" t="s">
        <v>289</v>
      </c>
      <c r="E70" s="165">
        <v>27</v>
      </c>
      <c r="F70" s="166"/>
      <c r="H70" s="173" t="s">
        <v>40</v>
      </c>
      <c r="I70" s="170" t="s">
        <v>436</v>
      </c>
      <c r="J70" s="170" t="s">
        <v>597</v>
      </c>
      <c r="K70" s="171">
        <v>1</v>
      </c>
      <c r="M70" s="173" t="s">
        <v>597</v>
      </c>
    </row>
    <row r="71" spans="2:13" ht="18" customHeight="1">
      <c r="B71" s="178">
        <v>55</v>
      </c>
      <c r="C71" s="163" t="s">
        <v>128</v>
      </c>
      <c r="D71" s="164" t="s">
        <v>289</v>
      </c>
      <c r="E71" s="165">
        <v>30</v>
      </c>
      <c r="F71" s="166"/>
      <c r="H71" s="173" t="s">
        <v>40</v>
      </c>
      <c r="I71" s="170" t="s">
        <v>436</v>
      </c>
      <c r="J71" s="170" t="s">
        <v>594</v>
      </c>
      <c r="K71" s="171">
        <v>1</v>
      </c>
      <c r="M71" s="173" t="s">
        <v>597</v>
      </c>
    </row>
    <row r="72" spans="2:13" ht="18" customHeight="1">
      <c r="B72" s="179">
        <v>56</v>
      </c>
      <c r="C72" s="163" t="s">
        <v>440</v>
      </c>
      <c r="D72" s="164" t="s">
        <v>289</v>
      </c>
      <c r="E72" s="165">
        <v>0</v>
      </c>
      <c r="F72" s="166"/>
      <c r="H72" s="173" t="s">
        <v>40</v>
      </c>
      <c r="I72" s="170" t="s">
        <v>436</v>
      </c>
      <c r="J72" s="170" t="s">
        <v>597</v>
      </c>
      <c r="K72" s="171">
        <v>1</v>
      </c>
      <c r="M72" s="173" t="s">
        <v>597</v>
      </c>
    </row>
    <row r="73" spans="2:13" ht="18" customHeight="1">
      <c r="B73" s="168">
        <v>57</v>
      </c>
      <c r="C73" s="163" t="s">
        <v>105</v>
      </c>
      <c r="D73" s="164" t="s">
        <v>289</v>
      </c>
      <c r="E73" s="165">
        <v>180</v>
      </c>
      <c r="F73" s="166"/>
      <c r="H73" s="173" t="s">
        <v>40</v>
      </c>
      <c r="I73" s="170" t="s">
        <v>436</v>
      </c>
      <c r="J73" s="170" t="s">
        <v>597</v>
      </c>
      <c r="K73" s="171"/>
      <c r="M73" s="173" t="s">
        <v>597</v>
      </c>
    </row>
    <row r="74" spans="2:13" ht="21.75" customHeight="1">
      <c r="B74" s="179">
        <v>58</v>
      </c>
      <c r="C74" s="163" t="s">
        <v>441</v>
      </c>
      <c r="D74" s="164" t="s">
        <v>289</v>
      </c>
      <c r="E74" s="165">
        <v>219.14</v>
      </c>
      <c r="F74" s="166"/>
      <c r="H74" s="173" t="s">
        <v>40</v>
      </c>
      <c r="I74" s="170" t="s">
        <v>436</v>
      </c>
      <c r="J74" s="170" t="s">
        <v>594</v>
      </c>
      <c r="K74" s="171">
        <v>1</v>
      </c>
      <c r="M74" s="173" t="s">
        <v>594</v>
      </c>
    </row>
    <row r="75" spans="2:13" ht="18" customHeight="1">
      <c r="B75" s="168">
        <v>59</v>
      </c>
      <c r="C75" s="163" t="s">
        <v>256</v>
      </c>
      <c r="D75" s="164" t="s">
        <v>289</v>
      </c>
      <c r="E75" s="165">
        <v>380</v>
      </c>
      <c r="F75" s="166"/>
      <c r="H75" s="173" t="s">
        <v>40</v>
      </c>
      <c r="I75" s="170" t="s">
        <v>436</v>
      </c>
      <c r="J75" s="170" t="s">
        <v>594</v>
      </c>
      <c r="K75" s="171"/>
      <c r="M75" s="173" t="s">
        <v>594</v>
      </c>
    </row>
    <row r="76" spans="2:13" ht="10.5" customHeight="1"/>
    <row r="77" spans="2:13" ht="16.5" customHeight="1">
      <c r="B77" s="156"/>
      <c r="C77" s="157" t="s">
        <v>442</v>
      </c>
      <c r="D77" s="158"/>
      <c r="E77" s="158"/>
      <c r="F77" s="157"/>
    </row>
    <row r="78" spans="2:13" ht="6.6" customHeight="1"/>
    <row r="79" spans="2:13" ht="18" customHeight="1">
      <c r="B79" s="178">
        <v>60</v>
      </c>
      <c r="C79" s="169" t="s">
        <v>102</v>
      </c>
      <c r="D79" s="170" t="s">
        <v>435</v>
      </c>
      <c r="E79" s="171">
        <v>22</v>
      </c>
      <c r="F79" s="172"/>
      <c r="G79" s="295"/>
      <c r="H79" s="173" t="s">
        <v>40</v>
      </c>
      <c r="I79" s="170" t="s">
        <v>442</v>
      </c>
      <c r="J79" s="170" t="s">
        <v>597</v>
      </c>
      <c r="K79" s="171">
        <v>1</v>
      </c>
      <c r="M79" s="173" t="s">
        <v>40</v>
      </c>
    </row>
    <row r="80" spans="2:13" ht="18" customHeight="1">
      <c r="B80" s="162">
        <v>61</v>
      </c>
      <c r="C80" s="163" t="s">
        <v>112</v>
      </c>
      <c r="D80" s="164" t="s">
        <v>435</v>
      </c>
      <c r="E80" s="165">
        <v>339</v>
      </c>
      <c r="F80" s="166"/>
      <c r="H80" s="173" t="s">
        <v>40</v>
      </c>
      <c r="I80" s="170" t="s">
        <v>442</v>
      </c>
      <c r="J80" s="170" t="s">
        <v>585</v>
      </c>
      <c r="K80" s="171"/>
      <c r="M80" s="173" t="s">
        <v>585</v>
      </c>
    </row>
    <row r="81" spans="2:13" ht="18" customHeight="1">
      <c r="B81" s="178">
        <v>62</v>
      </c>
      <c r="C81" s="163" t="s">
        <v>47</v>
      </c>
      <c r="D81" s="164" t="s">
        <v>435</v>
      </c>
      <c r="E81" s="165">
        <v>35.880000000000003</v>
      </c>
      <c r="F81" s="166"/>
      <c r="H81" s="173" t="s">
        <v>40</v>
      </c>
      <c r="I81" s="170" t="s">
        <v>442</v>
      </c>
      <c r="J81" s="170" t="s">
        <v>597</v>
      </c>
      <c r="K81" s="171">
        <v>1</v>
      </c>
      <c r="M81" s="173" t="s">
        <v>40</v>
      </c>
    </row>
    <row r="82" spans="2:13" ht="18" customHeight="1">
      <c r="B82" s="162">
        <v>63</v>
      </c>
      <c r="C82" s="163" t="s">
        <v>0</v>
      </c>
      <c r="D82" s="164" t="s">
        <v>435</v>
      </c>
      <c r="E82" s="165">
        <v>68</v>
      </c>
      <c r="F82" s="166"/>
      <c r="H82" s="173" t="s">
        <v>40</v>
      </c>
      <c r="I82" s="170" t="s">
        <v>442</v>
      </c>
      <c r="J82" s="170" t="s">
        <v>585</v>
      </c>
      <c r="K82" s="171"/>
      <c r="M82" s="173" t="s">
        <v>585</v>
      </c>
    </row>
    <row r="83" spans="2:13" ht="18" customHeight="1">
      <c r="B83" s="168">
        <v>64</v>
      </c>
      <c r="C83" s="163" t="s">
        <v>71</v>
      </c>
      <c r="D83" s="164" t="s">
        <v>435</v>
      </c>
      <c r="E83" s="165">
        <v>358</v>
      </c>
      <c r="F83" s="166"/>
      <c r="H83" s="173" t="s">
        <v>40</v>
      </c>
      <c r="I83" s="170" t="s">
        <v>442</v>
      </c>
      <c r="J83" s="170" t="s">
        <v>585</v>
      </c>
      <c r="K83" s="171"/>
      <c r="M83" s="173" t="s">
        <v>585</v>
      </c>
    </row>
    <row r="84" spans="2:13" ht="18" customHeight="1">
      <c r="B84" s="162">
        <v>65</v>
      </c>
      <c r="C84" s="163" t="s">
        <v>57</v>
      </c>
      <c r="D84" s="164" t="s">
        <v>435</v>
      </c>
      <c r="E84" s="165">
        <v>300</v>
      </c>
      <c r="F84" s="166"/>
      <c r="H84" s="173" t="s">
        <v>40</v>
      </c>
      <c r="I84" s="170" t="s">
        <v>442</v>
      </c>
      <c r="J84" s="170" t="s">
        <v>585</v>
      </c>
      <c r="K84" s="171"/>
      <c r="M84" s="173" t="s">
        <v>585</v>
      </c>
    </row>
    <row r="85" spans="2:13" ht="18" customHeight="1">
      <c r="B85" s="168">
        <v>66</v>
      </c>
      <c r="C85" s="163" t="s">
        <v>75</v>
      </c>
      <c r="D85" s="164" t="s">
        <v>435</v>
      </c>
      <c r="E85" s="165">
        <v>358</v>
      </c>
      <c r="F85" s="166"/>
      <c r="H85" s="173" t="s">
        <v>40</v>
      </c>
      <c r="I85" s="170" t="s">
        <v>442</v>
      </c>
      <c r="J85" s="170" t="s">
        <v>585</v>
      </c>
      <c r="K85" s="171"/>
      <c r="M85" s="173" t="s">
        <v>585</v>
      </c>
    </row>
    <row r="86" spans="2:13" ht="18" customHeight="1">
      <c r="B86" s="162">
        <v>67</v>
      </c>
      <c r="C86" s="163" t="s">
        <v>113</v>
      </c>
      <c r="D86" s="164" t="s">
        <v>435</v>
      </c>
      <c r="E86" s="165">
        <v>358</v>
      </c>
      <c r="F86" s="166"/>
      <c r="H86" s="173" t="s">
        <v>40</v>
      </c>
      <c r="I86" s="170" t="s">
        <v>442</v>
      </c>
      <c r="J86" s="170" t="s">
        <v>585</v>
      </c>
      <c r="K86" s="171"/>
      <c r="M86" s="173" t="s">
        <v>585</v>
      </c>
    </row>
    <row r="87" spans="2:13" ht="18" customHeight="1">
      <c r="B87" s="168">
        <v>68</v>
      </c>
      <c r="C87" s="163" t="s">
        <v>114</v>
      </c>
      <c r="D87" s="164" t="s">
        <v>435</v>
      </c>
      <c r="E87" s="165">
        <v>358</v>
      </c>
      <c r="F87" s="166"/>
      <c r="H87" s="173" t="s">
        <v>40</v>
      </c>
      <c r="I87" s="170" t="s">
        <v>442</v>
      </c>
      <c r="J87" s="170" t="s">
        <v>585</v>
      </c>
      <c r="K87" s="171"/>
      <c r="M87" s="173" t="s">
        <v>585</v>
      </c>
    </row>
    <row r="88" spans="2:13" ht="18" customHeight="1">
      <c r="B88" s="162">
        <v>69</v>
      </c>
      <c r="C88" s="163" t="s">
        <v>101</v>
      </c>
      <c r="D88" s="164" t="s">
        <v>435</v>
      </c>
      <c r="E88" s="165">
        <v>300</v>
      </c>
      <c r="F88" s="166"/>
      <c r="H88" s="173" t="s">
        <v>40</v>
      </c>
      <c r="I88" s="170" t="s">
        <v>442</v>
      </c>
      <c r="J88" s="170" t="s">
        <v>585</v>
      </c>
      <c r="K88" s="171"/>
      <c r="M88" s="173" t="s">
        <v>585</v>
      </c>
    </row>
    <row r="89" spans="2:13" ht="18" customHeight="1">
      <c r="B89" s="168">
        <v>70</v>
      </c>
      <c r="C89" s="163" t="s">
        <v>443</v>
      </c>
      <c r="D89" s="164" t="s">
        <v>435</v>
      </c>
      <c r="E89" s="165">
        <v>358</v>
      </c>
      <c r="F89" s="166"/>
      <c r="H89" s="173" t="s">
        <v>40</v>
      </c>
      <c r="I89" s="170" t="s">
        <v>442</v>
      </c>
      <c r="J89" s="170" t="s">
        <v>585</v>
      </c>
      <c r="K89" s="171"/>
      <c r="M89" s="173" t="s">
        <v>585</v>
      </c>
    </row>
    <row r="90" spans="2:13" ht="18" customHeight="1">
      <c r="B90" s="162">
        <v>71</v>
      </c>
      <c r="C90" s="163" t="s">
        <v>444</v>
      </c>
      <c r="D90" s="164" t="s">
        <v>435</v>
      </c>
      <c r="E90" s="165">
        <v>358</v>
      </c>
      <c r="F90" s="166"/>
      <c r="H90" s="173" t="s">
        <v>40</v>
      </c>
      <c r="I90" s="170" t="s">
        <v>442</v>
      </c>
      <c r="J90" s="170" t="s">
        <v>585</v>
      </c>
      <c r="K90" s="171"/>
      <c r="M90" s="173" t="s">
        <v>585</v>
      </c>
    </row>
    <row r="91" spans="2:13" ht="18" customHeight="1">
      <c r="B91" s="168">
        <v>72</v>
      </c>
      <c r="C91" s="163" t="s">
        <v>116</v>
      </c>
      <c r="D91" s="164" t="s">
        <v>435</v>
      </c>
      <c r="E91" s="165">
        <v>358</v>
      </c>
      <c r="F91" s="166"/>
      <c r="H91" s="173" t="s">
        <v>40</v>
      </c>
      <c r="I91" s="170" t="s">
        <v>442</v>
      </c>
      <c r="J91" s="170" t="s">
        <v>585</v>
      </c>
      <c r="K91" s="171"/>
      <c r="M91" s="173" t="s">
        <v>585</v>
      </c>
    </row>
    <row r="92" spans="2:13" ht="18" customHeight="1">
      <c r="B92" s="162">
        <v>73</v>
      </c>
      <c r="C92" s="163" t="s">
        <v>115</v>
      </c>
      <c r="D92" s="164" t="s">
        <v>435</v>
      </c>
      <c r="E92" s="165">
        <v>300</v>
      </c>
      <c r="F92" s="166"/>
      <c r="H92" s="173" t="s">
        <v>40</v>
      </c>
      <c r="I92" s="170" t="s">
        <v>442</v>
      </c>
      <c r="J92" s="170" t="s">
        <v>585</v>
      </c>
      <c r="K92" s="171"/>
      <c r="M92" s="173" t="s">
        <v>585</v>
      </c>
    </row>
    <row r="93" spans="2:13" ht="18" customHeight="1">
      <c r="B93" s="168">
        <v>74</v>
      </c>
      <c r="C93" s="163" t="s">
        <v>445</v>
      </c>
      <c r="D93" s="164" t="s">
        <v>435</v>
      </c>
      <c r="E93" s="165">
        <v>100</v>
      </c>
      <c r="F93" s="166"/>
      <c r="H93" s="173" t="s">
        <v>40</v>
      </c>
      <c r="I93" s="170" t="s">
        <v>442</v>
      </c>
      <c r="J93" s="170" t="s">
        <v>585</v>
      </c>
      <c r="K93" s="171"/>
      <c r="M93" s="173" t="s">
        <v>585</v>
      </c>
    </row>
    <row r="94" spans="2:13" ht="18" customHeight="1">
      <c r="B94" s="162">
        <v>75</v>
      </c>
      <c r="C94" s="163" t="s">
        <v>446</v>
      </c>
      <c r="D94" s="164" t="s">
        <v>435</v>
      </c>
      <c r="E94" s="165">
        <v>70</v>
      </c>
      <c r="F94" s="166"/>
      <c r="H94" s="173" t="s">
        <v>40</v>
      </c>
      <c r="I94" s="170" t="s">
        <v>442</v>
      </c>
      <c r="J94" s="170" t="s">
        <v>585</v>
      </c>
      <c r="K94" s="171"/>
      <c r="M94" s="173" t="s">
        <v>585</v>
      </c>
    </row>
    <row r="95" spans="2:13" ht="18" customHeight="1">
      <c r="B95" s="168">
        <v>76</v>
      </c>
      <c r="C95" s="163" t="s">
        <v>63</v>
      </c>
      <c r="D95" s="164" t="s">
        <v>435</v>
      </c>
      <c r="E95" s="165">
        <v>17</v>
      </c>
      <c r="F95" s="166"/>
      <c r="H95" s="173" t="s">
        <v>40</v>
      </c>
      <c r="I95" s="170" t="s">
        <v>442</v>
      </c>
      <c r="J95" s="170" t="s">
        <v>597</v>
      </c>
      <c r="K95" s="171"/>
      <c r="M95" s="173" t="s">
        <v>40</v>
      </c>
    </row>
    <row r="96" spans="2:13" ht="18" customHeight="1">
      <c r="B96" s="162">
        <v>77</v>
      </c>
      <c r="C96" s="163" t="s">
        <v>82</v>
      </c>
      <c r="D96" s="164" t="s">
        <v>435</v>
      </c>
      <c r="E96" s="165">
        <v>300</v>
      </c>
      <c r="F96" s="166"/>
      <c r="H96" s="173" t="s">
        <v>40</v>
      </c>
      <c r="I96" s="170" t="s">
        <v>442</v>
      </c>
      <c r="J96" s="170" t="s">
        <v>585</v>
      </c>
      <c r="K96" s="171"/>
      <c r="M96" s="173" t="s">
        <v>585</v>
      </c>
    </row>
    <row r="97" spans="2:13" ht="18" customHeight="1">
      <c r="B97" s="168">
        <v>78</v>
      </c>
      <c r="C97" s="163" t="s">
        <v>447</v>
      </c>
      <c r="D97" s="164" t="s">
        <v>435</v>
      </c>
      <c r="E97" s="165">
        <v>300</v>
      </c>
      <c r="F97" s="166"/>
      <c r="H97" s="173" t="s">
        <v>40</v>
      </c>
      <c r="I97" s="170" t="s">
        <v>442</v>
      </c>
      <c r="J97" s="170" t="s">
        <v>585</v>
      </c>
      <c r="K97" s="171"/>
      <c r="M97" s="173" t="s">
        <v>585</v>
      </c>
    </row>
    <row r="98" spans="2:13" ht="18" customHeight="1">
      <c r="B98" s="162">
        <v>79</v>
      </c>
      <c r="C98" s="163" t="s">
        <v>74</v>
      </c>
      <c r="D98" s="164" t="s">
        <v>435</v>
      </c>
      <c r="E98" s="165">
        <v>300</v>
      </c>
      <c r="F98" s="166"/>
      <c r="H98" s="173" t="s">
        <v>40</v>
      </c>
      <c r="I98" s="170" t="s">
        <v>442</v>
      </c>
      <c r="J98" s="170" t="s">
        <v>585</v>
      </c>
      <c r="K98" s="171"/>
      <c r="M98" s="173" t="s">
        <v>585</v>
      </c>
    </row>
    <row r="99" spans="2:13" ht="18" customHeight="1">
      <c r="B99" s="168">
        <v>80</v>
      </c>
      <c r="C99" s="163" t="s">
        <v>69</v>
      </c>
      <c r="D99" s="164" t="s">
        <v>435</v>
      </c>
      <c r="E99" s="165">
        <v>300</v>
      </c>
      <c r="F99" s="166"/>
      <c r="H99" s="173" t="s">
        <v>40</v>
      </c>
      <c r="I99" s="170" t="s">
        <v>442</v>
      </c>
      <c r="J99" s="170" t="s">
        <v>585</v>
      </c>
      <c r="K99" s="171"/>
      <c r="M99" s="173" t="s">
        <v>585</v>
      </c>
    </row>
    <row r="100" spans="2:13" ht="11.25" customHeight="1"/>
    <row r="101" spans="2:13" ht="16.5" customHeight="1">
      <c r="B101" s="159"/>
      <c r="C101" s="155" t="s">
        <v>448</v>
      </c>
      <c r="D101" s="161"/>
      <c r="E101" s="161"/>
      <c r="F101" s="155"/>
    </row>
    <row r="102" spans="2:13" ht="10.5" customHeight="1"/>
    <row r="103" spans="2:13" ht="16.5" customHeight="1">
      <c r="B103" s="156"/>
      <c r="C103" s="157" t="s">
        <v>448</v>
      </c>
      <c r="D103" s="158"/>
      <c r="E103" s="158"/>
      <c r="F103" s="157"/>
    </row>
    <row r="104" spans="2:13" ht="18" customHeight="1">
      <c r="B104" s="162">
        <v>81</v>
      </c>
      <c r="C104" s="163" t="s">
        <v>449</v>
      </c>
      <c r="D104" s="164" t="s">
        <v>45</v>
      </c>
      <c r="E104" s="165">
        <v>41.715000000000003</v>
      </c>
      <c r="F104" s="166"/>
      <c r="H104" s="173" t="s">
        <v>448</v>
      </c>
      <c r="I104" s="170" t="s">
        <v>448</v>
      </c>
      <c r="J104" s="170" t="s">
        <v>448</v>
      </c>
      <c r="K104" s="171"/>
      <c r="M104" s="173" t="s">
        <v>448</v>
      </c>
    </row>
    <row r="105" spans="2:13" ht="18" customHeight="1">
      <c r="B105" s="162">
        <v>82</v>
      </c>
      <c r="C105" s="163" t="s">
        <v>450</v>
      </c>
      <c r="D105" s="164" t="s">
        <v>45</v>
      </c>
      <c r="E105" s="165">
        <v>58.533999999999999</v>
      </c>
      <c r="F105" s="166"/>
      <c r="H105" s="173" t="s">
        <v>448</v>
      </c>
      <c r="I105" s="170" t="s">
        <v>448</v>
      </c>
      <c r="J105" s="170" t="s">
        <v>448</v>
      </c>
      <c r="K105" s="171"/>
      <c r="M105" s="173" t="s">
        <v>448</v>
      </c>
    </row>
    <row r="106" spans="2:13" ht="18" customHeight="1">
      <c r="B106" s="162">
        <v>83</v>
      </c>
      <c r="C106" s="163" t="s">
        <v>451</v>
      </c>
      <c r="D106" s="164" t="s">
        <v>45</v>
      </c>
      <c r="E106" s="165">
        <v>48.392000000000003</v>
      </c>
      <c r="F106" s="166"/>
      <c r="H106" s="173" t="s">
        <v>448</v>
      </c>
      <c r="I106" s="170" t="s">
        <v>448</v>
      </c>
      <c r="J106" s="170" t="s">
        <v>448</v>
      </c>
      <c r="K106" s="171"/>
      <c r="M106" s="173" t="s">
        <v>448</v>
      </c>
    </row>
    <row r="107" spans="2:13" ht="18" customHeight="1">
      <c r="B107" s="162">
        <v>84</v>
      </c>
      <c r="C107" s="163" t="s">
        <v>452</v>
      </c>
      <c r="D107" s="164" t="s">
        <v>45</v>
      </c>
      <c r="E107" s="165">
        <v>48.392000000000003</v>
      </c>
      <c r="F107" s="166"/>
      <c r="H107" s="173" t="s">
        <v>448</v>
      </c>
      <c r="I107" s="170" t="s">
        <v>448</v>
      </c>
      <c r="J107" s="170" t="s">
        <v>448</v>
      </c>
      <c r="K107" s="171"/>
      <c r="M107" s="173" t="s">
        <v>448</v>
      </c>
    </row>
    <row r="108" spans="2:13" ht="18" customHeight="1">
      <c r="B108" s="162">
        <v>85</v>
      </c>
      <c r="C108" s="163" t="s">
        <v>453</v>
      </c>
      <c r="D108" s="164" t="s">
        <v>45</v>
      </c>
      <c r="E108" s="165">
        <v>58.533999999999999</v>
      </c>
      <c r="F108" s="166"/>
      <c r="H108" s="173" t="s">
        <v>448</v>
      </c>
      <c r="I108" s="170" t="s">
        <v>448</v>
      </c>
      <c r="J108" s="170" t="s">
        <v>448</v>
      </c>
      <c r="K108" s="171"/>
      <c r="M108" s="173" t="s">
        <v>448</v>
      </c>
    </row>
    <row r="109" spans="2:13" ht="18" customHeight="1">
      <c r="B109" s="162">
        <v>86</v>
      </c>
      <c r="C109" s="163" t="s">
        <v>454</v>
      </c>
      <c r="D109" s="164" t="s">
        <v>45</v>
      </c>
      <c r="E109" s="165">
        <v>58.533999999999999</v>
      </c>
      <c r="F109" s="166"/>
      <c r="H109" s="173" t="s">
        <v>448</v>
      </c>
      <c r="I109" s="170" t="s">
        <v>448</v>
      </c>
      <c r="J109" s="170" t="s">
        <v>448</v>
      </c>
      <c r="K109" s="171"/>
      <c r="M109" s="173" t="s">
        <v>448</v>
      </c>
    </row>
    <row r="110" spans="2:13" ht="18" customHeight="1">
      <c r="B110" s="162">
        <v>87</v>
      </c>
      <c r="C110" s="163" t="s">
        <v>455</v>
      </c>
      <c r="D110" s="164" t="s">
        <v>45</v>
      </c>
      <c r="E110" s="165">
        <v>41.715000000000003</v>
      </c>
      <c r="F110" s="166"/>
      <c r="H110" s="173" t="s">
        <v>448</v>
      </c>
      <c r="I110" s="170" t="s">
        <v>448</v>
      </c>
      <c r="J110" s="170" t="s">
        <v>448</v>
      </c>
      <c r="K110" s="171"/>
      <c r="M110" s="173" t="s">
        <v>448</v>
      </c>
    </row>
    <row r="111" spans="2:13" ht="18" customHeight="1">
      <c r="B111" s="162">
        <v>88</v>
      </c>
      <c r="C111" s="163" t="s">
        <v>456</v>
      </c>
      <c r="D111" s="164" t="s">
        <v>45</v>
      </c>
      <c r="E111" s="165">
        <v>41.715000000000003</v>
      </c>
      <c r="F111" s="166"/>
      <c r="H111" s="173" t="s">
        <v>448</v>
      </c>
      <c r="I111" s="170" t="s">
        <v>448</v>
      </c>
      <c r="J111" s="170" t="s">
        <v>448</v>
      </c>
      <c r="K111" s="171"/>
      <c r="M111" s="173" t="s">
        <v>448</v>
      </c>
    </row>
    <row r="112" spans="2:13" ht="18" customHeight="1">
      <c r="B112" s="162">
        <v>89</v>
      </c>
      <c r="C112" s="163" t="s">
        <v>457</v>
      </c>
      <c r="D112" s="164" t="s">
        <v>45</v>
      </c>
      <c r="E112" s="165">
        <v>63.514000000000003</v>
      </c>
      <c r="F112" s="166"/>
      <c r="H112" s="173" t="s">
        <v>448</v>
      </c>
      <c r="I112" s="170" t="s">
        <v>448</v>
      </c>
      <c r="J112" s="170" t="s">
        <v>448</v>
      </c>
      <c r="K112" s="171"/>
      <c r="M112" s="173" t="s">
        <v>448</v>
      </c>
    </row>
    <row r="113" spans="2:13" ht="18" customHeight="1">
      <c r="B113" s="162">
        <v>90</v>
      </c>
      <c r="C113" s="163" t="s">
        <v>458</v>
      </c>
      <c r="D113" s="164" t="s">
        <v>45</v>
      </c>
      <c r="E113" s="165">
        <v>63.514000000000003</v>
      </c>
      <c r="F113" s="166"/>
      <c r="H113" s="173" t="s">
        <v>448</v>
      </c>
      <c r="I113" s="170" t="s">
        <v>448</v>
      </c>
      <c r="J113" s="170" t="s">
        <v>448</v>
      </c>
      <c r="K113" s="171"/>
      <c r="M113" s="173" t="s">
        <v>448</v>
      </c>
    </row>
    <row r="114" spans="2:13" ht="18" customHeight="1">
      <c r="B114" s="162">
        <v>91</v>
      </c>
      <c r="C114" s="163" t="s">
        <v>459</v>
      </c>
      <c r="D114" s="164" t="s">
        <v>45</v>
      </c>
      <c r="E114" s="165">
        <v>41.715000000000003</v>
      </c>
      <c r="F114" s="166"/>
      <c r="H114" s="173" t="s">
        <v>448</v>
      </c>
      <c r="I114" s="170" t="s">
        <v>448</v>
      </c>
      <c r="J114" s="170" t="s">
        <v>448</v>
      </c>
      <c r="K114" s="171"/>
      <c r="M114" s="173" t="s">
        <v>448</v>
      </c>
    </row>
    <row r="115" spans="2:13" ht="18" customHeight="1">
      <c r="B115" s="162">
        <v>92</v>
      </c>
      <c r="C115" s="163" t="s">
        <v>460</v>
      </c>
      <c r="D115" s="164" t="s">
        <v>45</v>
      </c>
      <c r="E115" s="165">
        <v>43.732999999999997</v>
      </c>
      <c r="F115" s="166"/>
      <c r="H115" s="173" t="s">
        <v>448</v>
      </c>
      <c r="I115" s="170" t="s">
        <v>448</v>
      </c>
      <c r="J115" s="170" t="s">
        <v>448</v>
      </c>
      <c r="K115" s="171"/>
      <c r="M115" s="173" t="s">
        <v>448</v>
      </c>
    </row>
    <row r="116" spans="2:13" ht="18" customHeight="1">
      <c r="B116" s="162">
        <v>93</v>
      </c>
      <c r="C116" s="163" t="s">
        <v>461</v>
      </c>
      <c r="D116" s="164" t="s">
        <v>45</v>
      </c>
      <c r="E116" s="165">
        <v>0</v>
      </c>
      <c r="F116" s="166"/>
      <c r="H116" s="173" t="s">
        <v>448</v>
      </c>
      <c r="I116" s="170" t="s">
        <v>448</v>
      </c>
      <c r="J116" s="170" t="s">
        <v>448</v>
      </c>
      <c r="K116" s="171"/>
      <c r="M116" s="173" t="s">
        <v>448</v>
      </c>
    </row>
    <row r="117" spans="2:13" ht="18" customHeight="1">
      <c r="B117" s="162">
        <v>94</v>
      </c>
      <c r="C117" s="163" t="s">
        <v>462</v>
      </c>
      <c r="D117" s="164" t="s">
        <v>45</v>
      </c>
      <c r="E117" s="165">
        <v>43.7</v>
      </c>
      <c r="F117" s="166"/>
      <c r="H117" s="173" t="s">
        <v>448</v>
      </c>
      <c r="I117" s="170" t="s">
        <v>448</v>
      </c>
      <c r="J117" s="170" t="s">
        <v>448</v>
      </c>
      <c r="K117" s="171"/>
      <c r="M117" s="173" t="s">
        <v>448</v>
      </c>
    </row>
    <row r="118" spans="2:13" ht="18" customHeight="1">
      <c r="B118" s="162">
        <v>95</v>
      </c>
      <c r="C118" s="163" t="s">
        <v>463</v>
      </c>
      <c r="D118" s="164" t="s">
        <v>45</v>
      </c>
      <c r="E118" s="165">
        <v>63.6</v>
      </c>
      <c r="F118" s="166"/>
      <c r="H118" s="173" t="s">
        <v>448</v>
      </c>
      <c r="I118" s="170" t="s">
        <v>448</v>
      </c>
      <c r="J118" s="170" t="s">
        <v>448</v>
      </c>
      <c r="K118" s="171"/>
      <c r="M118" s="173" t="s">
        <v>448</v>
      </c>
    </row>
    <row r="119" spans="2:13" ht="18" customHeight="1">
      <c r="B119" s="162">
        <v>96</v>
      </c>
      <c r="C119" s="163" t="s">
        <v>464</v>
      </c>
      <c r="D119" s="164" t="s">
        <v>45</v>
      </c>
      <c r="E119" s="165">
        <v>63.6</v>
      </c>
      <c r="F119" s="166"/>
      <c r="H119" s="173" t="s">
        <v>448</v>
      </c>
      <c r="I119" s="170" t="s">
        <v>448</v>
      </c>
      <c r="J119" s="170" t="s">
        <v>448</v>
      </c>
      <c r="K119" s="171"/>
      <c r="M119" s="173" t="s">
        <v>448</v>
      </c>
    </row>
    <row r="120" spans="2:13" ht="18" customHeight="1">
      <c r="B120" s="162">
        <v>97</v>
      </c>
      <c r="C120" s="163" t="s">
        <v>465</v>
      </c>
      <c r="D120" s="164" t="s">
        <v>45</v>
      </c>
      <c r="E120" s="165">
        <v>63.6</v>
      </c>
      <c r="F120" s="166"/>
      <c r="H120" s="173" t="s">
        <v>448</v>
      </c>
      <c r="I120" s="170" t="s">
        <v>448</v>
      </c>
      <c r="J120" s="170" t="s">
        <v>448</v>
      </c>
      <c r="K120" s="171"/>
      <c r="M120" s="173" t="s">
        <v>448</v>
      </c>
    </row>
    <row r="121" spans="2:13" ht="18" customHeight="1">
      <c r="B121" s="162">
        <v>98</v>
      </c>
      <c r="C121" s="163" t="s">
        <v>466</v>
      </c>
      <c r="D121" s="164" t="s">
        <v>45</v>
      </c>
      <c r="E121" s="165">
        <v>0</v>
      </c>
      <c r="F121" s="166"/>
      <c r="H121" s="173" t="s">
        <v>448</v>
      </c>
      <c r="I121" s="170" t="s">
        <v>578</v>
      </c>
      <c r="J121" s="170" t="s">
        <v>578</v>
      </c>
      <c r="K121" s="171"/>
      <c r="M121" s="173" t="s">
        <v>578</v>
      </c>
    </row>
    <row r="122" spans="2:13" ht="18" customHeight="1">
      <c r="B122" s="162">
        <v>99</v>
      </c>
      <c r="C122" s="163" t="s">
        <v>467</v>
      </c>
      <c r="D122" s="164" t="s">
        <v>45</v>
      </c>
      <c r="E122" s="165">
        <v>0</v>
      </c>
      <c r="F122" s="166"/>
      <c r="H122" s="173" t="s">
        <v>448</v>
      </c>
      <c r="I122" s="170" t="s">
        <v>578</v>
      </c>
      <c r="J122" s="170" t="s">
        <v>578</v>
      </c>
      <c r="K122" s="171"/>
      <c r="M122" s="173" t="s">
        <v>578</v>
      </c>
    </row>
    <row r="123" spans="2:13" ht="18" customHeight="1">
      <c r="B123" s="162">
        <v>100</v>
      </c>
      <c r="C123" s="163" t="s">
        <v>468</v>
      </c>
      <c r="D123" s="164" t="s">
        <v>45</v>
      </c>
      <c r="E123" s="165">
        <v>0</v>
      </c>
      <c r="F123" s="166"/>
      <c r="H123" s="173" t="s">
        <v>448</v>
      </c>
      <c r="I123" s="170" t="s">
        <v>578</v>
      </c>
      <c r="J123" s="170" t="s">
        <v>578</v>
      </c>
      <c r="K123" s="171"/>
      <c r="M123" s="173" t="s">
        <v>578</v>
      </c>
    </row>
    <row r="124" spans="2:13" ht="18" customHeight="1">
      <c r="B124" s="162">
        <v>101</v>
      </c>
      <c r="C124" s="163" t="s">
        <v>469</v>
      </c>
      <c r="D124" s="164" t="s">
        <v>45</v>
      </c>
      <c r="E124" s="165">
        <v>50</v>
      </c>
      <c r="F124" s="166"/>
      <c r="H124" s="173" t="s">
        <v>448</v>
      </c>
      <c r="I124" s="170" t="s">
        <v>578</v>
      </c>
      <c r="J124" s="170" t="s">
        <v>578</v>
      </c>
      <c r="K124" s="171"/>
      <c r="M124" s="173" t="s">
        <v>578</v>
      </c>
    </row>
    <row r="125" spans="2:13" ht="18" customHeight="1">
      <c r="B125" s="162">
        <v>102</v>
      </c>
      <c r="C125" s="163" t="s">
        <v>470</v>
      </c>
      <c r="D125" s="164" t="s">
        <v>45</v>
      </c>
      <c r="E125" s="165">
        <v>50</v>
      </c>
      <c r="F125" s="166"/>
      <c r="H125" s="173" t="s">
        <v>448</v>
      </c>
      <c r="I125" s="170" t="s">
        <v>578</v>
      </c>
      <c r="J125" s="170" t="s">
        <v>578</v>
      </c>
      <c r="K125" s="171"/>
      <c r="M125" s="173" t="s">
        <v>578</v>
      </c>
    </row>
    <row r="126" spans="2:13" ht="18" customHeight="1">
      <c r="B126" s="162">
        <v>103</v>
      </c>
      <c r="C126" s="163" t="s">
        <v>471</v>
      </c>
      <c r="D126" s="164" t="s">
        <v>45</v>
      </c>
      <c r="E126" s="165">
        <v>50</v>
      </c>
      <c r="F126" s="166"/>
      <c r="H126" s="173" t="s">
        <v>448</v>
      </c>
      <c r="I126" s="170" t="s">
        <v>578</v>
      </c>
      <c r="J126" s="170" t="s">
        <v>578</v>
      </c>
      <c r="K126" s="171"/>
      <c r="M126" s="173" t="s">
        <v>578</v>
      </c>
    </row>
    <row r="127" spans="2:13" ht="18" customHeight="1">
      <c r="B127" s="162">
        <v>104</v>
      </c>
      <c r="C127" s="163" t="s">
        <v>472</v>
      </c>
      <c r="D127" s="164" t="s">
        <v>45</v>
      </c>
      <c r="E127" s="165">
        <v>50</v>
      </c>
      <c r="F127" s="166"/>
      <c r="H127" s="173" t="s">
        <v>448</v>
      </c>
      <c r="I127" s="170" t="s">
        <v>578</v>
      </c>
      <c r="J127" s="170" t="s">
        <v>578</v>
      </c>
      <c r="K127" s="171"/>
      <c r="M127" s="173" t="s">
        <v>578</v>
      </c>
    </row>
    <row r="128" spans="2:13" ht="18" customHeight="1">
      <c r="B128" s="162">
        <v>105</v>
      </c>
      <c r="C128" s="163" t="s">
        <v>473</v>
      </c>
      <c r="D128" s="164" t="s">
        <v>45</v>
      </c>
      <c r="E128" s="165">
        <v>50</v>
      </c>
      <c r="F128" s="166"/>
      <c r="H128" s="173" t="s">
        <v>448</v>
      </c>
      <c r="I128" s="170" t="s">
        <v>578</v>
      </c>
      <c r="J128" s="170" t="s">
        <v>578</v>
      </c>
      <c r="K128" s="171"/>
      <c r="M128" s="173" t="s">
        <v>578</v>
      </c>
    </row>
    <row r="129" spans="2:13" ht="18" customHeight="1">
      <c r="B129" s="162">
        <v>106</v>
      </c>
      <c r="C129" s="163" t="s">
        <v>474</v>
      </c>
      <c r="D129" s="164" t="s">
        <v>45</v>
      </c>
      <c r="E129" s="165">
        <v>0</v>
      </c>
      <c r="F129" s="166"/>
      <c r="H129" s="173" t="s">
        <v>448</v>
      </c>
      <c r="I129" s="170" t="s">
        <v>578</v>
      </c>
      <c r="J129" s="170" t="s">
        <v>578</v>
      </c>
      <c r="K129" s="171"/>
      <c r="M129" s="173" t="s">
        <v>578</v>
      </c>
    </row>
    <row r="130" spans="2:13" ht="18" customHeight="1">
      <c r="B130" s="162">
        <v>107</v>
      </c>
      <c r="C130" s="163" t="s">
        <v>475</v>
      </c>
      <c r="D130" s="164" t="s">
        <v>45</v>
      </c>
      <c r="E130" s="165">
        <v>50</v>
      </c>
      <c r="F130" s="166"/>
      <c r="H130" s="173" t="s">
        <v>448</v>
      </c>
      <c r="I130" s="170" t="s">
        <v>578</v>
      </c>
      <c r="J130" s="170" t="s">
        <v>578</v>
      </c>
      <c r="K130" s="171"/>
      <c r="M130" s="173" t="s">
        <v>578</v>
      </c>
    </row>
    <row r="131" spans="2:13" ht="18" customHeight="1">
      <c r="B131" s="162">
        <v>108</v>
      </c>
      <c r="C131" s="163" t="s">
        <v>476</v>
      </c>
      <c r="D131" s="164" t="s">
        <v>45</v>
      </c>
      <c r="E131" s="165">
        <v>50</v>
      </c>
      <c r="F131" s="166"/>
      <c r="H131" s="173" t="s">
        <v>448</v>
      </c>
      <c r="I131" s="170" t="s">
        <v>578</v>
      </c>
      <c r="J131" s="170" t="s">
        <v>578</v>
      </c>
      <c r="K131" s="171"/>
      <c r="M131" s="173" t="s">
        <v>578</v>
      </c>
    </row>
    <row r="132" spans="2:13" ht="18" customHeight="1">
      <c r="B132" s="162">
        <v>109</v>
      </c>
      <c r="C132" s="163" t="s">
        <v>477</v>
      </c>
      <c r="D132" s="164" t="s">
        <v>45</v>
      </c>
      <c r="E132" s="165">
        <v>50</v>
      </c>
      <c r="F132" s="166"/>
      <c r="H132" s="173" t="s">
        <v>448</v>
      </c>
      <c r="I132" s="170" t="s">
        <v>578</v>
      </c>
      <c r="J132" s="170" t="s">
        <v>578</v>
      </c>
      <c r="K132" s="171"/>
      <c r="M132" s="173" t="s">
        <v>578</v>
      </c>
    </row>
    <row r="133" spans="2:13" ht="18" customHeight="1">
      <c r="B133" s="162">
        <v>110</v>
      </c>
      <c r="C133" s="163" t="s">
        <v>478</v>
      </c>
      <c r="D133" s="164" t="s">
        <v>45</v>
      </c>
      <c r="E133" s="165">
        <v>0</v>
      </c>
      <c r="F133" s="166"/>
      <c r="H133" s="173" t="s">
        <v>448</v>
      </c>
      <c r="I133" s="170" t="s">
        <v>448</v>
      </c>
      <c r="J133" s="170" t="s">
        <v>448</v>
      </c>
      <c r="K133" s="171"/>
      <c r="M133" s="173" t="s">
        <v>448</v>
      </c>
    </row>
    <row r="134" spans="2:13" ht="18" customHeight="1">
      <c r="B134" s="162">
        <v>111</v>
      </c>
      <c r="C134" s="163" t="s">
        <v>479</v>
      </c>
      <c r="D134" s="164" t="s">
        <v>45</v>
      </c>
      <c r="E134" s="165">
        <v>0</v>
      </c>
      <c r="F134" s="166"/>
      <c r="H134" s="173" t="s">
        <v>448</v>
      </c>
      <c r="I134" s="170" t="s">
        <v>448</v>
      </c>
      <c r="J134" s="170" t="s">
        <v>448</v>
      </c>
      <c r="K134" s="171"/>
      <c r="M134" s="173" t="s">
        <v>448</v>
      </c>
    </row>
    <row r="135" spans="2:13" ht="18" customHeight="1">
      <c r="B135" s="162">
        <v>112</v>
      </c>
      <c r="C135" s="163" t="s">
        <v>480</v>
      </c>
      <c r="D135" s="164" t="s">
        <v>45</v>
      </c>
      <c r="E135" s="165">
        <v>0</v>
      </c>
      <c r="F135" s="166"/>
      <c r="H135" s="173" t="s">
        <v>448</v>
      </c>
      <c r="I135" s="170" t="s">
        <v>448</v>
      </c>
      <c r="J135" s="170" t="s">
        <v>448</v>
      </c>
      <c r="K135" s="171"/>
      <c r="M135" s="173" t="s">
        <v>448</v>
      </c>
    </row>
    <row r="136" spans="2:13" ht="18" customHeight="1">
      <c r="B136" s="162">
        <v>113</v>
      </c>
      <c r="C136" s="163" t="s">
        <v>481</v>
      </c>
      <c r="D136" s="164" t="s">
        <v>45</v>
      </c>
      <c r="E136" s="165">
        <v>0</v>
      </c>
      <c r="F136" s="166"/>
      <c r="H136" s="173" t="s">
        <v>448</v>
      </c>
      <c r="I136" s="170" t="s">
        <v>448</v>
      </c>
      <c r="J136" s="170" t="s">
        <v>448</v>
      </c>
      <c r="K136" s="171"/>
      <c r="M136" s="173" t="s">
        <v>448</v>
      </c>
    </row>
    <row r="137" spans="2:13" ht="18" customHeight="1">
      <c r="B137" s="162">
        <v>114</v>
      </c>
      <c r="C137" s="163" t="s">
        <v>482</v>
      </c>
      <c r="D137" s="164" t="s">
        <v>45</v>
      </c>
      <c r="E137" s="165">
        <v>0</v>
      </c>
      <c r="F137" s="166"/>
      <c r="H137" s="173" t="s">
        <v>448</v>
      </c>
      <c r="I137" s="170" t="s">
        <v>448</v>
      </c>
      <c r="J137" s="170" t="s">
        <v>448</v>
      </c>
      <c r="K137" s="171"/>
      <c r="M137" s="173" t="s">
        <v>448</v>
      </c>
    </row>
    <row r="138" spans="2:13" ht="18" customHeight="1">
      <c r="B138" s="162">
        <v>115</v>
      </c>
      <c r="C138" s="163" t="s">
        <v>483</v>
      </c>
      <c r="D138" s="164" t="s">
        <v>45</v>
      </c>
      <c r="E138" s="165">
        <v>0</v>
      </c>
      <c r="F138" s="166"/>
      <c r="H138" s="173" t="s">
        <v>448</v>
      </c>
      <c r="I138" s="170" t="s">
        <v>448</v>
      </c>
      <c r="J138" s="170" t="s">
        <v>448</v>
      </c>
      <c r="K138" s="171"/>
      <c r="M138" s="173" t="s">
        <v>448</v>
      </c>
    </row>
    <row r="139" spans="2:13" ht="18" customHeight="1">
      <c r="B139" s="162">
        <v>116</v>
      </c>
      <c r="C139" s="163" t="s">
        <v>484</v>
      </c>
      <c r="D139" s="164" t="s">
        <v>45</v>
      </c>
      <c r="E139" s="165">
        <v>41.715000000000003</v>
      </c>
      <c r="F139" s="166"/>
      <c r="H139" s="173" t="s">
        <v>448</v>
      </c>
      <c r="I139" s="170" t="s">
        <v>448</v>
      </c>
      <c r="J139" s="170" t="s">
        <v>448</v>
      </c>
      <c r="K139" s="171"/>
      <c r="M139" s="173" t="s">
        <v>448</v>
      </c>
    </row>
    <row r="140" spans="2:13" ht="18" customHeight="1">
      <c r="B140" s="162">
        <v>117</v>
      </c>
      <c r="C140" s="163" t="s">
        <v>485</v>
      </c>
      <c r="D140" s="164" t="s">
        <v>45</v>
      </c>
      <c r="E140" s="165">
        <v>0</v>
      </c>
      <c r="F140" s="166"/>
      <c r="H140" s="173" t="s">
        <v>448</v>
      </c>
      <c r="I140" s="170" t="s">
        <v>448</v>
      </c>
      <c r="J140" s="170" t="s">
        <v>448</v>
      </c>
      <c r="K140" s="171"/>
      <c r="M140" s="173" t="s">
        <v>448</v>
      </c>
    </row>
    <row r="141" spans="2:13" ht="18" customHeight="1">
      <c r="B141" s="162">
        <v>118</v>
      </c>
      <c r="C141" s="163" t="s">
        <v>486</v>
      </c>
      <c r="D141" s="164" t="s">
        <v>45</v>
      </c>
      <c r="E141" s="165">
        <v>0</v>
      </c>
      <c r="F141" s="166"/>
      <c r="H141" s="173" t="s">
        <v>448</v>
      </c>
      <c r="I141" s="170" t="s">
        <v>448</v>
      </c>
      <c r="J141" s="170" t="s">
        <v>448</v>
      </c>
      <c r="K141" s="171"/>
      <c r="M141" s="173" t="s">
        <v>448</v>
      </c>
    </row>
    <row r="142" spans="2:13" ht="18" customHeight="1">
      <c r="B142" s="162">
        <v>119</v>
      </c>
      <c r="C142" s="163" t="s">
        <v>487</v>
      </c>
      <c r="D142" s="164" t="s">
        <v>45</v>
      </c>
      <c r="E142" s="165">
        <v>0</v>
      </c>
      <c r="F142" s="166"/>
      <c r="H142" s="173" t="s">
        <v>448</v>
      </c>
      <c r="I142" s="170" t="s">
        <v>448</v>
      </c>
      <c r="J142" s="170" t="s">
        <v>448</v>
      </c>
      <c r="K142" s="171"/>
      <c r="M142" s="173" t="s">
        <v>448</v>
      </c>
    </row>
    <row r="143" spans="2:13" ht="18" customHeight="1">
      <c r="B143" s="162">
        <v>120</v>
      </c>
      <c r="C143" s="163" t="s">
        <v>488</v>
      </c>
      <c r="D143" s="164" t="s">
        <v>45</v>
      </c>
      <c r="E143" s="165">
        <v>0</v>
      </c>
      <c r="F143" s="166"/>
      <c r="H143" s="173" t="s">
        <v>448</v>
      </c>
      <c r="I143" s="170" t="s">
        <v>448</v>
      </c>
      <c r="J143" s="170" t="s">
        <v>448</v>
      </c>
      <c r="K143" s="171"/>
      <c r="M143" s="173" t="s">
        <v>448</v>
      </c>
    </row>
    <row r="144" spans="2:13" ht="18" customHeight="1">
      <c r="B144" s="162">
        <v>121</v>
      </c>
      <c r="C144" s="163" t="s">
        <v>489</v>
      </c>
      <c r="D144" s="164" t="s">
        <v>45</v>
      </c>
      <c r="E144" s="165">
        <v>0</v>
      </c>
      <c r="F144" s="166"/>
      <c r="H144" s="173" t="s">
        <v>448</v>
      </c>
      <c r="I144" s="170" t="s">
        <v>448</v>
      </c>
      <c r="J144" s="170" t="s">
        <v>448</v>
      </c>
      <c r="K144" s="171"/>
      <c r="M144" s="173" t="s">
        <v>448</v>
      </c>
    </row>
    <row r="145" spans="2:13" ht="16.5" customHeight="1"/>
    <row r="146" spans="2:13" ht="16.5" customHeight="1">
      <c r="B146" s="156"/>
      <c r="C146" s="157" t="s">
        <v>490</v>
      </c>
      <c r="D146" s="158"/>
      <c r="E146" s="158"/>
      <c r="F146" s="157"/>
    </row>
    <row r="147" spans="2:13" ht="18" customHeight="1">
      <c r="B147" s="162">
        <v>122</v>
      </c>
      <c r="C147" s="163" t="s">
        <v>491</v>
      </c>
      <c r="D147" s="164" t="s">
        <v>45</v>
      </c>
      <c r="E147" s="165">
        <v>0</v>
      </c>
      <c r="F147" s="166"/>
      <c r="H147" s="173" t="s">
        <v>490</v>
      </c>
      <c r="I147" s="170" t="s">
        <v>490</v>
      </c>
      <c r="J147" s="170" t="s">
        <v>490</v>
      </c>
      <c r="K147" s="171"/>
      <c r="M147" s="173" t="s">
        <v>490</v>
      </c>
    </row>
    <row r="148" spans="2:13" ht="18" customHeight="1">
      <c r="B148" s="162">
        <v>123</v>
      </c>
      <c r="C148" s="163" t="s">
        <v>492</v>
      </c>
      <c r="D148" s="164" t="s">
        <v>45</v>
      </c>
      <c r="E148" s="165">
        <v>0</v>
      </c>
      <c r="F148" s="166"/>
      <c r="H148" s="173" t="s">
        <v>490</v>
      </c>
      <c r="I148" s="170" t="s">
        <v>490</v>
      </c>
      <c r="J148" s="170" t="s">
        <v>490</v>
      </c>
      <c r="K148" s="171"/>
      <c r="M148" s="173" t="s">
        <v>490</v>
      </c>
    </row>
    <row r="149" spans="2:13" ht="18" customHeight="1">
      <c r="B149" s="162">
        <v>124</v>
      </c>
      <c r="C149" s="163" t="s">
        <v>371</v>
      </c>
      <c r="D149" s="164" t="s">
        <v>45</v>
      </c>
      <c r="E149" s="165">
        <v>0</v>
      </c>
      <c r="F149" s="166"/>
      <c r="H149" s="173" t="s">
        <v>490</v>
      </c>
      <c r="I149" s="170" t="s">
        <v>490</v>
      </c>
      <c r="J149" s="170" t="s">
        <v>490</v>
      </c>
      <c r="K149" s="171"/>
      <c r="M149" s="173" t="s">
        <v>490</v>
      </c>
    </row>
    <row r="150" spans="2:13" ht="18" customHeight="1">
      <c r="B150" s="162">
        <v>125</v>
      </c>
      <c r="C150" s="163" t="s">
        <v>493</v>
      </c>
      <c r="D150" s="164" t="s">
        <v>45</v>
      </c>
      <c r="E150" s="165">
        <v>0</v>
      </c>
      <c r="F150" s="166"/>
      <c r="H150" s="173" t="s">
        <v>490</v>
      </c>
      <c r="I150" s="170" t="s">
        <v>490</v>
      </c>
      <c r="J150" s="170" t="s">
        <v>490</v>
      </c>
      <c r="K150" s="171"/>
      <c r="M150" s="173" t="s">
        <v>490</v>
      </c>
    </row>
    <row r="151" spans="2:13" ht="18" customHeight="1">
      <c r="B151" s="162">
        <v>126</v>
      </c>
      <c r="C151" s="163" t="s">
        <v>494</v>
      </c>
      <c r="D151" s="164" t="s">
        <v>45</v>
      </c>
      <c r="E151" s="165">
        <v>2.5</v>
      </c>
      <c r="F151" s="166"/>
      <c r="H151" s="173" t="s">
        <v>490</v>
      </c>
      <c r="I151" s="170" t="s">
        <v>490</v>
      </c>
      <c r="J151" s="170" t="s">
        <v>490</v>
      </c>
      <c r="K151" s="171"/>
      <c r="M151" s="173" t="s">
        <v>490</v>
      </c>
    </row>
    <row r="152" spans="2:13" ht="18" customHeight="1">
      <c r="B152" s="162">
        <v>127</v>
      </c>
      <c r="C152" s="163" t="s">
        <v>378</v>
      </c>
      <c r="D152" s="164" t="s">
        <v>45</v>
      </c>
      <c r="E152" s="165">
        <v>3.3</v>
      </c>
      <c r="F152" s="166"/>
      <c r="H152" s="173" t="s">
        <v>490</v>
      </c>
      <c r="I152" s="170" t="s">
        <v>490</v>
      </c>
      <c r="J152" s="170" t="s">
        <v>490</v>
      </c>
      <c r="K152" s="171"/>
      <c r="M152" s="173" t="s">
        <v>490</v>
      </c>
    </row>
    <row r="153" spans="2:13" ht="18" customHeight="1">
      <c r="B153" s="162">
        <v>128</v>
      </c>
      <c r="C153" s="163" t="s">
        <v>495</v>
      </c>
      <c r="D153" s="164" t="s">
        <v>45</v>
      </c>
      <c r="E153" s="165">
        <v>2.6</v>
      </c>
      <c r="F153" s="166"/>
      <c r="H153" s="173" t="s">
        <v>490</v>
      </c>
      <c r="I153" s="170" t="s">
        <v>490</v>
      </c>
      <c r="J153" s="170" t="s">
        <v>490</v>
      </c>
      <c r="K153" s="171"/>
      <c r="M153" s="173" t="s">
        <v>490</v>
      </c>
    </row>
    <row r="154" spans="2:13" ht="18" customHeight="1">
      <c r="B154" s="162">
        <v>129</v>
      </c>
      <c r="C154" s="163" t="s">
        <v>496</v>
      </c>
      <c r="D154" s="164" t="s">
        <v>45</v>
      </c>
      <c r="E154" s="165">
        <v>0</v>
      </c>
      <c r="F154" s="166"/>
      <c r="H154" s="173" t="s">
        <v>490</v>
      </c>
      <c r="I154" s="170" t="s">
        <v>490</v>
      </c>
      <c r="J154" s="170" t="s">
        <v>490</v>
      </c>
      <c r="K154" s="171"/>
      <c r="M154" s="173" t="s">
        <v>490</v>
      </c>
    </row>
    <row r="155" spans="2:13" ht="18" customHeight="1">
      <c r="B155" s="162">
        <v>130</v>
      </c>
      <c r="C155" s="163" t="s">
        <v>379</v>
      </c>
      <c r="D155" s="164" t="s">
        <v>45</v>
      </c>
      <c r="E155" s="165">
        <v>0</v>
      </c>
      <c r="F155" s="166"/>
      <c r="H155" s="173" t="s">
        <v>490</v>
      </c>
      <c r="I155" s="170" t="s">
        <v>490</v>
      </c>
      <c r="J155" s="170" t="s">
        <v>490</v>
      </c>
      <c r="K155" s="171"/>
      <c r="M155" s="173" t="s">
        <v>490</v>
      </c>
    </row>
    <row r="156" spans="2:13" ht="18" customHeight="1">
      <c r="B156" s="162">
        <v>131</v>
      </c>
      <c r="C156" s="163" t="s">
        <v>497</v>
      </c>
      <c r="D156" s="164" t="s">
        <v>45</v>
      </c>
      <c r="E156" s="165">
        <v>0</v>
      </c>
      <c r="F156" s="166"/>
      <c r="H156" s="173" t="s">
        <v>490</v>
      </c>
      <c r="I156" s="170" t="s">
        <v>490</v>
      </c>
      <c r="J156" s="170" t="s">
        <v>490</v>
      </c>
      <c r="K156" s="171"/>
      <c r="M156" s="173" t="s">
        <v>490</v>
      </c>
    </row>
    <row r="157" spans="2:13" ht="18" customHeight="1">
      <c r="B157" s="162">
        <v>132</v>
      </c>
      <c r="C157" s="163" t="s">
        <v>365</v>
      </c>
      <c r="D157" s="164" t="s">
        <v>45</v>
      </c>
      <c r="E157" s="165">
        <v>0</v>
      </c>
      <c r="F157" s="166"/>
      <c r="H157" s="173" t="s">
        <v>490</v>
      </c>
      <c r="I157" s="170" t="s">
        <v>490</v>
      </c>
      <c r="J157" s="170" t="s">
        <v>490</v>
      </c>
      <c r="K157" s="171"/>
      <c r="M157" s="173" t="s">
        <v>490</v>
      </c>
    </row>
    <row r="158" spans="2:13" ht="18" customHeight="1">
      <c r="B158" s="162">
        <v>133</v>
      </c>
      <c r="C158" s="163" t="s">
        <v>498</v>
      </c>
      <c r="D158" s="164" t="s">
        <v>45</v>
      </c>
      <c r="E158" s="165">
        <v>0</v>
      </c>
      <c r="F158" s="166"/>
      <c r="H158" s="173" t="s">
        <v>490</v>
      </c>
      <c r="I158" s="170" t="s">
        <v>490</v>
      </c>
      <c r="J158" s="170" t="s">
        <v>490</v>
      </c>
      <c r="K158" s="171"/>
      <c r="M158" s="173" t="s">
        <v>490</v>
      </c>
    </row>
    <row r="159" spans="2:13" ht="18" customHeight="1">
      <c r="B159" s="162">
        <v>134</v>
      </c>
      <c r="C159" s="163" t="s">
        <v>499</v>
      </c>
      <c r="D159" s="164" t="s">
        <v>45</v>
      </c>
      <c r="E159" s="165">
        <v>0</v>
      </c>
      <c r="F159" s="166"/>
      <c r="H159" s="173" t="s">
        <v>490</v>
      </c>
      <c r="I159" s="170" t="s">
        <v>490</v>
      </c>
      <c r="J159" s="170" t="s">
        <v>490</v>
      </c>
      <c r="K159" s="171"/>
      <c r="M159" s="173" t="s">
        <v>490</v>
      </c>
    </row>
    <row r="160" spans="2:13" ht="9.75" customHeight="1"/>
    <row r="161" spans="2:13" ht="17.25" customHeight="1">
      <c r="B161" s="156"/>
      <c r="C161" s="157" t="s">
        <v>500</v>
      </c>
      <c r="D161" s="158"/>
      <c r="E161" s="158"/>
      <c r="F161" s="157"/>
    </row>
    <row r="162" spans="2:13" ht="18" customHeight="1">
      <c r="B162" s="162">
        <v>135</v>
      </c>
      <c r="C162" s="163" t="s">
        <v>356</v>
      </c>
      <c r="D162" s="164" t="s">
        <v>45</v>
      </c>
      <c r="E162" s="165">
        <v>0</v>
      </c>
      <c r="F162" s="166"/>
      <c r="H162" s="173" t="s">
        <v>500</v>
      </c>
      <c r="I162" s="170" t="s">
        <v>500</v>
      </c>
      <c r="J162" s="170" t="s">
        <v>500</v>
      </c>
      <c r="K162" s="171"/>
      <c r="M162" s="173" t="s">
        <v>500</v>
      </c>
    </row>
    <row r="163" spans="2:13" ht="18" customHeight="1">
      <c r="B163" s="162">
        <v>136</v>
      </c>
      <c r="C163" s="163" t="s">
        <v>501</v>
      </c>
      <c r="D163" s="164" t="s">
        <v>45</v>
      </c>
      <c r="E163" s="165">
        <v>0</v>
      </c>
      <c r="F163" s="166"/>
      <c r="H163" s="173" t="s">
        <v>500</v>
      </c>
      <c r="I163" s="170" t="s">
        <v>500</v>
      </c>
      <c r="J163" s="170" t="s">
        <v>500</v>
      </c>
      <c r="K163" s="171"/>
      <c r="M163" s="173" t="s">
        <v>500</v>
      </c>
    </row>
    <row r="164" spans="2:13" ht="18" customHeight="1">
      <c r="B164" s="162">
        <v>137</v>
      </c>
      <c r="C164" s="163" t="s">
        <v>361</v>
      </c>
      <c r="D164" s="164" t="s">
        <v>45</v>
      </c>
      <c r="E164" s="165">
        <v>0</v>
      </c>
      <c r="F164" s="166"/>
      <c r="H164" s="173" t="s">
        <v>500</v>
      </c>
      <c r="I164" s="170" t="s">
        <v>500</v>
      </c>
      <c r="J164" s="170" t="s">
        <v>500</v>
      </c>
      <c r="K164" s="171"/>
      <c r="M164" s="173" t="s">
        <v>500</v>
      </c>
    </row>
    <row r="165" spans="2:13" ht="18" customHeight="1">
      <c r="B165" s="162">
        <v>138</v>
      </c>
      <c r="C165" s="163" t="s">
        <v>362</v>
      </c>
      <c r="D165" s="164" t="s">
        <v>45</v>
      </c>
      <c r="E165" s="165">
        <v>0</v>
      </c>
      <c r="F165" s="166"/>
      <c r="H165" s="173" t="s">
        <v>500</v>
      </c>
      <c r="I165" s="170" t="s">
        <v>500</v>
      </c>
      <c r="J165" s="170" t="s">
        <v>500</v>
      </c>
      <c r="K165" s="171"/>
      <c r="M165" s="173" t="s">
        <v>500</v>
      </c>
    </row>
    <row r="166" spans="2:13" ht="18" customHeight="1">
      <c r="B166" s="162">
        <v>139</v>
      </c>
      <c r="C166" s="163" t="s">
        <v>502</v>
      </c>
      <c r="D166" s="164" t="s">
        <v>45</v>
      </c>
      <c r="E166" s="165">
        <v>0</v>
      </c>
      <c r="F166" s="166"/>
      <c r="H166" s="173" t="s">
        <v>500</v>
      </c>
      <c r="I166" s="170" t="s">
        <v>500</v>
      </c>
      <c r="J166" s="170" t="s">
        <v>500</v>
      </c>
      <c r="K166" s="171"/>
      <c r="M166" s="173" t="s">
        <v>500</v>
      </c>
    </row>
    <row r="167" spans="2:13" ht="11.25" customHeight="1"/>
    <row r="168" spans="2:13" ht="16.5" customHeight="1">
      <c r="B168" s="159"/>
      <c r="C168" s="155" t="s">
        <v>268</v>
      </c>
      <c r="D168" s="161"/>
      <c r="E168" s="161"/>
      <c r="F168" s="155"/>
    </row>
    <row r="169" spans="2:13" ht="10.5" customHeight="1"/>
    <row r="170" spans="2:13" ht="16.5" customHeight="1">
      <c r="B170" s="156"/>
      <c r="C170" s="157" t="s">
        <v>503</v>
      </c>
      <c r="D170" s="158"/>
      <c r="E170" s="158"/>
      <c r="F170" s="157"/>
    </row>
    <row r="171" spans="2:13" ht="18" customHeight="1">
      <c r="B171" s="162">
        <v>140</v>
      </c>
      <c r="C171" s="163" t="s">
        <v>295</v>
      </c>
      <c r="D171" s="164" t="s">
        <v>289</v>
      </c>
      <c r="E171" s="165">
        <v>310</v>
      </c>
      <c r="F171" s="166"/>
      <c r="H171" s="173" t="s">
        <v>268</v>
      </c>
      <c r="I171" s="170" t="s">
        <v>503</v>
      </c>
      <c r="J171" s="170" t="s">
        <v>503</v>
      </c>
      <c r="K171" s="171"/>
      <c r="M171" s="173" t="s">
        <v>503</v>
      </c>
    </row>
    <row r="172" spans="2:13" ht="18" customHeight="1">
      <c r="B172" s="162">
        <v>141</v>
      </c>
      <c r="C172" s="163" t="s">
        <v>296</v>
      </c>
      <c r="D172" s="164" t="s">
        <v>289</v>
      </c>
      <c r="E172" s="165">
        <v>310</v>
      </c>
      <c r="F172" s="166"/>
      <c r="H172" s="173" t="s">
        <v>268</v>
      </c>
      <c r="I172" s="170" t="s">
        <v>503</v>
      </c>
      <c r="J172" s="170" t="s">
        <v>503</v>
      </c>
      <c r="K172" s="171"/>
      <c r="M172" s="173" t="s">
        <v>503</v>
      </c>
    </row>
    <row r="173" spans="2:13" ht="18" customHeight="1">
      <c r="B173" s="162">
        <v>142</v>
      </c>
      <c r="C173" s="163" t="s">
        <v>290</v>
      </c>
      <c r="D173" s="164" t="s">
        <v>289</v>
      </c>
      <c r="E173" s="165">
        <v>310</v>
      </c>
      <c r="F173" s="166"/>
      <c r="H173" s="173" t="s">
        <v>268</v>
      </c>
      <c r="I173" s="170" t="s">
        <v>503</v>
      </c>
      <c r="J173" s="170" t="s">
        <v>503</v>
      </c>
      <c r="K173" s="171"/>
      <c r="M173" s="173" t="s">
        <v>503</v>
      </c>
    </row>
    <row r="174" spans="2:13" ht="18" customHeight="1">
      <c r="B174" s="162">
        <v>143</v>
      </c>
      <c r="C174" s="163" t="s">
        <v>292</v>
      </c>
      <c r="D174" s="164" t="s">
        <v>45</v>
      </c>
      <c r="E174" s="165">
        <v>60</v>
      </c>
      <c r="F174" s="166"/>
      <c r="H174" s="173" t="s">
        <v>268</v>
      </c>
      <c r="I174" s="170" t="s">
        <v>503</v>
      </c>
      <c r="J174" s="170" t="s">
        <v>503</v>
      </c>
      <c r="K174" s="171"/>
      <c r="M174" s="173" t="s">
        <v>600</v>
      </c>
    </row>
    <row r="175" spans="2:13" ht="21.75" customHeight="1">
      <c r="B175" s="162">
        <v>144</v>
      </c>
      <c r="C175" s="163" t="s">
        <v>294</v>
      </c>
      <c r="D175" s="164" t="s">
        <v>45</v>
      </c>
      <c r="E175" s="165">
        <v>70</v>
      </c>
      <c r="F175" s="166"/>
      <c r="H175" s="173" t="s">
        <v>268</v>
      </c>
      <c r="I175" s="170" t="s">
        <v>503</v>
      </c>
      <c r="J175" s="170" t="s">
        <v>503</v>
      </c>
      <c r="K175" s="171"/>
      <c r="M175" s="173" t="s">
        <v>600</v>
      </c>
    </row>
    <row r="176" spans="2:13" ht="18" customHeight="1">
      <c r="B176" s="162">
        <v>145</v>
      </c>
      <c r="C176" s="163" t="s">
        <v>298</v>
      </c>
      <c r="D176" s="164" t="s">
        <v>45</v>
      </c>
      <c r="E176" s="165">
        <v>72</v>
      </c>
      <c r="F176" s="166"/>
      <c r="H176" s="173" t="s">
        <v>268</v>
      </c>
      <c r="I176" s="170" t="s">
        <v>503</v>
      </c>
      <c r="J176" s="170" t="s">
        <v>503</v>
      </c>
      <c r="K176" s="171"/>
      <c r="M176" s="173" t="s">
        <v>600</v>
      </c>
    </row>
    <row r="177" spans="2:13" ht="18" customHeight="1">
      <c r="B177" s="162">
        <v>146</v>
      </c>
      <c r="C177" s="163" t="s">
        <v>288</v>
      </c>
      <c r="D177" s="164" t="s">
        <v>289</v>
      </c>
      <c r="E177" s="165">
        <v>800</v>
      </c>
      <c r="F177" s="166"/>
      <c r="H177" s="173" t="s">
        <v>268</v>
      </c>
      <c r="I177" s="170" t="s">
        <v>503</v>
      </c>
      <c r="J177" s="170" t="s">
        <v>503</v>
      </c>
      <c r="K177" s="171"/>
      <c r="M177" s="173" t="s">
        <v>503</v>
      </c>
    </row>
    <row r="178" spans="2:13" ht="9.75" customHeight="1"/>
    <row r="179" spans="2:13" ht="17.25" customHeight="1">
      <c r="B179" s="156"/>
      <c r="C179" s="157" t="s">
        <v>504</v>
      </c>
      <c r="D179" s="158"/>
      <c r="E179" s="158"/>
      <c r="F179" s="157"/>
    </row>
    <row r="180" spans="2:13" ht="10.9" customHeight="1"/>
    <row r="181" spans="2:13" ht="18" customHeight="1">
      <c r="B181" s="162">
        <v>147</v>
      </c>
      <c r="C181" s="163" t="s">
        <v>87</v>
      </c>
      <c r="D181" s="164" t="s">
        <v>45</v>
      </c>
      <c r="E181" s="165">
        <v>30</v>
      </c>
      <c r="F181" s="166"/>
      <c r="H181" s="173" t="s">
        <v>268</v>
      </c>
      <c r="I181" s="170" t="s">
        <v>504</v>
      </c>
      <c r="J181" s="170"/>
      <c r="K181" s="171"/>
      <c r="M181" s="173" t="s">
        <v>909</v>
      </c>
    </row>
    <row r="182" spans="2:13" ht="18" customHeight="1">
      <c r="B182" s="162">
        <v>148</v>
      </c>
      <c r="C182" s="163" t="s">
        <v>505</v>
      </c>
      <c r="D182" s="164" t="s">
        <v>45</v>
      </c>
      <c r="E182" s="165">
        <v>25</v>
      </c>
      <c r="F182" s="166"/>
      <c r="H182" s="173" t="s">
        <v>268</v>
      </c>
      <c r="I182" s="170" t="s">
        <v>504</v>
      </c>
      <c r="J182" s="170"/>
      <c r="K182" s="171"/>
      <c r="M182" s="173" t="s">
        <v>909</v>
      </c>
    </row>
    <row r="183" spans="2:13" ht="18" customHeight="1">
      <c r="B183" s="162">
        <v>149</v>
      </c>
      <c r="C183" s="163" t="s">
        <v>88</v>
      </c>
      <c r="D183" s="164" t="s">
        <v>45</v>
      </c>
      <c r="E183" s="165">
        <v>25</v>
      </c>
      <c r="F183" s="166"/>
      <c r="H183" s="173" t="s">
        <v>268</v>
      </c>
      <c r="I183" s="170" t="s">
        <v>504</v>
      </c>
      <c r="J183" s="170"/>
      <c r="K183" s="171"/>
      <c r="M183" s="173" t="s">
        <v>909</v>
      </c>
    </row>
    <row r="184" spans="2:13" ht="18" customHeight="1">
      <c r="B184" s="162">
        <v>150</v>
      </c>
      <c r="C184" s="163" t="s">
        <v>90</v>
      </c>
      <c r="D184" s="164" t="s">
        <v>45</v>
      </c>
      <c r="E184" s="165">
        <v>20</v>
      </c>
      <c r="F184" s="166"/>
      <c r="H184" s="173" t="s">
        <v>268</v>
      </c>
      <c r="I184" s="170" t="s">
        <v>504</v>
      </c>
      <c r="J184" s="170"/>
      <c r="K184" s="171"/>
      <c r="M184" s="173" t="s">
        <v>909</v>
      </c>
    </row>
    <row r="185" spans="2:13" ht="18" customHeight="1">
      <c r="B185" s="162">
        <v>151</v>
      </c>
      <c r="C185" s="163" t="s">
        <v>284</v>
      </c>
      <c r="D185" s="164" t="s">
        <v>45</v>
      </c>
      <c r="E185" s="165">
        <v>28</v>
      </c>
      <c r="F185" s="166"/>
      <c r="H185" s="173" t="s">
        <v>268</v>
      </c>
      <c r="I185" s="170" t="s">
        <v>504</v>
      </c>
      <c r="J185" s="170"/>
      <c r="K185" s="171"/>
      <c r="M185" s="173" t="s">
        <v>909</v>
      </c>
    </row>
    <row r="186" spans="2:13" ht="18" customHeight="1">
      <c r="B186" s="162">
        <v>152</v>
      </c>
      <c r="C186" s="163" t="s">
        <v>85</v>
      </c>
      <c r="D186" s="164" t="s">
        <v>45</v>
      </c>
      <c r="E186" s="165">
        <v>15</v>
      </c>
      <c r="F186" s="166"/>
      <c r="H186" s="173" t="s">
        <v>268</v>
      </c>
      <c r="I186" s="170" t="s">
        <v>504</v>
      </c>
      <c r="J186" s="170"/>
      <c r="K186" s="171"/>
      <c r="M186" s="173" t="s">
        <v>909</v>
      </c>
    </row>
    <row r="187" spans="2:13" ht="18" customHeight="1">
      <c r="B187" s="162">
        <v>153</v>
      </c>
      <c r="C187" s="163" t="s">
        <v>89</v>
      </c>
      <c r="D187" s="164" t="s">
        <v>45</v>
      </c>
      <c r="E187" s="165">
        <v>9.1</v>
      </c>
      <c r="F187" s="166"/>
      <c r="H187" s="173" t="s">
        <v>268</v>
      </c>
      <c r="I187" s="170" t="s">
        <v>504</v>
      </c>
      <c r="J187" s="170"/>
      <c r="K187" s="171"/>
      <c r="M187" s="173" t="s">
        <v>910</v>
      </c>
    </row>
    <row r="188" spans="2:13" ht="18" customHeight="1">
      <c r="B188" s="162">
        <v>154</v>
      </c>
      <c r="C188" s="163" t="s">
        <v>283</v>
      </c>
      <c r="D188" s="164" t="s">
        <v>45</v>
      </c>
      <c r="E188" s="165">
        <v>30</v>
      </c>
      <c r="F188" s="166"/>
      <c r="H188" s="173" t="s">
        <v>268</v>
      </c>
      <c r="I188" s="170" t="s">
        <v>504</v>
      </c>
      <c r="J188" s="170"/>
      <c r="K188" s="171"/>
      <c r="M188" s="173" t="s">
        <v>909</v>
      </c>
    </row>
    <row r="189" spans="2:13" ht="18" customHeight="1">
      <c r="B189" s="162">
        <v>155</v>
      </c>
      <c r="C189" s="163" t="s">
        <v>286</v>
      </c>
      <c r="D189" s="164" t="s">
        <v>45</v>
      </c>
      <c r="E189" s="165">
        <v>9</v>
      </c>
      <c r="F189" s="166"/>
      <c r="H189" s="173" t="s">
        <v>268</v>
      </c>
      <c r="I189" s="170" t="s">
        <v>504</v>
      </c>
      <c r="J189" s="170"/>
      <c r="K189" s="171"/>
      <c r="M189" s="173" t="s">
        <v>910</v>
      </c>
    </row>
    <row r="190" spans="2:13" ht="18" customHeight="1">
      <c r="B190" s="162">
        <v>156</v>
      </c>
      <c r="C190" s="163" t="s">
        <v>287</v>
      </c>
      <c r="D190" s="164" t="s">
        <v>45</v>
      </c>
      <c r="E190" s="165">
        <v>9</v>
      </c>
      <c r="F190" s="166"/>
      <c r="H190" s="173" t="s">
        <v>268</v>
      </c>
      <c r="I190" s="170" t="s">
        <v>504</v>
      </c>
      <c r="J190" s="170"/>
      <c r="K190" s="171"/>
      <c r="M190" s="173" t="s">
        <v>910</v>
      </c>
    </row>
    <row r="191" spans="2:13" ht="18" customHeight="1">
      <c r="B191" s="162">
        <v>157</v>
      </c>
      <c r="C191" s="163" t="s">
        <v>276</v>
      </c>
      <c r="D191" s="164" t="s">
        <v>45</v>
      </c>
      <c r="E191" s="165">
        <v>30</v>
      </c>
      <c r="F191" s="166"/>
      <c r="H191" s="173" t="s">
        <v>268</v>
      </c>
      <c r="I191" s="170" t="s">
        <v>504</v>
      </c>
      <c r="J191" s="170"/>
      <c r="K191" s="171"/>
      <c r="M191" s="173" t="s">
        <v>909</v>
      </c>
    </row>
    <row r="192" spans="2:13" ht="18" customHeight="1">
      <c r="B192" s="162">
        <v>158</v>
      </c>
      <c r="C192" s="163" t="s">
        <v>275</v>
      </c>
      <c r="D192" s="164" t="s">
        <v>45</v>
      </c>
      <c r="E192" s="165">
        <v>25</v>
      </c>
      <c r="F192" s="166"/>
      <c r="H192" s="173" t="s">
        <v>268</v>
      </c>
      <c r="I192" s="170" t="s">
        <v>504</v>
      </c>
      <c r="J192" s="170"/>
      <c r="K192" s="171"/>
      <c r="M192" s="173" t="s">
        <v>909</v>
      </c>
    </row>
    <row r="193" spans="2:13" ht="18" customHeight="1">
      <c r="B193" s="162">
        <v>159</v>
      </c>
      <c r="C193" s="163" t="s">
        <v>278</v>
      </c>
      <c r="D193" s="164" t="s">
        <v>45</v>
      </c>
      <c r="E193" s="165">
        <v>10</v>
      </c>
      <c r="F193" s="166"/>
      <c r="H193" s="173" t="s">
        <v>268</v>
      </c>
      <c r="I193" s="170" t="s">
        <v>504</v>
      </c>
      <c r="J193" s="170"/>
      <c r="K193" s="171"/>
      <c r="M193" s="173" t="s">
        <v>910</v>
      </c>
    </row>
    <row r="194" spans="2:13" ht="18" customHeight="1">
      <c r="B194" s="162">
        <v>160</v>
      </c>
      <c r="C194" s="163" t="s">
        <v>277</v>
      </c>
      <c r="D194" s="164" t="s">
        <v>45</v>
      </c>
      <c r="E194" s="165">
        <v>10.9</v>
      </c>
      <c r="F194" s="166"/>
      <c r="H194" s="173" t="s">
        <v>268</v>
      </c>
      <c r="I194" s="170" t="s">
        <v>504</v>
      </c>
      <c r="J194" s="170"/>
      <c r="K194" s="171"/>
      <c r="M194" s="173" t="s">
        <v>910</v>
      </c>
    </row>
    <row r="195" spans="2:13" ht="18" customHeight="1">
      <c r="B195" s="162">
        <v>161</v>
      </c>
      <c r="C195" s="163" t="s">
        <v>143</v>
      </c>
      <c r="D195" s="164" t="s">
        <v>45</v>
      </c>
      <c r="E195" s="165">
        <v>10.9</v>
      </c>
      <c r="F195" s="166"/>
      <c r="H195" s="173" t="s">
        <v>268</v>
      </c>
      <c r="I195" s="170" t="s">
        <v>504</v>
      </c>
      <c r="J195" s="170"/>
      <c r="K195" s="171"/>
      <c r="M195" s="173" t="s">
        <v>910</v>
      </c>
    </row>
    <row r="196" spans="2:13" ht="18" customHeight="1">
      <c r="B196" s="162">
        <v>162</v>
      </c>
      <c r="C196" s="163" t="s">
        <v>281</v>
      </c>
      <c r="D196" s="164" t="s">
        <v>45</v>
      </c>
      <c r="E196" s="165">
        <v>1.82</v>
      </c>
      <c r="F196" s="166"/>
      <c r="H196" s="173" t="s">
        <v>268</v>
      </c>
      <c r="I196" s="170" t="s">
        <v>504</v>
      </c>
      <c r="J196" s="170"/>
      <c r="K196" s="171"/>
      <c r="M196" s="173" t="s">
        <v>910</v>
      </c>
    </row>
    <row r="197" spans="2:13" ht="18" customHeight="1">
      <c r="B197" s="162">
        <v>163</v>
      </c>
      <c r="C197" s="163" t="s">
        <v>282</v>
      </c>
      <c r="D197" s="164" t="s">
        <v>45</v>
      </c>
      <c r="E197" s="165">
        <v>1.76</v>
      </c>
      <c r="F197" s="166"/>
      <c r="H197" s="173" t="s">
        <v>268</v>
      </c>
      <c r="I197" s="170" t="s">
        <v>504</v>
      </c>
      <c r="J197" s="170"/>
      <c r="K197" s="171"/>
      <c r="M197" s="173" t="s">
        <v>910</v>
      </c>
    </row>
    <row r="198" spans="2:13" ht="18" customHeight="1">
      <c r="B198" s="162">
        <v>164</v>
      </c>
      <c r="C198" s="235" t="s">
        <v>506</v>
      </c>
      <c r="D198" s="164" t="s">
        <v>45</v>
      </c>
      <c r="E198" s="165">
        <v>10</v>
      </c>
      <c r="F198" s="166"/>
      <c r="H198" s="173" t="s">
        <v>268</v>
      </c>
      <c r="I198" s="170" t="s">
        <v>504</v>
      </c>
      <c r="J198" s="170"/>
      <c r="K198" s="171"/>
      <c r="M198" s="173" t="s">
        <v>909</v>
      </c>
    </row>
    <row r="199" spans="2:13" ht="18" customHeight="1">
      <c r="B199" s="162">
        <v>165</v>
      </c>
      <c r="C199" s="163" t="s">
        <v>279</v>
      </c>
      <c r="D199" s="164" t="s">
        <v>45</v>
      </c>
      <c r="E199" s="165">
        <v>15</v>
      </c>
      <c r="F199" s="166"/>
      <c r="H199" s="173" t="s">
        <v>268</v>
      </c>
      <c r="I199" s="170" t="s">
        <v>504</v>
      </c>
      <c r="J199" s="170"/>
      <c r="K199" s="171"/>
      <c r="M199" s="173" t="s">
        <v>909</v>
      </c>
    </row>
    <row r="200" spans="2:13" ht="18" customHeight="1">
      <c r="B200" s="162">
        <v>166</v>
      </c>
      <c r="C200" s="163" t="s">
        <v>507</v>
      </c>
      <c r="D200" s="164" t="s">
        <v>45</v>
      </c>
      <c r="E200" s="165">
        <v>0</v>
      </c>
      <c r="F200" s="166"/>
      <c r="H200" s="173" t="s">
        <v>268</v>
      </c>
      <c r="I200" s="170" t="s">
        <v>504</v>
      </c>
      <c r="J200" s="170"/>
      <c r="K200" s="171"/>
      <c r="M200" s="173" t="s">
        <v>909</v>
      </c>
    </row>
    <row r="201" spans="2:13" ht="18" customHeight="1">
      <c r="B201" s="162">
        <v>167</v>
      </c>
      <c r="C201" s="163" t="s">
        <v>508</v>
      </c>
      <c r="D201" s="164" t="s">
        <v>45</v>
      </c>
      <c r="E201" s="165">
        <v>35</v>
      </c>
      <c r="F201" s="166"/>
      <c r="H201" s="173" t="s">
        <v>268</v>
      </c>
      <c r="I201" s="170" t="s">
        <v>504</v>
      </c>
      <c r="J201" s="170"/>
      <c r="K201" s="171"/>
      <c r="M201" s="173" t="s">
        <v>909</v>
      </c>
    </row>
    <row r="202" spans="2:13" ht="18" customHeight="1">
      <c r="B202" s="162">
        <v>168</v>
      </c>
      <c r="C202" s="163" t="s">
        <v>280</v>
      </c>
      <c r="D202" s="164" t="s">
        <v>45</v>
      </c>
      <c r="E202" s="165">
        <v>30</v>
      </c>
      <c r="F202" s="166"/>
      <c r="H202" s="173" t="s">
        <v>268</v>
      </c>
      <c r="I202" s="170" t="s">
        <v>504</v>
      </c>
      <c r="J202" s="170"/>
      <c r="K202" s="171"/>
      <c r="M202" s="173" t="s">
        <v>909</v>
      </c>
    </row>
    <row r="203" spans="2:13" ht="18" customHeight="1">
      <c r="B203" s="162">
        <v>169</v>
      </c>
      <c r="C203" s="163" t="s">
        <v>157</v>
      </c>
      <c r="D203" s="164" t="s">
        <v>45</v>
      </c>
      <c r="E203" s="165">
        <v>25</v>
      </c>
      <c r="F203" s="166"/>
      <c r="H203" s="173" t="s">
        <v>268</v>
      </c>
      <c r="I203" s="170" t="s">
        <v>504</v>
      </c>
      <c r="J203" s="170"/>
      <c r="K203" s="171"/>
      <c r="M203" s="173" t="s">
        <v>909</v>
      </c>
    </row>
    <row r="204" spans="2:13" ht="18" customHeight="1">
      <c r="B204" s="162">
        <v>170</v>
      </c>
      <c r="C204" s="163" t="s">
        <v>168</v>
      </c>
      <c r="D204" s="164" t="s">
        <v>45</v>
      </c>
      <c r="E204" s="165">
        <v>25</v>
      </c>
      <c r="F204" s="166"/>
      <c r="H204" s="173" t="s">
        <v>268</v>
      </c>
      <c r="I204" s="170" t="s">
        <v>504</v>
      </c>
      <c r="J204" s="170"/>
      <c r="K204" s="171"/>
      <c r="M204" s="173" t="s">
        <v>909</v>
      </c>
    </row>
    <row r="205" spans="2:13" ht="9.75" customHeight="1"/>
    <row r="206" spans="2:13" ht="16.5" customHeight="1">
      <c r="B206" s="156"/>
      <c r="C206" s="157" t="s">
        <v>297</v>
      </c>
      <c r="D206" s="158"/>
      <c r="E206" s="158"/>
      <c r="F206" s="157"/>
    </row>
    <row r="207" spans="2:13" ht="10.15" customHeight="1"/>
    <row r="208" spans="2:13" ht="18" customHeight="1">
      <c r="B208" s="162">
        <v>171</v>
      </c>
      <c r="C208" s="163" t="s">
        <v>509</v>
      </c>
      <c r="D208" s="164" t="s">
        <v>45</v>
      </c>
      <c r="E208" s="165">
        <v>73</v>
      </c>
      <c r="F208" s="166"/>
      <c r="H208" s="173" t="s">
        <v>268</v>
      </c>
      <c r="I208" s="170" t="s">
        <v>297</v>
      </c>
      <c r="J208" s="170" t="s">
        <v>600</v>
      </c>
      <c r="K208" s="171"/>
      <c r="M208" s="173" t="s">
        <v>600</v>
      </c>
    </row>
    <row r="209" spans="2:13" ht="10.5" customHeight="1"/>
    <row r="210" spans="2:13" ht="16.5" customHeight="1">
      <c r="B210" s="156"/>
      <c r="C210" s="157" t="s">
        <v>510</v>
      </c>
      <c r="D210" s="158"/>
      <c r="E210" s="158"/>
      <c r="F210" s="157"/>
    </row>
    <row r="211" spans="2:13" ht="15" customHeight="1"/>
    <row r="212" spans="2:13" ht="18" customHeight="1">
      <c r="B212" s="162">
        <v>172</v>
      </c>
      <c r="C212" s="163" t="s">
        <v>511</v>
      </c>
      <c r="D212" s="164" t="s">
        <v>45</v>
      </c>
      <c r="E212" s="165">
        <v>15</v>
      </c>
      <c r="F212" s="166"/>
      <c r="H212" s="173" t="s">
        <v>268</v>
      </c>
      <c r="I212" s="170" t="s">
        <v>510</v>
      </c>
      <c r="J212" s="170" t="s">
        <v>510</v>
      </c>
      <c r="K212" s="171"/>
      <c r="M212" s="173" t="s">
        <v>510</v>
      </c>
    </row>
    <row r="213" spans="2:13" ht="11.25" customHeight="1"/>
    <row r="214" spans="2:13" ht="17.25" customHeight="1">
      <c r="B214" s="159"/>
      <c r="C214" s="155" t="s">
        <v>512</v>
      </c>
      <c r="D214" s="161"/>
      <c r="E214" s="161"/>
      <c r="F214" s="155"/>
    </row>
    <row r="215" spans="2:13" ht="9.75" customHeight="1"/>
    <row r="216" spans="2:13" ht="16.5" customHeight="1">
      <c r="B216" s="156"/>
      <c r="C216" s="157" t="s">
        <v>513</v>
      </c>
      <c r="D216" s="158"/>
      <c r="E216" s="158"/>
      <c r="F216" s="157"/>
    </row>
    <row r="217" spans="2:13" ht="10.9" customHeight="1"/>
    <row r="218" spans="2:13" ht="18" customHeight="1">
      <c r="B218" s="162">
        <v>173</v>
      </c>
      <c r="C218" s="163" t="s">
        <v>514</v>
      </c>
      <c r="D218" s="164" t="s">
        <v>435</v>
      </c>
      <c r="E218" s="165">
        <v>7</v>
      </c>
      <c r="F218" s="166"/>
      <c r="H218" s="173" t="s">
        <v>512</v>
      </c>
      <c r="I218" s="170" t="s">
        <v>513</v>
      </c>
      <c r="J218" s="170"/>
      <c r="K218" s="171"/>
      <c r="M218" s="173" t="s">
        <v>513</v>
      </c>
    </row>
    <row r="219" spans="2:13" ht="18" customHeight="1">
      <c r="B219" s="162">
        <v>174</v>
      </c>
      <c r="C219" s="163" t="s">
        <v>515</v>
      </c>
      <c r="D219" s="164" t="s">
        <v>289</v>
      </c>
      <c r="E219" s="165">
        <v>30</v>
      </c>
      <c r="F219" s="166"/>
      <c r="H219" s="173" t="s">
        <v>512</v>
      </c>
      <c r="I219" s="170" t="s">
        <v>513</v>
      </c>
      <c r="J219" s="170"/>
      <c r="K219" s="171"/>
      <c r="M219" s="173" t="s">
        <v>513</v>
      </c>
    </row>
    <row r="220" spans="2:13" ht="18" customHeight="1">
      <c r="B220" s="162">
        <v>175</v>
      </c>
      <c r="C220" s="163" t="s">
        <v>516</v>
      </c>
      <c r="D220" s="164" t="s">
        <v>45</v>
      </c>
      <c r="E220" s="165">
        <v>6.25</v>
      </c>
      <c r="F220" s="166"/>
      <c r="H220" s="173" t="s">
        <v>512</v>
      </c>
      <c r="I220" s="170" t="s">
        <v>513</v>
      </c>
      <c r="J220" s="170"/>
      <c r="K220" s="171"/>
      <c r="M220" s="173" t="s">
        <v>513</v>
      </c>
    </row>
    <row r="221" spans="2:13" ht="18" customHeight="1">
      <c r="B221" s="162">
        <v>176</v>
      </c>
      <c r="C221" s="163" t="s">
        <v>517</v>
      </c>
      <c r="D221" s="164" t="s">
        <v>45</v>
      </c>
      <c r="E221" s="165">
        <v>49.167000000000002</v>
      </c>
      <c r="F221" s="166"/>
      <c r="H221" s="173" t="s">
        <v>512</v>
      </c>
      <c r="I221" s="170" t="s">
        <v>513</v>
      </c>
      <c r="J221" s="170"/>
      <c r="K221" s="171"/>
      <c r="M221" s="173" t="s">
        <v>513</v>
      </c>
    </row>
    <row r="222" spans="2:13" ht="18" customHeight="1">
      <c r="B222" s="162">
        <v>177</v>
      </c>
      <c r="C222" s="163" t="s">
        <v>518</v>
      </c>
      <c r="D222" s="164" t="s">
        <v>45</v>
      </c>
      <c r="E222" s="165">
        <v>11</v>
      </c>
      <c r="F222" s="166"/>
      <c r="H222" s="173" t="s">
        <v>512</v>
      </c>
      <c r="I222" s="170" t="s">
        <v>513</v>
      </c>
      <c r="J222" s="170"/>
      <c r="K222" s="171"/>
      <c r="M222" s="173" t="s">
        <v>513</v>
      </c>
    </row>
    <row r="223" spans="2:13" ht="18" customHeight="1">
      <c r="B223" s="162">
        <v>178</v>
      </c>
      <c r="C223" s="163" t="s">
        <v>519</v>
      </c>
      <c r="D223" s="164" t="s">
        <v>45</v>
      </c>
      <c r="E223" s="165">
        <v>3.35</v>
      </c>
      <c r="F223" s="166"/>
      <c r="H223" s="173" t="s">
        <v>512</v>
      </c>
      <c r="I223" s="170" t="s">
        <v>513</v>
      </c>
      <c r="J223" s="170"/>
      <c r="K223" s="171"/>
      <c r="M223" s="173" t="s">
        <v>513</v>
      </c>
    </row>
    <row r="224" spans="2:13" ht="18" customHeight="1">
      <c r="B224" s="162">
        <v>179</v>
      </c>
      <c r="C224" s="163" t="s">
        <v>520</v>
      </c>
      <c r="D224" s="164" t="s">
        <v>45</v>
      </c>
      <c r="E224" s="165">
        <v>16</v>
      </c>
      <c r="F224" s="166"/>
      <c r="H224" s="173" t="s">
        <v>512</v>
      </c>
      <c r="I224" s="170" t="s">
        <v>513</v>
      </c>
      <c r="J224" s="170"/>
      <c r="K224" s="171"/>
      <c r="M224" s="173" t="s">
        <v>513</v>
      </c>
    </row>
    <row r="225" spans="2:13" ht="18" customHeight="1">
      <c r="B225" s="162">
        <v>180</v>
      </c>
      <c r="C225" s="163" t="s">
        <v>521</v>
      </c>
      <c r="D225" s="164" t="s">
        <v>45</v>
      </c>
      <c r="E225" s="165">
        <v>0</v>
      </c>
      <c r="F225" s="166"/>
      <c r="H225" s="173" t="s">
        <v>512</v>
      </c>
      <c r="I225" s="170" t="s">
        <v>513</v>
      </c>
      <c r="J225" s="170"/>
      <c r="K225" s="171"/>
      <c r="M225" s="173" t="s">
        <v>513</v>
      </c>
    </row>
    <row r="226" spans="2:13" ht="18" customHeight="1">
      <c r="B226" s="162">
        <v>181</v>
      </c>
      <c r="C226" s="163" t="s">
        <v>522</v>
      </c>
      <c r="D226" s="164" t="s">
        <v>435</v>
      </c>
      <c r="E226" s="165">
        <v>3</v>
      </c>
      <c r="F226" s="166"/>
      <c r="H226" s="173" t="s">
        <v>512</v>
      </c>
      <c r="I226" s="170" t="s">
        <v>513</v>
      </c>
      <c r="J226" s="170"/>
      <c r="K226" s="171"/>
      <c r="M226" s="173" t="s">
        <v>513</v>
      </c>
    </row>
    <row r="227" spans="2:13" ht="18" customHeight="1">
      <c r="B227" s="162">
        <v>182</v>
      </c>
      <c r="C227" s="163" t="s">
        <v>523</v>
      </c>
      <c r="D227" s="164" t="s">
        <v>45</v>
      </c>
      <c r="E227" s="165">
        <v>2.5</v>
      </c>
      <c r="F227" s="166"/>
      <c r="H227" s="173" t="s">
        <v>512</v>
      </c>
      <c r="I227" s="170" t="s">
        <v>513</v>
      </c>
      <c r="J227" s="170"/>
      <c r="K227" s="171"/>
      <c r="M227" s="173" t="s">
        <v>513</v>
      </c>
    </row>
    <row r="228" spans="2:13" ht="18" customHeight="1">
      <c r="B228" s="162">
        <v>183</v>
      </c>
      <c r="C228" s="163" t="s">
        <v>524</v>
      </c>
      <c r="D228" s="164" t="s">
        <v>45</v>
      </c>
      <c r="E228" s="165">
        <v>0</v>
      </c>
      <c r="F228" s="166"/>
      <c r="H228" s="173" t="s">
        <v>512</v>
      </c>
      <c r="I228" s="170" t="s">
        <v>513</v>
      </c>
      <c r="J228" s="170"/>
      <c r="K228" s="171"/>
      <c r="M228" s="173" t="s">
        <v>513</v>
      </c>
    </row>
    <row r="229" spans="2:13" ht="18" customHeight="1">
      <c r="B229" s="162">
        <v>184</v>
      </c>
      <c r="C229" s="163" t="s">
        <v>525</v>
      </c>
      <c r="D229" s="164" t="s">
        <v>45</v>
      </c>
      <c r="E229" s="165">
        <v>0</v>
      </c>
      <c r="F229" s="166"/>
      <c r="H229" s="173" t="s">
        <v>512</v>
      </c>
      <c r="I229" s="170" t="s">
        <v>513</v>
      </c>
      <c r="J229" s="170"/>
      <c r="K229" s="171"/>
      <c r="M229" s="173" t="s">
        <v>513</v>
      </c>
    </row>
    <row r="230" spans="2:13" ht="18" customHeight="1">
      <c r="B230" s="162">
        <v>185</v>
      </c>
      <c r="C230" s="163" t="s">
        <v>526</v>
      </c>
      <c r="D230" s="164" t="s">
        <v>45</v>
      </c>
      <c r="E230" s="165">
        <v>0</v>
      </c>
      <c r="F230" s="166"/>
      <c r="H230" s="173" t="s">
        <v>512</v>
      </c>
      <c r="I230" s="170" t="s">
        <v>513</v>
      </c>
      <c r="J230" s="170"/>
      <c r="K230" s="171"/>
      <c r="M230" s="173" t="s">
        <v>513</v>
      </c>
    </row>
    <row r="231" spans="2:13" ht="18" customHeight="1">
      <c r="B231" s="162">
        <v>186</v>
      </c>
      <c r="C231" s="163" t="s">
        <v>527</v>
      </c>
      <c r="D231" s="164" t="s">
        <v>45</v>
      </c>
      <c r="E231" s="165">
        <v>10</v>
      </c>
      <c r="F231" s="166"/>
      <c r="H231" s="173" t="s">
        <v>512</v>
      </c>
      <c r="I231" s="170" t="s">
        <v>513</v>
      </c>
      <c r="J231" s="170"/>
      <c r="K231" s="171"/>
      <c r="M231" s="173" t="s">
        <v>513</v>
      </c>
    </row>
    <row r="232" spans="2:13" ht="18" customHeight="1">
      <c r="B232" s="162">
        <v>187</v>
      </c>
      <c r="C232" s="163" t="s">
        <v>528</v>
      </c>
      <c r="D232" s="164" t="s">
        <v>45</v>
      </c>
      <c r="E232" s="165">
        <v>18</v>
      </c>
      <c r="F232" s="166"/>
      <c r="H232" s="173" t="s">
        <v>512</v>
      </c>
      <c r="I232" s="170" t="s">
        <v>513</v>
      </c>
      <c r="J232" s="170"/>
      <c r="K232" s="171"/>
      <c r="M232" s="173" t="s">
        <v>513</v>
      </c>
    </row>
    <row r="233" spans="2:13" ht="18" customHeight="1">
      <c r="B233" s="162">
        <v>188</v>
      </c>
      <c r="C233" s="163" t="s">
        <v>529</v>
      </c>
      <c r="D233" s="164" t="s">
        <v>45</v>
      </c>
      <c r="E233" s="165">
        <v>0</v>
      </c>
      <c r="F233" s="166"/>
      <c r="H233" s="173" t="s">
        <v>512</v>
      </c>
      <c r="I233" s="170" t="s">
        <v>513</v>
      </c>
      <c r="J233" s="170"/>
      <c r="K233" s="171"/>
      <c r="M233" s="173" t="s">
        <v>513</v>
      </c>
    </row>
    <row r="234" spans="2:13" ht="18" customHeight="1">
      <c r="B234" s="162">
        <v>189</v>
      </c>
      <c r="C234" s="163" t="s">
        <v>530</v>
      </c>
      <c r="D234" s="164" t="s">
        <v>45</v>
      </c>
      <c r="E234" s="165">
        <v>0</v>
      </c>
      <c r="F234" s="166"/>
      <c r="H234" s="173" t="s">
        <v>512</v>
      </c>
      <c r="I234" s="170" t="s">
        <v>513</v>
      </c>
      <c r="J234" s="170"/>
      <c r="K234" s="171"/>
      <c r="M234" s="173" t="s">
        <v>513</v>
      </c>
    </row>
    <row r="235" spans="2:13" ht="18" customHeight="1">
      <c r="B235" s="162">
        <v>190</v>
      </c>
      <c r="C235" s="163" t="s">
        <v>531</v>
      </c>
      <c r="D235" s="164" t="s">
        <v>289</v>
      </c>
      <c r="E235" s="165">
        <v>14</v>
      </c>
      <c r="F235" s="166"/>
      <c r="H235" s="173" t="s">
        <v>512</v>
      </c>
      <c r="I235" s="170" t="s">
        <v>513</v>
      </c>
      <c r="J235" s="170"/>
      <c r="K235" s="171"/>
      <c r="M235" s="173" t="s">
        <v>513</v>
      </c>
    </row>
    <row r="236" spans="2:13" ht="18" customHeight="1">
      <c r="B236" s="162">
        <v>191</v>
      </c>
      <c r="C236" s="163" t="s">
        <v>532</v>
      </c>
      <c r="D236" s="164" t="s">
        <v>45</v>
      </c>
      <c r="E236" s="165">
        <v>30</v>
      </c>
      <c r="F236" s="166"/>
      <c r="H236" s="173" t="s">
        <v>512</v>
      </c>
      <c r="I236" s="170" t="s">
        <v>513</v>
      </c>
      <c r="J236" s="170"/>
      <c r="K236" s="171"/>
      <c r="M236" s="173" t="s">
        <v>513</v>
      </c>
    </row>
    <row r="237" spans="2:13" ht="18" customHeight="1">
      <c r="B237" s="162">
        <v>192</v>
      </c>
      <c r="C237" s="163" t="s">
        <v>533</v>
      </c>
      <c r="D237" s="164" t="s">
        <v>45</v>
      </c>
      <c r="E237" s="165">
        <v>90</v>
      </c>
      <c r="F237" s="166"/>
      <c r="H237" s="173" t="s">
        <v>512</v>
      </c>
      <c r="I237" s="170" t="s">
        <v>513</v>
      </c>
      <c r="J237" s="170"/>
      <c r="K237" s="171"/>
      <c r="M237" s="173" t="s">
        <v>513</v>
      </c>
    </row>
    <row r="238" spans="2:13" ht="18" customHeight="1">
      <c r="B238" s="162">
        <v>193</v>
      </c>
      <c r="C238" s="163" t="s">
        <v>534</v>
      </c>
      <c r="D238" s="164" t="s">
        <v>289</v>
      </c>
      <c r="E238" s="165">
        <v>20</v>
      </c>
      <c r="F238" s="166"/>
      <c r="H238" s="173" t="s">
        <v>512</v>
      </c>
      <c r="I238" s="170" t="s">
        <v>513</v>
      </c>
      <c r="J238" s="170"/>
      <c r="K238" s="171"/>
      <c r="M238" s="173" t="s">
        <v>513</v>
      </c>
    </row>
    <row r="239" spans="2:13" ht="18" customHeight="1">
      <c r="B239" s="162">
        <v>194</v>
      </c>
      <c r="C239" s="163" t="s">
        <v>535</v>
      </c>
      <c r="D239" s="164" t="s">
        <v>45</v>
      </c>
      <c r="E239" s="165">
        <v>0.13700000000000001</v>
      </c>
      <c r="F239" s="166"/>
      <c r="H239" s="173" t="s">
        <v>512</v>
      </c>
      <c r="I239" s="170" t="s">
        <v>513</v>
      </c>
      <c r="J239" s="170"/>
      <c r="K239" s="171"/>
      <c r="M239" s="173" t="s">
        <v>513</v>
      </c>
    </row>
    <row r="240" spans="2:13" ht="18" customHeight="1">
      <c r="B240" s="162">
        <v>195</v>
      </c>
      <c r="C240" s="163" t="s">
        <v>536</v>
      </c>
      <c r="D240" s="164" t="s">
        <v>45</v>
      </c>
      <c r="E240" s="165">
        <v>0</v>
      </c>
      <c r="F240" s="166"/>
      <c r="H240" s="173" t="s">
        <v>512</v>
      </c>
      <c r="I240" s="170" t="s">
        <v>513</v>
      </c>
      <c r="J240" s="170"/>
      <c r="K240" s="171"/>
      <c r="M240" s="173" t="s">
        <v>513</v>
      </c>
    </row>
    <row r="241" spans="2:13" ht="18" customHeight="1">
      <c r="B241" s="162">
        <v>196</v>
      </c>
      <c r="C241" s="163" t="s">
        <v>537</v>
      </c>
      <c r="D241" s="164" t="s">
        <v>45</v>
      </c>
      <c r="E241" s="165">
        <v>3.35</v>
      </c>
      <c r="F241" s="166"/>
      <c r="H241" s="173" t="s">
        <v>512</v>
      </c>
      <c r="I241" s="170" t="s">
        <v>513</v>
      </c>
      <c r="J241" s="170"/>
      <c r="K241" s="171"/>
      <c r="M241" s="173" t="s">
        <v>513</v>
      </c>
    </row>
    <row r="242" spans="2:13" ht="10.5" customHeight="1"/>
    <row r="243" spans="2:13" ht="16.5" customHeight="1">
      <c r="B243" s="156"/>
      <c r="C243" s="157" t="s">
        <v>538</v>
      </c>
      <c r="D243" s="158"/>
      <c r="E243" s="158"/>
      <c r="F243" s="157"/>
    </row>
    <row r="244" spans="2:13" ht="9.4" customHeight="1"/>
    <row r="245" spans="2:13" ht="18" customHeight="1">
      <c r="B245" s="179">
        <v>197</v>
      </c>
      <c r="C245" s="163" t="s">
        <v>5</v>
      </c>
      <c r="D245" s="164" t="s">
        <v>45</v>
      </c>
      <c r="E245" s="165">
        <v>1.2</v>
      </c>
      <c r="F245" s="166"/>
      <c r="H245" s="173" t="s">
        <v>512</v>
      </c>
      <c r="I245" s="173" t="s">
        <v>538</v>
      </c>
      <c r="J245" s="173" t="s">
        <v>584</v>
      </c>
      <c r="K245" s="180">
        <v>1</v>
      </c>
      <c r="M245" s="173" t="s">
        <v>584</v>
      </c>
    </row>
    <row r="246" spans="2:13" ht="18" customHeight="1">
      <c r="B246" s="179">
        <v>198</v>
      </c>
      <c r="C246" s="163" t="s">
        <v>191</v>
      </c>
      <c r="D246" s="164" t="s">
        <v>45</v>
      </c>
      <c r="E246" s="165">
        <v>1.54</v>
      </c>
      <c r="F246" s="166"/>
      <c r="H246" s="173" t="s">
        <v>512</v>
      </c>
      <c r="I246" s="173" t="s">
        <v>538</v>
      </c>
      <c r="J246" s="173" t="s">
        <v>584</v>
      </c>
      <c r="K246" s="180">
        <v>1</v>
      </c>
      <c r="M246" s="173" t="s">
        <v>584</v>
      </c>
    </row>
    <row r="247" spans="2:13" ht="18" customHeight="1">
      <c r="B247" s="179">
        <v>199</v>
      </c>
      <c r="C247" s="163" t="s">
        <v>4</v>
      </c>
      <c r="D247" s="164" t="s">
        <v>45</v>
      </c>
      <c r="E247" s="165">
        <v>1.702</v>
      </c>
      <c r="F247" s="166"/>
      <c r="H247" s="173" t="s">
        <v>512</v>
      </c>
      <c r="I247" s="173" t="s">
        <v>538</v>
      </c>
      <c r="J247" s="173" t="s">
        <v>584</v>
      </c>
      <c r="K247" s="180">
        <v>1</v>
      </c>
      <c r="M247" s="173" t="s">
        <v>584</v>
      </c>
    </row>
    <row r="248" spans="2:13" ht="18" customHeight="1">
      <c r="B248" s="179">
        <v>200</v>
      </c>
      <c r="C248" s="163" t="s">
        <v>3</v>
      </c>
      <c r="D248" s="164" t="s">
        <v>45</v>
      </c>
      <c r="E248" s="165">
        <v>2.4300000000000002</v>
      </c>
      <c r="F248" s="166"/>
      <c r="H248" s="173" t="s">
        <v>512</v>
      </c>
      <c r="I248" s="173" t="s">
        <v>538</v>
      </c>
      <c r="J248" s="173" t="s">
        <v>584</v>
      </c>
      <c r="K248" s="180">
        <v>1</v>
      </c>
      <c r="M248" s="173" t="s">
        <v>584</v>
      </c>
    </row>
    <row r="249" spans="2:13" ht="18" customHeight="1">
      <c r="B249" s="179">
        <v>201</v>
      </c>
      <c r="C249" s="163" t="s">
        <v>6</v>
      </c>
      <c r="D249" s="164" t="s">
        <v>45</v>
      </c>
      <c r="E249" s="165">
        <v>1.4490000000000001</v>
      </c>
      <c r="F249" s="166"/>
      <c r="H249" s="173" t="s">
        <v>512</v>
      </c>
      <c r="I249" s="173" t="s">
        <v>538</v>
      </c>
      <c r="J249" s="173" t="s">
        <v>584</v>
      </c>
      <c r="K249" s="180">
        <v>1</v>
      </c>
      <c r="M249" s="173" t="s">
        <v>584</v>
      </c>
    </row>
    <row r="250" spans="2:13" ht="18" customHeight="1">
      <c r="B250" s="179">
        <v>202</v>
      </c>
      <c r="C250" s="163" t="s">
        <v>7</v>
      </c>
      <c r="D250" s="164" t="s">
        <v>45</v>
      </c>
      <c r="E250" s="165">
        <v>1.21</v>
      </c>
      <c r="F250" s="166"/>
      <c r="H250" s="173" t="s">
        <v>512</v>
      </c>
      <c r="I250" s="173" t="s">
        <v>538</v>
      </c>
      <c r="J250" s="173" t="s">
        <v>584</v>
      </c>
      <c r="K250" s="180">
        <v>1</v>
      </c>
      <c r="M250" s="173" t="s">
        <v>584</v>
      </c>
    </row>
    <row r="251" spans="2:13" ht="18" customHeight="1">
      <c r="B251" s="162">
        <v>203</v>
      </c>
      <c r="C251" s="163" t="s">
        <v>549</v>
      </c>
      <c r="D251" s="164" t="s">
        <v>45</v>
      </c>
      <c r="E251" s="165">
        <v>1.1000000000000001</v>
      </c>
      <c r="F251" s="166"/>
      <c r="H251" s="173" t="s">
        <v>512</v>
      </c>
      <c r="I251" s="173" t="s">
        <v>538</v>
      </c>
      <c r="J251" s="173" t="s">
        <v>582</v>
      </c>
      <c r="K251" s="180"/>
      <c r="M251" s="173" t="s">
        <v>538</v>
      </c>
    </row>
    <row r="252" spans="2:13" ht="18" customHeight="1">
      <c r="B252" s="162">
        <v>204</v>
      </c>
      <c r="C252" s="163" t="s">
        <v>550</v>
      </c>
      <c r="D252" s="164" t="s">
        <v>45</v>
      </c>
      <c r="E252" s="165">
        <v>0.97</v>
      </c>
      <c r="F252" s="166"/>
      <c r="H252" s="173" t="s">
        <v>512</v>
      </c>
      <c r="I252" s="173" t="s">
        <v>538</v>
      </c>
      <c r="J252" s="173" t="s">
        <v>582</v>
      </c>
      <c r="K252" s="180"/>
      <c r="M252" s="173" t="s">
        <v>538</v>
      </c>
    </row>
    <row r="253" spans="2:13" ht="18" customHeight="1">
      <c r="B253" s="162">
        <v>205</v>
      </c>
      <c r="C253" s="163" t="s">
        <v>551</v>
      </c>
      <c r="D253" s="164" t="s">
        <v>45</v>
      </c>
      <c r="E253" s="165">
        <v>0.39100000000000001</v>
      </c>
      <c r="F253" s="166"/>
      <c r="H253" s="173" t="s">
        <v>512</v>
      </c>
      <c r="I253" s="173" t="s">
        <v>538</v>
      </c>
      <c r="J253" s="173" t="s">
        <v>582</v>
      </c>
      <c r="K253" s="180"/>
      <c r="M253" s="173" t="s">
        <v>538</v>
      </c>
    </row>
    <row r="254" spans="2:13" ht="18" customHeight="1">
      <c r="B254" s="162">
        <v>206</v>
      </c>
      <c r="C254" s="163" t="s">
        <v>552</v>
      </c>
      <c r="D254" s="164" t="s">
        <v>45</v>
      </c>
      <c r="E254" s="165">
        <v>0</v>
      </c>
      <c r="F254" s="166"/>
      <c r="H254" s="173" t="s">
        <v>512</v>
      </c>
      <c r="I254" s="173" t="s">
        <v>538</v>
      </c>
      <c r="J254" s="173" t="s">
        <v>582</v>
      </c>
      <c r="K254" s="180"/>
      <c r="M254" s="173" t="s">
        <v>538</v>
      </c>
    </row>
    <row r="255" spans="2:13" ht="18" customHeight="1">
      <c r="B255" s="162">
        <v>207</v>
      </c>
      <c r="C255" s="163" t="s">
        <v>272</v>
      </c>
      <c r="D255" s="164" t="s">
        <v>45</v>
      </c>
      <c r="E255" s="165">
        <v>1.78</v>
      </c>
      <c r="F255" s="166"/>
      <c r="H255" s="173" t="s">
        <v>512</v>
      </c>
      <c r="I255" s="173" t="s">
        <v>538</v>
      </c>
      <c r="J255" s="173" t="s">
        <v>583</v>
      </c>
      <c r="K255" s="180"/>
      <c r="M255" s="173" t="s">
        <v>538</v>
      </c>
    </row>
    <row r="256" spans="2:13" ht="18" customHeight="1">
      <c r="B256" s="162">
        <v>208</v>
      </c>
      <c r="C256" s="163" t="s">
        <v>137</v>
      </c>
      <c r="D256" s="164" t="s">
        <v>45</v>
      </c>
      <c r="E256" s="165">
        <v>2.0099999999999998</v>
      </c>
      <c r="F256" s="166"/>
      <c r="H256" s="173" t="s">
        <v>512</v>
      </c>
      <c r="I256" s="173" t="s">
        <v>538</v>
      </c>
      <c r="J256" s="173" t="s">
        <v>583</v>
      </c>
      <c r="K256" s="180"/>
      <c r="M256" s="173" t="s">
        <v>538</v>
      </c>
    </row>
    <row r="257" spans="2:13" ht="18" customHeight="1">
      <c r="B257" s="162">
        <v>209</v>
      </c>
      <c r="C257" s="163" t="s">
        <v>140</v>
      </c>
      <c r="D257" s="164" t="s">
        <v>45</v>
      </c>
      <c r="E257" s="165">
        <v>2.0099999999999998</v>
      </c>
      <c r="F257" s="166"/>
      <c r="H257" s="173" t="s">
        <v>512</v>
      </c>
      <c r="I257" s="173" t="s">
        <v>538</v>
      </c>
      <c r="J257" s="173" t="s">
        <v>583</v>
      </c>
      <c r="K257" s="180"/>
      <c r="M257" s="173" t="s">
        <v>538</v>
      </c>
    </row>
    <row r="258" spans="2:13" ht="18" customHeight="1">
      <c r="B258" s="162">
        <v>210</v>
      </c>
      <c r="C258" s="163" t="s">
        <v>274</v>
      </c>
      <c r="D258" s="164" t="s">
        <v>45</v>
      </c>
      <c r="E258" s="165">
        <v>1.645</v>
      </c>
      <c r="F258" s="166"/>
      <c r="H258" s="173" t="s">
        <v>512</v>
      </c>
      <c r="I258" s="173" t="s">
        <v>538</v>
      </c>
      <c r="J258" s="173" t="s">
        <v>583</v>
      </c>
      <c r="K258" s="180"/>
      <c r="M258" s="173" t="s">
        <v>538</v>
      </c>
    </row>
    <row r="259" spans="2:13" ht="18" customHeight="1">
      <c r="B259" s="162">
        <v>211</v>
      </c>
      <c r="C259" s="163" t="s">
        <v>555</v>
      </c>
      <c r="D259" s="164" t="s">
        <v>45</v>
      </c>
      <c r="E259" s="165">
        <v>0.245</v>
      </c>
      <c r="F259" s="166"/>
      <c r="H259" s="173" t="s">
        <v>512</v>
      </c>
      <c r="I259" s="173" t="s">
        <v>538</v>
      </c>
      <c r="J259" s="173" t="s">
        <v>583</v>
      </c>
      <c r="K259" s="180"/>
      <c r="M259" s="173" t="s">
        <v>538</v>
      </c>
    </row>
    <row r="260" spans="2:13" ht="18" customHeight="1">
      <c r="B260" s="162">
        <v>212</v>
      </c>
      <c r="C260" s="163" t="s">
        <v>8</v>
      </c>
      <c r="D260" s="164" t="s">
        <v>45</v>
      </c>
      <c r="E260" s="165">
        <v>0.245</v>
      </c>
      <c r="F260" s="166"/>
      <c r="H260" s="173" t="s">
        <v>512</v>
      </c>
      <c r="I260" s="173" t="s">
        <v>538</v>
      </c>
      <c r="J260" s="173" t="s">
        <v>583</v>
      </c>
      <c r="K260" s="180"/>
      <c r="M260" s="173" t="s">
        <v>538</v>
      </c>
    </row>
    <row r="261" spans="2:13" ht="18" customHeight="1">
      <c r="B261" s="162">
        <v>213</v>
      </c>
      <c r="C261" s="163" t="s">
        <v>270</v>
      </c>
      <c r="D261" s="164" t="s">
        <v>45</v>
      </c>
      <c r="E261" s="165">
        <v>0.29399999999999998</v>
      </c>
      <c r="F261" s="166"/>
      <c r="H261" s="173" t="s">
        <v>512</v>
      </c>
      <c r="I261" s="173" t="s">
        <v>538</v>
      </c>
      <c r="J261" s="173" t="s">
        <v>583</v>
      </c>
      <c r="K261" s="180"/>
      <c r="M261" s="173" t="s">
        <v>538</v>
      </c>
    </row>
    <row r="262" spans="2:13" ht="18" customHeight="1">
      <c r="B262" s="162">
        <v>214</v>
      </c>
      <c r="C262" s="163" t="s">
        <v>539</v>
      </c>
      <c r="D262" s="164" t="s">
        <v>45</v>
      </c>
      <c r="E262" s="165">
        <v>0.06</v>
      </c>
      <c r="F262" s="166"/>
      <c r="H262" s="173" t="s">
        <v>512</v>
      </c>
      <c r="I262" s="173" t="s">
        <v>538</v>
      </c>
      <c r="J262" s="173" t="s">
        <v>583</v>
      </c>
      <c r="K262" s="180"/>
      <c r="M262" s="173" t="s">
        <v>538</v>
      </c>
    </row>
    <row r="263" spans="2:13" ht="18" customHeight="1">
      <c r="B263" s="162">
        <v>215</v>
      </c>
      <c r="C263" s="163" t="s">
        <v>540</v>
      </c>
      <c r="D263" s="164" t="s">
        <v>45</v>
      </c>
      <c r="E263" s="165">
        <v>0</v>
      </c>
      <c r="F263" s="166"/>
      <c r="H263" s="173" t="s">
        <v>512</v>
      </c>
      <c r="I263" s="173" t="s">
        <v>538</v>
      </c>
      <c r="J263" s="173" t="s">
        <v>583</v>
      </c>
      <c r="K263" s="180"/>
      <c r="M263" s="173" t="s">
        <v>538</v>
      </c>
    </row>
    <row r="264" spans="2:13" ht="18" customHeight="1">
      <c r="B264" s="162">
        <v>216</v>
      </c>
      <c r="C264" s="163" t="s">
        <v>271</v>
      </c>
      <c r="D264" s="164" t="s">
        <v>45</v>
      </c>
      <c r="E264" s="165">
        <v>0.10539999999999999</v>
      </c>
      <c r="F264" s="166"/>
      <c r="H264" s="173" t="s">
        <v>512</v>
      </c>
      <c r="I264" s="173" t="s">
        <v>538</v>
      </c>
      <c r="J264" s="173" t="s">
        <v>583</v>
      </c>
      <c r="K264" s="180"/>
      <c r="M264" s="173" t="s">
        <v>538</v>
      </c>
    </row>
    <row r="265" spans="2:13" ht="18" customHeight="1">
      <c r="B265" s="162">
        <v>217</v>
      </c>
      <c r="C265" s="163" t="s">
        <v>541</v>
      </c>
      <c r="D265" s="164" t="s">
        <v>45</v>
      </c>
      <c r="E265" s="165">
        <v>0.35</v>
      </c>
      <c r="F265" s="166"/>
      <c r="H265" s="173" t="s">
        <v>512</v>
      </c>
      <c r="I265" s="173" t="s">
        <v>538</v>
      </c>
      <c r="J265" s="173" t="s">
        <v>583</v>
      </c>
      <c r="K265" s="180"/>
      <c r="M265" s="173" t="s">
        <v>538</v>
      </c>
    </row>
    <row r="266" spans="2:13" ht="18" customHeight="1">
      <c r="B266" s="162">
        <v>218</v>
      </c>
      <c r="C266" s="163" t="s">
        <v>543</v>
      </c>
      <c r="D266" s="164" t="s">
        <v>45</v>
      </c>
      <c r="E266" s="165">
        <v>1.3220000000000001</v>
      </c>
      <c r="F266" s="166"/>
      <c r="H266" s="173" t="s">
        <v>512</v>
      </c>
      <c r="I266" s="173" t="s">
        <v>538</v>
      </c>
      <c r="J266" s="173" t="s">
        <v>583</v>
      </c>
      <c r="K266" s="180"/>
      <c r="M266" s="173" t="s">
        <v>538</v>
      </c>
    </row>
    <row r="267" spans="2:13" ht="18" customHeight="1">
      <c r="B267" s="162">
        <v>219</v>
      </c>
      <c r="C267" s="163" t="s">
        <v>542</v>
      </c>
      <c r="D267" s="164" t="s">
        <v>45</v>
      </c>
      <c r="E267" s="165">
        <v>1.7250000000000001</v>
      </c>
      <c r="F267" s="166"/>
      <c r="H267" s="173" t="s">
        <v>512</v>
      </c>
      <c r="I267" s="173" t="s">
        <v>538</v>
      </c>
      <c r="J267" s="173" t="s">
        <v>583</v>
      </c>
      <c r="K267" s="180"/>
      <c r="M267" s="173" t="s">
        <v>538</v>
      </c>
    </row>
    <row r="268" spans="2:13" ht="18" customHeight="1">
      <c r="B268" s="162">
        <v>220</v>
      </c>
      <c r="C268" s="163" t="s">
        <v>553</v>
      </c>
      <c r="D268" s="164" t="s">
        <v>45</v>
      </c>
      <c r="E268" s="165">
        <v>1.61</v>
      </c>
      <c r="F268" s="166"/>
      <c r="H268" s="173" t="s">
        <v>512</v>
      </c>
      <c r="I268" s="173" t="s">
        <v>538</v>
      </c>
      <c r="J268" s="173" t="s">
        <v>583</v>
      </c>
      <c r="K268" s="180"/>
      <c r="M268" s="173" t="s">
        <v>538</v>
      </c>
    </row>
    <row r="269" spans="2:13" ht="18" customHeight="1">
      <c r="B269" s="162">
        <v>221</v>
      </c>
      <c r="C269" s="163" t="s">
        <v>544</v>
      </c>
      <c r="D269" s="164" t="s">
        <v>45</v>
      </c>
      <c r="E269" s="165">
        <v>127.5</v>
      </c>
      <c r="F269" s="166"/>
      <c r="H269" s="173" t="s">
        <v>512</v>
      </c>
      <c r="I269" s="173" t="s">
        <v>538</v>
      </c>
      <c r="J269" s="173" t="s">
        <v>583</v>
      </c>
      <c r="K269" s="180"/>
      <c r="M269" s="173" t="s">
        <v>538</v>
      </c>
    </row>
    <row r="270" spans="2:13" ht="18" customHeight="1">
      <c r="B270" s="162">
        <v>222</v>
      </c>
      <c r="C270" s="163" t="s">
        <v>138</v>
      </c>
      <c r="D270" s="164" t="s">
        <v>45</v>
      </c>
      <c r="E270" s="165">
        <v>4.7100000000000003E-2</v>
      </c>
      <c r="F270" s="166"/>
      <c r="H270" s="173" t="s">
        <v>512</v>
      </c>
      <c r="I270" s="173" t="s">
        <v>538</v>
      </c>
      <c r="J270" s="173" t="s">
        <v>583</v>
      </c>
      <c r="K270" s="180"/>
      <c r="M270" s="173" t="s">
        <v>538</v>
      </c>
    </row>
    <row r="271" spans="2:13" ht="18" customHeight="1">
      <c r="B271" s="162">
        <v>223</v>
      </c>
      <c r="C271" s="163" t="s">
        <v>545</v>
      </c>
      <c r="D271" s="164" t="s">
        <v>45</v>
      </c>
      <c r="E271" s="165">
        <v>0</v>
      </c>
      <c r="F271" s="166"/>
      <c r="H271" s="173" t="s">
        <v>512</v>
      </c>
      <c r="I271" s="173" t="s">
        <v>538</v>
      </c>
      <c r="J271" s="173" t="s">
        <v>583</v>
      </c>
      <c r="K271" s="180"/>
      <c r="M271" s="173" t="s">
        <v>538</v>
      </c>
    </row>
    <row r="272" spans="2:13" ht="18" customHeight="1">
      <c r="B272" s="162">
        <v>224</v>
      </c>
      <c r="C272" s="163" t="s">
        <v>546</v>
      </c>
      <c r="D272" s="164" t="s">
        <v>45</v>
      </c>
      <c r="E272" s="165">
        <v>0</v>
      </c>
      <c r="F272" s="166"/>
      <c r="H272" s="173" t="s">
        <v>512</v>
      </c>
      <c r="I272" s="173" t="s">
        <v>538</v>
      </c>
      <c r="J272" s="173" t="s">
        <v>583</v>
      </c>
      <c r="K272" s="180"/>
      <c r="M272" s="173" t="s">
        <v>538</v>
      </c>
    </row>
    <row r="273" spans="2:13" ht="18" customHeight="1">
      <c r="B273" s="162">
        <v>225</v>
      </c>
      <c r="C273" s="163" t="s">
        <v>547</v>
      </c>
      <c r="D273" s="164" t="s">
        <v>45</v>
      </c>
      <c r="E273" s="165">
        <v>0</v>
      </c>
      <c r="F273" s="166"/>
      <c r="H273" s="173" t="s">
        <v>512</v>
      </c>
      <c r="I273" s="173" t="s">
        <v>538</v>
      </c>
      <c r="J273" s="173" t="s">
        <v>583</v>
      </c>
      <c r="K273" s="180"/>
      <c r="M273" s="173" t="s">
        <v>538</v>
      </c>
    </row>
    <row r="274" spans="2:13" ht="18" customHeight="1">
      <c r="B274" s="162">
        <v>226</v>
      </c>
      <c r="C274" s="163" t="s">
        <v>548</v>
      </c>
      <c r="D274" s="164" t="s">
        <v>289</v>
      </c>
      <c r="E274" s="165">
        <v>75</v>
      </c>
      <c r="F274" s="166"/>
      <c r="H274" s="173" t="s">
        <v>512</v>
      </c>
      <c r="I274" s="173" t="s">
        <v>538</v>
      </c>
      <c r="J274" s="173" t="s">
        <v>583</v>
      </c>
      <c r="K274" s="180"/>
      <c r="M274" s="173" t="s">
        <v>538</v>
      </c>
    </row>
    <row r="275" spans="2:13" ht="18" customHeight="1">
      <c r="B275" s="162">
        <v>227</v>
      </c>
      <c r="C275" s="163" t="s">
        <v>554</v>
      </c>
      <c r="D275" s="164" t="s">
        <v>45</v>
      </c>
      <c r="E275" s="165">
        <v>0.55200000000000005</v>
      </c>
      <c r="F275" s="166"/>
      <c r="H275" s="173" t="s">
        <v>512</v>
      </c>
      <c r="I275" s="173" t="s">
        <v>538</v>
      </c>
      <c r="J275" s="173" t="s">
        <v>583</v>
      </c>
      <c r="K275" s="180"/>
      <c r="M275" s="173" t="s">
        <v>538</v>
      </c>
    </row>
    <row r="276" spans="2:13" ht="18" customHeight="1">
      <c r="B276" s="162">
        <v>228</v>
      </c>
      <c r="C276" s="163" t="s">
        <v>135</v>
      </c>
      <c r="D276" s="164" t="s">
        <v>45</v>
      </c>
      <c r="E276" s="165">
        <v>2.0099999999999998</v>
      </c>
      <c r="F276" s="166"/>
      <c r="H276" s="173" t="s">
        <v>512</v>
      </c>
      <c r="I276" s="173" t="s">
        <v>538</v>
      </c>
      <c r="J276" s="173" t="s">
        <v>583</v>
      </c>
      <c r="K276" s="180"/>
      <c r="M276" s="173" t="s">
        <v>538</v>
      </c>
    </row>
    <row r="277" spans="2:13" ht="18" customHeight="1">
      <c r="B277" s="162">
        <v>229</v>
      </c>
      <c r="C277" s="163" t="s">
        <v>291</v>
      </c>
      <c r="D277" s="164" t="s">
        <v>45</v>
      </c>
      <c r="E277" s="165">
        <v>0.5</v>
      </c>
      <c r="F277" s="166"/>
      <c r="H277" s="173" t="s">
        <v>512</v>
      </c>
      <c r="I277" s="173" t="s">
        <v>538</v>
      </c>
      <c r="J277" s="173" t="s">
        <v>583</v>
      </c>
      <c r="K277" s="180"/>
      <c r="M277" s="173" t="s">
        <v>538</v>
      </c>
    </row>
    <row r="278" spans="2:13" ht="10.5" customHeight="1"/>
    <row r="279" spans="2:13" ht="16.5" customHeight="1">
      <c r="B279" s="156"/>
      <c r="C279" s="157" t="s">
        <v>556</v>
      </c>
      <c r="D279" s="158"/>
      <c r="E279" s="158"/>
      <c r="F279" s="157"/>
    </row>
    <row r="280" spans="2:13" ht="12.4" customHeight="1"/>
    <row r="281" spans="2:13" ht="18" customHeight="1">
      <c r="B281" s="162">
        <v>230</v>
      </c>
      <c r="C281" s="163" t="s">
        <v>557</v>
      </c>
      <c r="D281" s="164" t="s">
        <v>45</v>
      </c>
      <c r="E281" s="165">
        <v>16</v>
      </c>
      <c r="F281" s="166"/>
      <c r="H281" s="173" t="s">
        <v>512</v>
      </c>
      <c r="I281" s="173" t="s">
        <v>556</v>
      </c>
      <c r="J281" s="173"/>
      <c r="K281" s="180"/>
      <c r="M281" s="173" t="s">
        <v>556</v>
      </c>
    </row>
    <row r="282" spans="2:13" ht="18" customHeight="1">
      <c r="B282" s="162">
        <v>231</v>
      </c>
      <c r="C282" s="163" t="s">
        <v>558</v>
      </c>
      <c r="D282" s="164" t="s">
        <v>45</v>
      </c>
      <c r="E282" s="165">
        <v>0</v>
      </c>
      <c r="F282" s="166"/>
      <c r="H282" s="173" t="s">
        <v>512</v>
      </c>
      <c r="I282" s="173" t="s">
        <v>556</v>
      </c>
      <c r="J282" s="173"/>
      <c r="K282" s="180"/>
      <c r="M282" s="173" t="s">
        <v>556</v>
      </c>
    </row>
    <row r="283" spans="2:13" ht="18" customHeight="1">
      <c r="B283" s="162">
        <v>232</v>
      </c>
      <c r="C283" s="163" t="s">
        <v>559</v>
      </c>
      <c r="D283" s="164" t="s">
        <v>45</v>
      </c>
      <c r="E283" s="165">
        <v>2</v>
      </c>
      <c r="F283" s="166"/>
      <c r="H283" s="173" t="s">
        <v>512</v>
      </c>
      <c r="I283" s="173" t="s">
        <v>556</v>
      </c>
      <c r="J283" s="173"/>
      <c r="K283" s="180"/>
      <c r="M283" s="173" t="s">
        <v>556</v>
      </c>
    </row>
    <row r="284" spans="2:13" ht="18" customHeight="1">
      <c r="B284" s="162">
        <v>233</v>
      </c>
      <c r="C284" s="163" t="s">
        <v>560</v>
      </c>
      <c r="D284" s="164" t="s">
        <v>45</v>
      </c>
      <c r="E284" s="165">
        <v>0</v>
      </c>
      <c r="F284" s="166"/>
      <c r="H284" s="173" t="s">
        <v>512</v>
      </c>
      <c r="I284" s="173" t="s">
        <v>556</v>
      </c>
      <c r="J284" s="173"/>
      <c r="K284" s="180"/>
      <c r="M284" s="173" t="s">
        <v>556</v>
      </c>
    </row>
    <row r="285" spans="2:13" ht="18" customHeight="1">
      <c r="B285" s="162">
        <v>234</v>
      </c>
      <c r="C285" s="163" t="s">
        <v>561</v>
      </c>
      <c r="D285" s="164" t="s">
        <v>45</v>
      </c>
      <c r="E285" s="165">
        <v>35</v>
      </c>
      <c r="F285" s="166"/>
      <c r="H285" s="173" t="s">
        <v>512</v>
      </c>
      <c r="I285" s="173" t="s">
        <v>556</v>
      </c>
      <c r="J285" s="173"/>
      <c r="K285" s="180"/>
      <c r="M285" s="173" t="s">
        <v>556</v>
      </c>
    </row>
    <row r="286" spans="2:13" ht="18" customHeight="1">
      <c r="B286" s="162">
        <v>235</v>
      </c>
      <c r="C286" s="163" t="s">
        <v>562</v>
      </c>
      <c r="D286" s="164" t="s">
        <v>45</v>
      </c>
      <c r="E286" s="165">
        <v>6.9</v>
      </c>
      <c r="F286" s="166"/>
      <c r="H286" s="173" t="s">
        <v>512</v>
      </c>
      <c r="I286" s="173" t="s">
        <v>556</v>
      </c>
      <c r="J286" s="173"/>
      <c r="K286" s="180"/>
      <c r="M286" s="173" t="s">
        <v>556</v>
      </c>
    </row>
    <row r="287" spans="2:13" ht="18" customHeight="1">
      <c r="B287" s="162">
        <v>236</v>
      </c>
      <c r="C287" s="163" t="s">
        <v>563</v>
      </c>
      <c r="D287" s="164" t="s">
        <v>45</v>
      </c>
      <c r="E287" s="165">
        <v>0</v>
      </c>
      <c r="F287" s="166"/>
      <c r="H287" s="173" t="s">
        <v>512</v>
      </c>
      <c r="I287" s="173" t="s">
        <v>556</v>
      </c>
      <c r="J287" s="173"/>
      <c r="K287" s="180"/>
      <c r="M287" s="173" t="s">
        <v>556</v>
      </c>
    </row>
    <row r="288" spans="2:13" ht="18" customHeight="1">
      <c r="B288" s="162">
        <v>237</v>
      </c>
      <c r="C288" s="163" t="s">
        <v>564</v>
      </c>
      <c r="D288" s="164" t="s">
        <v>45</v>
      </c>
      <c r="E288" s="165">
        <v>0</v>
      </c>
      <c r="F288" s="166"/>
      <c r="H288" s="173" t="s">
        <v>512</v>
      </c>
      <c r="I288" s="173" t="s">
        <v>556</v>
      </c>
      <c r="J288" s="173"/>
      <c r="K288" s="180"/>
      <c r="M288" s="173" t="s">
        <v>556</v>
      </c>
    </row>
    <row r="289" spans="2:13" ht="11.25" customHeight="1"/>
    <row r="290" spans="2:13" ht="16.5" customHeight="1">
      <c r="B290" s="159"/>
      <c r="C290" s="155" t="s">
        <v>565</v>
      </c>
      <c r="D290" s="161"/>
      <c r="E290" s="161"/>
      <c r="F290" s="155"/>
    </row>
    <row r="291" spans="2:13" ht="10.5" customHeight="1"/>
    <row r="292" spans="2:13" ht="16.5" customHeight="1">
      <c r="B292" s="156"/>
      <c r="C292" s="157" t="s">
        <v>565</v>
      </c>
      <c r="D292" s="158"/>
      <c r="E292" s="158"/>
      <c r="F292" s="157"/>
    </row>
    <row r="293" spans="2:13" ht="16.899999999999999" customHeight="1"/>
    <row r="294" spans="2:13" ht="18" customHeight="1">
      <c r="B294" s="162">
        <v>238</v>
      </c>
      <c r="C294" s="163" t="s">
        <v>566</v>
      </c>
      <c r="D294" s="164" t="s">
        <v>45</v>
      </c>
      <c r="E294" s="165">
        <v>17</v>
      </c>
      <c r="F294" s="166"/>
      <c r="H294" s="173" t="s">
        <v>565</v>
      </c>
      <c r="I294" s="173" t="s">
        <v>565</v>
      </c>
      <c r="J294" s="173"/>
      <c r="K294" s="180"/>
      <c r="M294" s="173" t="s">
        <v>565</v>
      </c>
    </row>
    <row r="295" spans="2:13" ht="18" customHeight="1">
      <c r="B295" s="162">
        <v>239</v>
      </c>
      <c r="C295" s="163" t="s">
        <v>567</v>
      </c>
      <c r="D295" s="164" t="s">
        <v>45</v>
      </c>
      <c r="E295" s="165">
        <v>30</v>
      </c>
      <c r="F295" s="166"/>
      <c r="H295" s="173" t="s">
        <v>565</v>
      </c>
      <c r="I295" s="173" t="s">
        <v>565</v>
      </c>
      <c r="J295" s="173"/>
      <c r="K295" s="180"/>
      <c r="M295" s="173" t="s">
        <v>565</v>
      </c>
    </row>
    <row r="296" spans="2:13" ht="18" customHeight="1">
      <c r="B296" s="162">
        <v>240</v>
      </c>
      <c r="C296" s="163" t="s">
        <v>568</v>
      </c>
      <c r="D296" s="164" t="s">
        <v>45</v>
      </c>
      <c r="E296" s="165">
        <v>7.25</v>
      </c>
      <c r="F296" s="166"/>
      <c r="H296" s="173" t="s">
        <v>565</v>
      </c>
      <c r="I296" s="173" t="s">
        <v>565</v>
      </c>
      <c r="J296" s="173"/>
      <c r="K296" s="180"/>
      <c r="M296" s="173" t="s">
        <v>565</v>
      </c>
    </row>
    <row r="297" spans="2:13" ht="18" customHeight="1">
      <c r="B297" s="162">
        <v>241</v>
      </c>
      <c r="C297" s="163" t="s">
        <v>569</v>
      </c>
      <c r="D297" s="164" t="s">
        <v>45</v>
      </c>
      <c r="E297" s="165">
        <v>0</v>
      </c>
      <c r="F297" s="166"/>
      <c r="H297" s="173" t="s">
        <v>565</v>
      </c>
      <c r="I297" s="173" t="s">
        <v>565</v>
      </c>
      <c r="J297" s="173"/>
      <c r="K297" s="180"/>
      <c r="M297" s="173" t="s">
        <v>565</v>
      </c>
    </row>
    <row r="298" spans="2:13" ht="18" customHeight="1">
      <c r="B298" s="162">
        <v>242</v>
      </c>
      <c r="C298" s="163" t="s">
        <v>570</v>
      </c>
      <c r="D298" s="164" t="s">
        <v>45</v>
      </c>
      <c r="E298" s="165">
        <v>0</v>
      </c>
      <c r="F298" s="166"/>
      <c r="H298" s="173" t="s">
        <v>565</v>
      </c>
      <c r="I298" s="173" t="s">
        <v>565</v>
      </c>
      <c r="J298" s="173"/>
      <c r="K298" s="180"/>
      <c r="M298" s="173" t="s">
        <v>565</v>
      </c>
    </row>
    <row r="299" spans="2:13" ht="18" customHeight="1">
      <c r="B299" s="162">
        <v>243</v>
      </c>
      <c r="C299" s="163" t="s">
        <v>571</v>
      </c>
      <c r="D299" s="164" t="s">
        <v>45</v>
      </c>
      <c r="E299" s="165">
        <v>0</v>
      </c>
      <c r="F299" s="166"/>
      <c r="H299" s="173" t="s">
        <v>565</v>
      </c>
      <c r="I299" s="173" t="s">
        <v>565</v>
      </c>
      <c r="J299" s="173"/>
      <c r="K299" s="180"/>
      <c r="M299" s="173" t="s">
        <v>565</v>
      </c>
    </row>
    <row r="300" spans="2:13" ht="18" customHeight="1">
      <c r="B300" s="162">
        <v>244</v>
      </c>
      <c r="C300" s="163" t="s">
        <v>572</v>
      </c>
      <c r="D300" s="164" t="s">
        <v>45</v>
      </c>
      <c r="E300" s="165">
        <v>0</v>
      </c>
      <c r="F300" s="166"/>
      <c r="H300" s="173" t="s">
        <v>565</v>
      </c>
      <c r="I300" s="173" t="s">
        <v>565</v>
      </c>
      <c r="J300" s="173"/>
      <c r="K300" s="180"/>
      <c r="M300" s="173" t="s">
        <v>565</v>
      </c>
    </row>
    <row r="301" spans="2:13" ht="18" customHeight="1">
      <c r="B301" s="162">
        <v>245</v>
      </c>
      <c r="C301" s="163" t="s">
        <v>573</v>
      </c>
      <c r="D301" s="164" t="s">
        <v>45</v>
      </c>
      <c r="E301" s="165">
        <v>14.64</v>
      </c>
      <c r="F301" s="166"/>
      <c r="H301" s="173" t="s">
        <v>565</v>
      </c>
      <c r="I301" s="173" t="s">
        <v>565</v>
      </c>
      <c r="J301" s="173"/>
      <c r="K301" s="180"/>
      <c r="M301" s="173" t="s">
        <v>565</v>
      </c>
    </row>
    <row r="302" spans="2:13" ht="18" customHeight="1">
      <c r="B302" s="162">
        <v>246</v>
      </c>
      <c r="C302" s="163" t="s">
        <v>574</v>
      </c>
      <c r="D302" s="164" t="s">
        <v>45</v>
      </c>
      <c r="E302" s="165">
        <v>7.31</v>
      </c>
      <c r="F302" s="166"/>
      <c r="H302" s="173" t="s">
        <v>565</v>
      </c>
      <c r="I302" s="173" t="s">
        <v>565</v>
      </c>
      <c r="J302" s="173"/>
      <c r="K302" s="180"/>
      <c r="M302" s="173" t="s">
        <v>565</v>
      </c>
    </row>
    <row r="303" spans="2:13" ht="18" customHeight="1">
      <c r="B303" s="162">
        <v>247</v>
      </c>
      <c r="C303" s="163" t="s">
        <v>329</v>
      </c>
      <c r="D303" s="164" t="s">
        <v>45</v>
      </c>
      <c r="E303" s="165">
        <v>8.7720000000000002</v>
      </c>
      <c r="F303" s="166"/>
      <c r="H303" s="173" t="s">
        <v>565</v>
      </c>
      <c r="I303" s="173" t="s">
        <v>565</v>
      </c>
      <c r="J303" s="173"/>
      <c r="K303" s="180"/>
      <c r="M303" s="173" t="s">
        <v>565</v>
      </c>
    </row>
    <row r="304" spans="2:13" ht="18" customHeight="1">
      <c r="B304" s="162">
        <v>248</v>
      </c>
      <c r="C304" s="163" t="s">
        <v>240</v>
      </c>
      <c r="D304" s="164" t="s">
        <v>45</v>
      </c>
      <c r="E304" s="165">
        <v>0</v>
      </c>
      <c r="F304" s="166"/>
      <c r="H304" s="173" t="s">
        <v>565</v>
      </c>
      <c r="I304" s="173" t="s">
        <v>565</v>
      </c>
      <c r="J304" s="173"/>
      <c r="K304" s="180"/>
      <c r="M304" s="173" t="s">
        <v>565</v>
      </c>
    </row>
    <row r="305" spans="2:13" ht="18" customHeight="1">
      <c r="B305" s="162">
        <v>249</v>
      </c>
      <c r="C305" s="163" t="s">
        <v>575</v>
      </c>
      <c r="D305" s="164" t="s">
        <v>45</v>
      </c>
      <c r="E305" s="165">
        <v>0</v>
      </c>
      <c r="F305" s="166"/>
      <c r="H305" s="173" t="s">
        <v>565</v>
      </c>
      <c r="I305" s="173" t="s">
        <v>565</v>
      </c>
      <c r="J305" s="173"/>
      <c r="K305" s="180"/>
      <c r="M305" s="173" t="s">
        <v>565</v>
      </c>
    </row>
    <row r="306" spans="2:13" ht="18" customHeight="1">
      <c r="B306" s="162">
        <v>250</v>
      </c>
      <c r="C306" s="163" t="s">
        <v>330</v>
      </c>
      <c r="D306" s="164" t="s">
        <v>45</v>
      </c>
      <c r="E306" s="165">
        <v>0</v>
      </c>
      <c r="F306" s="166"/>
      <c r="H306" s="173" t="s">
        <v>565</v>
      </c>
      <c r="I306" s="173" t="s">
        <v>565</v>
      </c>
      <c r="J306" s="173"/>
      <c r="K306" s="180"/>
      <c r="M306" s="173" t="s">
        <v>565</v>
      </c>
    </row>
    <row r="307" spans="2:13" ht="18" customHeight="1">
      <c r="B307" s="162">
        <v>251</v>
      </c>
      <c r="C307" s="163" t="s">
        <v>333</v>
      </c>
      <c r="D307" s="164" t="s">
        <v>45</v>
      </c>
      <c r="E307" s="165">
        <v>0</v>
      </c>
      <c r="F307" s="166"/>
      <c r="H307" s="173" t="s">
        <v>565</v>
      </c>
      <c r="I307" s="173" t="s">
        <v>565</v>
      </c>
      <c r="J307" s="173"/>
      <c r="K307" s="180"/>
      <c r="M307" s="173" t="s">
        <v>565</v>
      </c>
    </row>
    <row r="308" spans="2:13" ht="18" customHeight="1">
      <c r="B308" s="162">
        <v>252</v>
      </c>
      <c r="C308" s="163" t="s">
        <v>335</v>
      </c>
      <c r="D308" s="164" t="s">
        <v>45</v>
      </c>
      <c r="E308" s="165">
        <v>0</v>
      </c>
      <c r="F308" s="166"/>
      <c r="H308" s="173" t="s">
        <v>565</v>
      </c>
      <c r="I308" s="173" t="s">
        <v>565</v>
      </c>
      <c r="J308" s="173"/>
      <c r="K308" s="180"/>
      <c r="M308" s="173" t="s">
        <v>565</v>
      </c>
    </row>
    <row r="309" spans="2:13" ht="18" customHeight="1">
      <c r="B309" s="162">
        <v>253</v>
      </c>
      <c r="C309" s="163" t="s">
        <v>336</v>
      </c>
      <c r="D309" s="164" t="s">
        <v>45</v>
      </c>
      <c r="E309" s="165">
        <v>0</v>
      </c>
      <c r="F309" s="166"/>
      <c r="H309" s="173" t="s">
        <v>565</v>
      </c>
      <c r="I309" s="173" t="s">
        <v>565</v>
      </c>
      <c r="J309" s="173"/>
      <c r="K309" s="180"/>
      <c r="M309" s="173" t="s">
        <v>565</v>
      </c>
    </row>
    <row r="310" spans="2:13" ht="18" customHeight="1">
      <c r="B310" s="162">
        <v>254</v>
      </c>
      <c r="C310" s="163" t="s">
        <v>337</v>
      </c>
      <c r="D310" s="164" t="s">
        <v>45</v>
      </c>
      <c r="E310" s="165">
        <v>0</v>
      </c>
      <c r="F310" s="166"/>
      <c r="H310" s="173" t="s">
        <v>565</v>
      </c>
      <c r="I310" s="173" t="s">
        <v>565</v>
      </c>
      <c r="J310" s="173"/>
      <c r="K310" s="180"/>
      <c r="M310" s="173" t="s">
        <v>565</v>
      </c>
    </row>
    <row r="311" spans="2:13" ht="18" customHeight="1">
      <c r="B311" s="162">
        <v>255</v>
      </c>
      <c r="C311" s="163" t="s">
        <v>338</v>
      </c>
      <c r="D311" s="164" t="s">
        <v>45</v>
      </c>
      <c r="E311" s="165">
        <v>0</v>
      </c>
      <c r="F311" s="166"/>
      <c r="H311" s="173" t="s">
        <v>565</v>
      </c>
      <c r="I311" s="173" t="s">
        <v>565</v>
      </c>
      <c r="J311" s="173"/>
      <c r="K311" s="180"/>
      <c r="M311" s="173" t="s">
        <v>565</v>
      </c>
    </row>
    <row r="312" spans="2:13" ht="18" customHeight="1">
      <c r="B312" s="162">
        <v>256</v>
      </c>
      <c r="C312" s="163" t="s">
        <v>339</v>
      </c>
      <c r="D312" s="164" t="s">
        <v>45</v>
      </c>
      <c r="E312" s="165">
        <v>0</v>
      </c>
      <c r="F312" s="166"/>
      <c r="H312" s="173" t="s">
        <v>565</v>
      </c>
      <c r="I312" s="173" t="s">
        <v>565</v>
      </c>
      <c r="J312" s="173"/>
      <c r="K312" s="180"/>
      <c r="M312" s="173" t="s">
        <v>565</v>
      </c>
    </row>
    <row r="313" spans="2:13" ht="18" customHeight="1">
      <c r="B313" s="162">
        <v>257</v>
      </c>
      <c r="C313" s="163" t="s">
        <v>340</v>
      </c>
      <c r="D313" s="164" t="s">
        <v>45</v>
      </c>
      <c r="E313" s="165">
        <v>0</v>
      </c>
      <c r="F313" s="166"/>
      <c r="H313" s="173" t="s">
        <v>565</v>
      </c>
      <c r="I313" s="173" t="s">
        <v>565</v>
      </c>
      <c r="J313" s="173"/>
      <c r="K313" s="180"/>
      <c r="M313" s="173" t="s">
        <v>565</v>
      </c>
    </row>
    <row r="314" spans="2:13" ht="18" customHeight="1">
      <c r="B314" s="162">
        <v>258</v>
      </c>
      <c r="C314" s="163" t="s">
        <v>341</v>
      </c>
      <c r="D314" s="164" t="s">
        <v>45</v>
      </c>
      <c r="E314" s="165">
        <v>0</v>
      </c>
      <c r="F314" s="166"/>
      <c r="H314" s="173" t="s">
        <v>565</v>
      </c>
      <c r="I314" s="173" t="s">
        <v>565</v>
      </c>
      <c r="J314" s="173"/>
      <c r="K314" s="180"/>
      <c r="M314" s="173" t="s">
        <v>565</v>
      </c>
    </row>
    <row r="315" spans="2:13" ht="18" customHeight="1">
      <c r="B315" s="162">
        <v>259</v>
      </c>
      <c r="C315" s="163" t="s">
        <v>342</v>
      </c>
      <c r="D315" s="164" t="s">
        <v>45</v>
      </c>
      <c r="E315" s="165">
        <v>0</v>
      </c>
      <c r="F315" s="166"/>
      <c r="H315" s="173" t="s">
        <v>565</v>
      </c>
      <c r="I315" s="173" t="s">
        <v>565</v>
      </c>
      <c r="J315" s="173"/>
      <c r="K315" s="180"/>
      <c r="M315" s="173" t="s">
        <v>565</v>
      </c>
    </row>
    <row r="316" spans="2:13" ht="18" customHeight="1">
      <c r="B316" s="162">
        <v>260</v>
      </c>
      <c r="C316" s="163" t="s">
        <v>343</v>
      </c>
      <c r="D316" s="164" t="s">
        <v>45</v>
      </c>
      <c r="E316" s="165">
        <v>0</v>
      </c>
      <c r="F316" s="166"/>
      <c r="H316" s="173" t="s">
        <v>565</v>
      </c>
      <c r="I316" s="173" t="s">
        <v>565</v>
      </c>
      <c r="J316" s="173"/>
      <c r="K316" s="180"/>
      <c r="M316" s="173" t="s">
        <v>565</v>
      </c>
    </row>
    <row r="317" spans="2:13" ht="18" customHeight="1">
      <c r="B317" s="162">
        <v>261</v>
      </c>
      <c r="C317" s="163" t="s">
        <v>344</v>
      </c>
      <c r="D317" s="164" t="s">
        <v>45</v>
      </c>
      <c r="E317" s="165">
        <v>0</v>
      </c>
      <c r="F317" s="166"/>
      <c r="H317" s="173" t="s">
        <v>565</v>
      </c>
      <c r="I317" s="173" t="s">
        <v>565</v>
      </c>
      <c r="J317" s="173"/>
      <c r="K317" s="180"/>
      <c r="M317" s="173" t="s">
        <v>565</v>
      </c>
    </row>
    <row r="318" spans="2:13" ht="18" customHeight="1">
      <c r="B318" s="162">
        <v>262</v>
      </c>
      <c r="C318" s="163" t="s">
        <v>345</v>
      </c>
      <c r="D318" s="164" t="s">
        <v>45</v>
      </c>
      <c r="E318" s="165">
        <v>0</v>
      </c>
      <c r="F318" s="166"/>
      <c r="H318" s="173" t="s">
        <v>565</v>
      </c>
      <c r="I318" s="173" t="s">
        <v>565</v>
      </c>
      <c r="J318" s="173"/>
      <c r="K318" s="180"/>
      <c r="M318" s="173" t="s">
        <v>565</v>
      </c>
    </row>
    <row r="319" spans="2:13" ht="18" customHeight="1">
      <c r="B319" s="162">
        <v>263</v>
      </c>
      <c r="C319" s="163" t="s">
        <v>346</v>
      </c>
      <c r="D319" s="164" t="s">
        <v>45</v>
      </c>
      <c r="E319" s="165">
        <v>0</v>
      </c>
      <c r="F319" s="166"/>
      <c r="H319" s="173" t="s">
        <v>565</v>
      </c>
      <c r="I319" s="173" t="s">
        <v>565</v>
      </c>
      <c r="J319" s="173"/>
      <c r="K319" s="180"/>
      <c r="M319" s="173" t="s">
        <v>565</v>
      </c>
    </row>
    <row r="320" spans="2:13" ht="18" customHeight="1">
      <c r="B320" s="162">
        <v>264</v>
      </c>
      <c r="C320" s="163" t="s">
        <v>576</v>
      </c>
      <c r="D320" s="164" t="s">
        <v>45</v>
      </c>
      <c r="E320" s="165">
        <v>0</v>
      </c>
      <c r="F320" s="166"/>
      <c r="H320" s="173" t="s">
        <v>565</v>
      </c>
      <c r="I320" s="173" t="s">
        <v>565</v>
      </c>
      <c r="J320" s="173"/>
      <c r="K320" s="180"/>
      <c r="M320" s="173" t="s">
        <v>565</v>
      </c>
    </row>
    <row r="321" spans="2:13" ht="18" customHeight="1">
      <c r="B321" s="162">
        <v>265</v>
      </c>
      <c r="C321" s="163" t="s">
        <v>348</v>
      </c>
      <c r="D321" s="164" t="s">
        <v>45</v>
      </c>
      <c r="E321" s="165">
        <v>0</v>
      </c>
      <c r="F321" s="166"/>
      <c r="H321" s="173" t="s">
        <v>565</v>
      </c>
      <c r="I321" s="173" t="s">
        <v>565</v>
      </c>
      <c r="J321" s="173"/>
      <c r="K321" s="180"/>
      <c r="M321" s="173" t="s">
        <v>565</v>
      </c>
    </row>
    <row r="322" spans="2:13" ht="18" customHeight="1">
      <c r="B322" s="162">
        <v>266</v>
      </c>
      <c r="C322" s="163" t="s">
        <v>349</v>
      </c>
      <c r="D322" s="164" t="s">
        <v>45</v>
      </c>
      <c r="E322" s="165">
        <v>0</v>
      </c>
      <c r="F322" s="166"/>
      <c r="H322" s="173" t="s">
        <v>565</v>
      </c>
      <c r="I322" s="173" t="s">
        <v>565</v>
      </c>
      <c r="J322" s="173"/>
      <c r="K322" s="180"/>
      <c r="M322" s="173" t="s">
        <v>565</v>
      </c>
    </row>
    <row r="323" spans="2:13" ht="18" customHeight="1">
      <c r="B323" s="162">
        <v>267</v>
      </c>
      <c r="C323" s="163" t="s">
        <v>350</v>
      </c>
      <c r="D323" s="164" t="s">
        <v>45</v>
      </c>
      <c r="E323" s="165">
        <v>0</v>
      </c>
      <c r="F323" s="166"/>
      <c r="H323" s="173" t="s">
        <v>565</v>
      </c>
      <c r="I323" s="173" t="s">
        <v>565</v>
      </c>
      <c r="J323" s="173"/>
      <c r="K323" s="180"/>
      <c r="M323" s="173" t="s">
        <v>565</v>
      </c>
    </row>
    <row r="324" spans="2:13" ht="18" customHeight="1">
      <c r="B324" s="162">
        <v>268</v>
      </c>
      <c r="C324" s="163" t="s">
        <v>351</v>
      </c>
      <c r="D324" s="164" t="s">
        <v>45</v>
      </c>
      <c r="E324" s="165">
        <v>0</v>
      </c>
      <c r="F324" s="166"/>
      <c r="H324" s="173" t="s">
        <v>565</v>
      </c>
      <c r="I324" s="173" t="s">
        <v>565</v>
      </c>
      <c r="J324" s="173"/>
      <c r="K324" s="180"/>
      <c r="M324" s="173" t="s">
        <v>565</v>
      </c>
    </row>
    <row r="325" spans="2:13" ht="18" customHeight="1">
      <c r="B325" s="162">
        <v>269</v>
      </c>
      <c r="C325" s="163" t="s">
        <v>352</v>
      </c>
      <c r="D325" s="164" t="s">
        <v>45</v>
      </c>
      <c r="E325" s="165">
        <v>0</v>
      </c>
      <c r="F325" s="166"/>
      <c r="H325" s="173" t="s">
        <v>565</v>
      </c>
      <c r="I325" s="173" t="s">
        <v>565</v>
      </c>
      <c r="J325" s="173"/>
      <c r="K325" s="180"/>
      <c r="M325" s="173" t="s">
        <v>565</v>
      </c>
    </row>
    <row r="326" spans="2:13" ht="18" customHeight="1">
      <c r="B326" s="162">
        <v>270</v>
      </c>
      <c r="C326" s="163" t="s">
        <v>353</v>
      </c>
      <c r="D326" s="164" t="s">
        <v>45</v>
      </c>
      <c r="E326" s="165">
        <v>0</v>
      </c>
      <c r="F326" s="166"/>
      <c r="H326" s="173" t="s">
        <v>565</v>
      </c>
      <c r="I326" s="173" t="s">
        <v>565</v>
      </c>
      <c r="J326" s="173"/>
      <c r="K326" s="180"/>
      <c r="M326" s="173" t="s">
        <v>565</v>
      </c>
    </row>
    <row r="327" spans="2:13" ht="18" customHeight="1">
      <c r="B327" s="162">
        <v>271</v>
      </c>
      <c r="C327" s="163" t="s">
        <v>354</v>
      </c>
      <c r="D327" s="164" t="s">
        <v>45</v>
      </c>
      <c r="E327" s="165">
        <v>0</v>
      </c>
      <c r="F327" s="166"/>
      <c r="H327" s="173" t="s">
        <v>565</v>
      </c>
      <c r="I327" s="173" t="s">
        <v>565</v>
      </c>
      <c r="J327" s="173"/>
      <c r="K327" s="180"/>
      <c r="M327" s="173" t="s">
        <v>565</v>
      </c>
    </row>
    <row r="328" spans="2:13" ht="18" customHeight="1">
      <c r="B328" s="162">
        <v>272</v>
      </c>
      <c r="C328" s="163" t="s">
        <v>355</v>
      </c>
      <c r="D328" s="164" t="s">
        <v>45</v>
      </c>
      <c r="E328" s="165">
        <v>0</v>
      </c>
      <c r="F328" s="166"/>
      <c r="H328" s="173" t="s">
        <v>565</v>
      </c>
      <c r="I328" s="173" t="s">
        <v>565</v>
      </c>
      <c r="J328" s="173"/>
      <c r="K328" s="180"/>
      <c r="M328" s="173" t="s">
        <v>565</v>
      </c>
    </row>
    <row r="329" spans="2:13" ht="15" customHeight="1"/>
    <row r="330" spans="2:13" ht="13.5" customHeight="1">
      <c r="B330" s="181"/>
      <c r="C330" s="182"/>
      <c r="D330" s="183"/>
      <c r="E330" s="184"/>
      <c r="F330" s="185"/>
      <c r="G330" s="185"/>
    </row>
    <row r="333" spans="2:13">
      <c r="M333" s="290" t="str" cm="1">
        <f t="array" ref="M333:M357">_xlfn.UNIQUE(M9:M328)</f>
        <v>Geidea Section</v>
      </c>
    </row>
    <row r="334" spans="2:13">
      <c r="M334" s="290" t="str">
        <v>BAVERAGE</v>
      </c>
    </row>
    <row r="335" spans="2:13">
      <c r="M335" s="290" t="str">
        <v>SPOT</v>
      </c>
    </row>
    <row r="336" spans="2:13">
      <c r="M336" s="290" t="str">
        <v>BAR</v>
      </c>
    </row>
    <row r="337" spans="13:13">
      <c r="M337" s="290">
        <v>0</v>
      </c>
    </row>
    <row r="338" spans="13:13">
      <c r="M338" s="290" t="str">
        <v>FRUITS</v>
      </c>
    </row>
    <row r="339" spans="13:13">
      <c r="M339" s="290" t="str">
        <v>COFFEE</v>
      </c>
    </row>
    <row r="340" spans="13:13">
      <c r="M340" s="290" t="str">
        <v>ICE CREAM</v>
      </c>
    </row>
    <row r="341" spans="13:13">
      <c r="M341" s="290" t="str">
        <v>TOPPING</v>
      </c>
    </row>
    <row r="342" spans="13:13">
      <c r="M342" s="290" t="str">
        <v>POWDER</v>
      </c>
    </row>
    <row r="343" spans="13:13">
      <c r="M343" s="290" t="str">
        <v>FLAVOUR</v>
      </c>
    </row>
    <row r="344" spans="13:13">
      <c r="M344" s="290" t="str">
        <v>CIGGARETES</v>
      </c>
    </row>
    <row r="345" spans="13:13">
      <c r="M345" s="290" t="str">
        <v>HEETS</v>
      </c>
    </row>
    <row r="346" spans="13:13">
      <c r="M346" s="290" t="str">
        <v>LIGHTERS</v>
      </c>
    </row>
    <row r="347" spans="13:13">
      <c r="M347" s="290" t="str">
        <v>SMOKING</v>
      </c>
    </row>
    <row r="348" spans="13:13">
      <c r="M348" s="290" t="str">
        <v>COFFEE BEANS</v>
      </c>
    </row>
    <row r="349" spans="13:13">
      <c r="M349" s="290" t="str">
        <v>COFFEE CAN</v>
      </c>
    </row>
    <row r="350" spans="13:13">
      <c r="M350" s="290" t="str">
        <v>DESSERT</v>
      </c>
    </row>
    <row r="351" spans="13:13">
      <c r="M351" s="290" t="str">
        <v>BAKERY</v>
      </c>
    </row>
    <row r="352" spans="13:13">
      <c r="M352" s="290" t="str">
        <v>WAFFLE</v>
      </c>
    </row>
    <row r="353" spans="13:13">
      <c r="M353" s="290" t="str">
        <v>CLEANING</v>
      </c>
    </row>
    <row r="354" spans="13:13">
      <c r="M354" s="290" t="str">
        <v>CUP</v>
      </c>
    </row>
    <row r="355" spans="13:13">
      <c r="M355" s="290" t="str">
        <v>PACKAGING</v>
      </c>
    </row>
    <row r="356" spans="13:13">
      <c r="M356" s="290" t="str">
        <v>PRINTING</v>
      </c>
    </row>
    <row r="357" spans="13:13">
      <c r="M357" s="290" t="str">
        <v>SWEETS</v>
      </c>
    </row>
  </sheetData>
  <autoFilter ref="B9:M328"/>
  <conditionalFormatting sqref="B1:B1048576">
    <cfRule type="duplicateValues" dxfId="0" priority="1"/>
  </conditionalFormatting>
  <pageMargins left="0.10000000149011599" right="3.9999999105930301E-2" top="0.67000001668930098" bottom="0.28999999165535001" header="0.3" footer="0.3"/>
  <pageSetup paperSize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28"/>
  <sheetViews>
    <sheetView zoomScale="90" zoomScaleNormal="90" workbookViewId="0">
      <selection activeCell="B19" sqref="B19"/>
    </sheetView>
  </sheetViews>
  <sheetFormatPr defaultRowHeight="12.75"/>
  <cols>
    <col min="2" max="2" width="15" customWidth="1"/>
  </cols>
  <sheetData>
    <row r="3" spans="2:2" ht="15">
      <c r="B3" s="296" t="s">
        <v>899</v>
      </c>
    </row>
    <row r="4" spans="2:2" ht="15">
      <c r="B4" s="296"/>
    </row>
    <row r="5" spans="2:2" ht="15">
      <c r="B5" s="296" t="s">
        <v>910</v>
      </c>
    </row>
    <row r="6" spans="2:2" ht="15">
      <c r="B6" s="296" t="s">
        <v>597</v>
      </c>
    </row>
    <row r="7" spans="2:2" ht="15">
      <c r="B7" s="296" t="s">
        <v>40</v>
      </c>
    </row>
    <row r="8" spans="2:2" ht="15">
      <c r="B8" s="296" t="s">
        <v>448</v>
      </c>
    </row>
    <row r="9" spans="2:2" ht="15">
      <c r="B9" s="296" t="s">
        <v>513</v>
      </c>
    </row>
    <row r="10" spans="2:2" ht="15">
      <c r="B10" s="296" t="s">
        <v>595</v>
      </c>
    </row>
    <row r="11" spans="2:2" ht="15">
      <c r="B11" s="296" t="s">
        <v>503</v>
      </c>
    </row>
    <row r="12" spans="2:2" ht="15">
      <c r="B12" s="296" t="s">
        <v>600</v>
      </c>
    </row>
    <row r="13" spans="2:2" ht="15">
      <c r="B13" s="296" t="s">
        <v>584</v>
      </c>
    </row>
    <row r="14" spans="2:2" ht="15">
      <c r="B14" s="296" t="s">
        <v>909</v>
      </c>
    </row>
    <row r="15" spans="2:2" ht="15">
      <c r="B15" s="296" t="s">
        <v>585</v>
      </c>
    </row>
    <row r="16" spans="2:2" ht="15">
      <c r="B16" s="296" t="s">
        <v>598</v>
      </c>
    </row>
    <row r="17" spans="2:2" ht="15">
      <c r="B17" s="296" t="s">
        <v>578</v>
      </c>
    </row>
    <row r="18" spans="2:2" ht="15">
      <c r="B18" s="296" t="s">
        <v>908</v>
      </c>
    </row>
    <row r="19" spans="2:2" ht="15">
      <c r="B19" s="296" t="s">
        <v>490</v>
      </c>
    </row>
    <row r="20" spans="2:2" ht="15">
      <c r="B20" s="296" t="s">
        <v>538</v>
      </c>
    </row>
    <row r="21" spans="2:2" ht="15">
      <c r="B21" s="296" t="s">
        <v>594</v>
      </c>
    </row>
    <row r="22" spans="2:2" ht="15">
      <c r="B22" s="296" t="s">
        <v>556</v>
      </c>
    </row>
    <row r="23" spans="2:2" ht="15">
      <c r="B23" s="296" t="s">
        <v>500</v>
      </c>
    </row>
    <row r="24" spans="2:2" ht="15">
      <c r="B24" s="296" t="s">
        <v>599</v>
      </c>
    </row>
    <row r="25" spans="2:2" ht="15">
      <c r="B25" s="296" t="s">
        <v>565</v>
      </c>
    </row>
    <row r="26" spans="2:2" ht="15">
      <c r="B26" s="296" t="s">
        <v>586</v>
      </c>
    </row>
    <row r="27" spans="2:2" ht="15">
      <c r="B27" s="296" t="s">
        <v>510</v>
      </c>
    </row>
    <row r="28" spans="2:2" ht="15">
      <c r="B28" s="296" t="s">
        <v>911</v>
      </c>
    </row>
  </sheetData>
  <autoFilter ref="B3:B27">
    <sortState ref="B4:B27">
      <sortCondition ref="B3:B27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G12"/>
  <sheetViews>
    <sheetView zoomScale="80" zoomScaleNormal="80" workbookViewId="0">
      <selection activeCell="K21" sqref="K21"/>
    </sheetView>
  </sheetViews>
  <sheetFormatPr defaultRowHeight="12.75"/>
  <cols>
    <col min="2" max="2" width="7.1640625" customWidth="1"/>
    <col min="3" max="3" width="28.5" customWidth="1"/>
    <col min="4" max="4" width="8.83203125" style="248"/>
    <col min="5" max="5" width="44.33203125" bestFit="1" customWidth="1"/>
    <col min="6" max="6" width="30.6640625" bestFit="1" customWidth="1"/>
  </cols>
  <sheetData>
    <row r="2" spans="2:7" ht="19.899999999999999" customHeight="1"/>
    <row r="3" spans="2:7" ht="17.649999999999999" customHeight="1"/>
    <row r="4" spans="2:7" ht="37.15" customHeight="1" thickBot="1">
      <c r="B4" s="268" t="s">
        <v>881</v>
      </c>
      <c r="C4" s="266"/>
      <c r="D4" s="266"/>
      <c r="E4" s="267"/>
      <c r="F4" s="263"/>
      <c r="G4" s="263"/>
    </row>
    <row r="6" spans="2:7" ht="15" thickBot="1">
      <c r="B6" s="262" t="s">
        <v>300</v>
      </c>
      <c r="C6" s="262" t="s">
        <v>630</v>
      </c>
      <c r="D6" s="262" t="s">
        <v>432</v>
      </c>
      <c r="E6" s="262" t="s">
        <v>889</v>
      </c>
      <c r="F6" s="262" t="s">
        <v>890</v>
      </c>
      <c r="G6" s="262"/>
    </row>
    <row r="7" spans="2:7" ht="7.9" customHeight="1">
      <c r="D7"/>
    </row>
    <row r="8" spans="2:7" ht="19.149999999999999" customHeight="1">
      <c r="B8" s="253">
        <v>1</v>
      </c>
      <c r="C8" s="259" t="s">
        <v>886</v>
      </c>
      <c r="D8" s="256">
        <v>15</v>
      </c>
      <c r="E8" s="250" t="s">
        <v>888</v>
      </c>
      <c r="F8" s="250"/>
      <c r="G8" s="250"/>
    </row>
    <row r="9" spans="2:7" ht="19.149999999999999" customHeight="1">
      <c r="B9" s="254">
        <v>2</v>
      </c>
      <c r="C9" s="260" t="s">
        <v>884</v>
      </c>
      <c r="D9" s="257">
        <v>20</v>
      </c>
      <c r="E9" s="251" t="s">
        <v>888</v>
      </c>
      <c r="F9" s="251" t="s">
        <v>882</v>
      </c>
      <c r="G9" s="251"/>
    </row>
    <row r="10" spans="2:7" ht="19.149999999999999" customHeight="1">
      <c r="B10" s="255">
        <v>3</v>
      </c>
      <c r="C10" s="261" t="s">
        <v>883</v>
      </c>
      <c r="D10" s="258">
        <v>20</v>
      </c>
      <c r="E10" s="252" t="s">
        <v>888</v>
      </c>
      <c r="F10" s="252" t="s">
        <v>885</v>
      </c>
      <c r="G10" s="252"/>
    </row>
    <row r="12" spans="2:7" ht="19.5" thickBot="1">
      <c r="B12" s="269" t="s">
        <v>887</v>
      </c>
      <c r="C12" s="265"/>
      <c r="D12" s="264"/>
      <c r="E12" s="264"/>
      <c r="F12" s="264"/>
      <c r="G12" s="26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Cost Recipe</vt:lpstr>
      <vt:lpstr>Picky Centro Price.0824</vt:lpstr>
      <vt:lpstr>Price List.Picky</vt:lpstr>
      <vt:lpstr>Recipe 23.08.23</vt:lpstr>
      <vt:lpstr>Product List</vt:lpstr>
      <vt:lpstr>Geidea Section</vt:lpstr>
      <vt:lpstr>Opening</vt:lpstr>
      <vt:lpstr>'Cost Recipe'!Print_Area</vt:lpstr>
      <vt:lpstr>'Price List.Picky'!Print_Area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ElSayed Ali</dc:creator>
  <cp:lastModifiedBy>DECRYPT</cp:lastModifiedBy>
  <cp:lastPrinted>2023-11-14T09:57:51Z</cp:lastPrinted>
  <dcterms:created xsi:type="dcterms:W3CDTF">2023-11-02T10:45:49Z</dcterms:created>
  <dcterms:modified xsi:type="dcterms:W3CDTF">2024-09-02T10:58:04Z</dcterms:modified>
</cp:coreProperties>
</file>