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idas1\"/>
    </mc:Choice>
  </mc:AlternateContent>
  <xr:revisionPtr revIDLastSave="0" documentId="13_ncr:1_{84FC6C4D-1F9C-4C95-9F1A-9E70D038D1EB}" xr6:coauthVersionLast="46" xr6:coauthVersionMax="46" xr10:uidLastSave="{00000000-0000-0000-0000-000000000000}"/>
  <bookViews>
    <workbookView xWindow="-120" yWindow="-120" windowWidth="29040" windowHeight="16440" activeTab="9" xr2:uid="{1DDE9CB5-DE79-4E7D-A1F6-EBD623D0030F}"/>
  </bookViews>
  <sheets>
    <sheet name="Traders" sheetId="1" r:id="rId1"/>
    <sheet name="Brokers" sheetId="3" r:id="rId2"/>
    <sheet name="Clients" sheetId="2" r:id="rId3"/>
    <sheet name="Currency Rate" sheetId="4" r:id="rId4"/>
    <sheet name="Issuers" sheetId="6" r:id="rId5"/>
    <sheet name="Securities" sheetId="7" r:id="rId6"/>
    <sheet name="Base Prices" sheetId="8" r:id="rId7"/>
    <sheet name="Security Lists" sheetId="9" r:id="rId8"/>
    <sheet name="Exchanges" sheetId="5" r:id="rId9"/>
    <sheet name="Payments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B101" i="10" s="1"/>
  <c r="C2" i="5"/>
  <c r="C3" i="6"/>
  <c r="H3" i="6" s="1"/>
  <c r="C4" i="6"/>
  <c r="H4" i="6" s="1"/>
  <c r="C5" i="6"/>
  <c r="H5" i="6" s="1"/>
  <c r="C6" i="6"/>
  <c r="H6" i="6" s="1"/>
  <c r="C7" i="6"/>
  <c r="C8" i="6"/>
  <c r="H8" i="6" s="1"/>
  <c r="C9" i="6"/>
  <c r="H9" i="6" s="1"/>
  <c r="C10" i="6"/>
  <c r="H10" i="6" s="1"/>
  <c r="C11" i="6"/>
  <c r="H11" i="6" s="1"/>
  <c r="C12" i="6"/>
  <c r="H12" i="6" s="1"/>
  <c r="C13" i="6"/>
  <c r="H13" i="6" s="1"/>
  <c r="C14" i="6"/>
  <c r="H14" i="6" s="1"/>
  <c r="C15" i="6"/>
  <c r="H15" i="6" s="1"/>
  <c r="C16" i="6"/>
  <c r="H16" i="6" s="1"/>
  <c r="C17" i="6"/>
  <c r="H17" i="6" s="1"/>
  <c r="C18" i="6"/>
  <c r="C19" i="6"/>
  <c r="H19" i="6" s="1"/>
  <c r="C20" i="6"/>
  <c r="H20" i="6" s="1"/>
  <c r="C21" i="6"/>
  <c r="H21" i="6" s="1"/>
  <c r="C2" i="6"/>
  <c r="H2" i="6" s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" i="7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2" i="2"/>
  <c r="B143" i="4"/>
  <c r="D143" i="4" s="1"/>
  <c r="B144" i="4"/>
  <c r="D144" i="4" s="1"/>
  <c r="B145" i="4"/>
  <c r="D145" i="4" s="1"/>
  <c r="B146" i="4"/>
  <c r="D146" i="4" s="1"/>
  <c r="B147" i="4"/>
  <c r="D147" i="4" s="1"/>
  <c r="B148" i="4"/>
  <c r="D148" i="4" s="1"/>
  <c r="B149" i="4"/>
  <c r="D149" i="4" s="1"/>
  <c r="B150" i="4"/>
  <c r="D150" i="4" s="1"/>
  <c r="B151" i="4"/>
  <c r="D151" i="4" s="1"/>
  <c r="B142" i="4"/>
  <c r="D142" i="4" s="1"/>
  <c r="B133" i="4"/>
  <c r="D133" i="4" s="1"/>
  <c r="B134" i="4"/>
  <c r="D134" i="4" s="1"/>
  <c r="B135" i="4"/>
  <c r="D135" i="4" s="1"/>
  <c r="B136" i="4"/>
  <c r="D136" i="4" s="1"/>
  <c r="B137" i="4"/>
  <c r="D137" i="4" s="1"/>
  <c r="B138" i="4"/>
  <c r="D138" i="4" s="1"/>
  <c r="B139" i="4"/>
  <c r="D139" i="4" s="1"/>
  <c r="B140" i="4"/>
  <c r="D140" i="4" s="1"/>
  <c r="B141" i="4"/>
  <c r="D141" i="4" s="1"/>
  <c r="B132" i="4"/>
  <c r="D132" i="4" s="1"/>
  <c r="B123" i="4"/>
  <c r="D123" i="4" s="1"/>
  <c r="B124" i="4"/>
  <c r="D124" i="4" s="1"/>
  <c r="B125" i="4"/>
  <c r="D125" i="4" s="1"/>
  <c r="B126" i="4"/>
  <c r="D126" i="4" s="1"/>
  <c r="B127" i="4"/>
  <c r="D127" i="4" s="1"/>
  <c r="B128" i="4"/>
  <c r="D128" i="4" s="1"/>
  <c r="B129" i="4"/>
  <c r="D129" i="4" s="1"/>
  <c r="B130" i="4"/>
  <c r="D130" i="4" s="1"/>
  <c r="B131" i="4"/>
  <c r="D131" i="4" s="1"/>
  <c r="B122" i="4"/>
  <c r="D122" i="4" s="1"/>
  <c r="B113" i="4"/>
  <c r="D113" i="4" s="1"/>
  <c r="B114" i="4"/>
  <c r="D114" i="4" s="1"/>
  <c r="B115" i="4"/>
  <c r="D115" i="4" s="1"/>
  <c r="B116" i="4"/>
  <c r="D116" i="4" s="1"/>
  <c r="B117" i="4"/>
  <c r="D117" i="4" s="1"/>
  <c r="B118" i="4"/>
  <c r="D118" i="4" s="1"/>
  <c r="B119" i="4"/>
  <c r="D119" i="4" s="1"/>
  <c r="B120" i="4"/>
  <c r="D120" i="4" s="1"/>
  <c r="B121" i="4"/>
  <c r="D121" i="4" s="1"/>
  <c r="B112" i="4"/>
  <c r="D112" i="4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C101" i="10" s="1"/>
  <c r="D2" i="5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C37" i="10" s="1"/>
  <c r="A38" i="10"/>
  <c r="A39" i="10"/>
  <c r="A40" i="10"/>
  <c r="A41" i="10"/>
  <c r="A42" i="10"/>
  <c r="A43" i="10"/>
  <c r="A44" i="10"/>
  <c r="A45" i="10"/>
  <c r="C45" i="10" s="1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C85" i="10" s="1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2" i="10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K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K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K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K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K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86" i="5"/>
  <c r="G86" i="5" s="1"/>
  <c r="F87" i="5"/>
  <c r="G87" i="5" s="1"/>
  <c r="F88" i="5"/>
  <c r="K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G94" i="5" s="1"/>
  <c r="F95" i="5"/>
  <c r="G95" i="5" s="1"/>
  <c r="F96" i="5"/>
  <c r="K96" i="5" s="1"/>
  <c r="F97" i="5"/>
  <c r="G97" i="5" s="1"/>
  <c r="F98" i="5"/>
  <c r="G98" i="5" s="1"/>
  <c r="F99" i="5"/>
  <c r="G99" i="5" s="1"/>
  <c r="F100" i="5"/>
  <c r="G100" i="5" s="1"/>
  <c r="F101" i="5"/>
  <c r="G101" i="5" s="1"/>
  <c r="F2" i="5"/>
  <c r="G2" i="5" s="1"/>
  <c r="E3" i="5"/>
  <c r="H3" i="5" s="1"/>
  <c r="E4" i="5"/>
  <c r="H4" i="5" s="1"/>
  <c r="E5" i="5"/>
  <c r="H5" i="5" s="1"/>
  <c r="E6" i="5"/>
  <c r="H6" i="5" s="1"/>
  <c r="E7" i="5"/>
  <c r="H7" i="5" s="1"/>
  <c r="E8" i="5"/>
  <c r="H8" i="5" s="1"/>
  <c r="E9" i="5"/>
  <c r="H9" i="5" s="1"/>
  <c r="E10" i="5"/>
  <c r="H10" i="5" s="1"/>
  <c r="E11" i="5"/>
  <c r="H11" i="5" s="1"/>
  <c r="E12" i="5"/>
  <c r="H12" i="5" s="1"/>
  <c r="E13" i="5"/>
  <c r="H13" i="5" s="1"/>
  <c r="E14" i="5"/>
  <c r="H14" i="5" s="1"/>
  <c r="E15" i="5"/>
  <c r="H15" i="5" s="1"/>
  <c r="E16" i="5"/>
  <c r="H16" i="5" s="1"/>
  <c r="E17" i="5"/>
  <c r="H17" i="5" s="1"/>
  <c r="E18" i="5"/>
  <c r="H18" i="5" s="1"/>
  <c r="E19" i="5"/>
  <c r="H19" i="5" s="1"/>
  <c r="E20" i="5"/>
  <c r="H20" i="5" s="1"/>
  <c r="E21" i="5"/>
  <c r="H21" i="5" s="1"/>
  <c r="E22" i="5"/>
  <c r="H22" i="5" s="1"/>
  <c r="E23" i="5"/>
  <c r="H23" i="5" s="1"/>
  <c r="E24" i="5"/>
  <c r="H24" i="5" s="1"/>
  <c r="E25" i="5"/>
  <c r="H25" i="5" s="1"/>
  <c r="E26" i="5"/>
  <c r="H26" i="5" s="1"/>
  <c r="E27" i="5"/>
  <c r="H27" i="5" s="1"/>
  <c r="E28" i="5"/>
  <c r="H28" i="5" s="1"/>
  <c r="E29" i="5"/>
  <c r="H29" i="5" s="1"/>
  <c r="E30" i="5"/>
  <c r="H30" i="5" s="1"/>
  <c r="E31" i="5"/>
  <c r="H31" i="5" s="1"/>
  <c r="E32" i="5"/>
  <c r="H32" i="5" s="1"/>
  <c r="E33" i="5"/>
  <c r="H33" i="5" s="1"/>
  <c r="E34" i="5"/>
  <c r="H34" i="5" s="1"/>
  <c r="E35" i="5"/>
  <c r="H35" i="5" s="1"/>
  <c r="E36" i="5"/>
  <c r="H36" i="5" s="1"/>
  <c r="E37" i="5"/>
  <c r="H37" i="5" s="1"/>
  <c r="E38" i="5"/>
  <c r="H38" i="5" s="1"/>
  <c r="E39" i="5"/>
  <c r="H39" i="5" s="1"/>
  <c r="E40" i="5"/>
  <c r="H40" i="5" s="1"/>
  <c r="E41" i="5"/>
  <c r="H41" i="5" s="1"/>
  <c r="E42" i="5"/>
  <c r="H42" i="5" s="1"/>
  <c r="E43" i="5"/>
  <c r="H43" i="5" s="1"/>
  <c r="E44" i="5"/>
  <c r="H44" i="5" s="1"/>
  <c r="E45" i="5"/>
  <c r="H45" i="5" s="1"/>
  <c r="E46" i="5"/>
  <c r="H46" i="5" s="1"/>
  <c r="E47" i="5"/>
  <c r="H47" i="5" s="1"/>
  <c r="E48" i="5"/>
  <c r="H48" i="5" s="1"/>
  <c r="E49" i="5"/>
  <c r="H49" i="5" s="1"/>
  <c r="E50" i="5"/>
  <c r="H50" i="5" s="1"/>
  <c r="E51" i="5"/>
  <c r="H51" i="5" s="1"/>
  <c r="E52" i="5"/>
  <c r="H52" i="5" s="1"/>
  <c r="E53" i="5"/>
  <c r="H53" i="5" s="1"/>
  <c r="E54" i="5"/>
  <c r="H54" i="5" s="1"/>
  <c r="E55" i="5"/>
  <c r="H55" i="5" s="1"/>
  <c r="E56" i="5"/>
  <c r="H56" i="5" s="1"/>
  <c r="E57" i="5"/>
  <c r="H57" i="5" s="1"/>
  <c r="E58" i="5"/>
  <c r="H58" i="5" s="1"/>
  <c r="E59" i="5"/>
  <c r="H59" i="5" s="1"/>
  <c r="E60" i="5"/>
  <c r="H60" i="5" s="1"/>
  <c r="E61" i="5"/>
  <c r="H61" i="5" s="1"/>
  <c r="E62" i="5"/>
  <c r="H62" i="5" s="1"/>
  <c r="E63" i="5"/>
  <c r="H63" i="5" s="1"/>
  <c r="E64" i="5"/>
  <c r="H64" i="5" s="1"/>
  <c r="E65" i="5"/>
  <c r="H65" i="5" s="1"/>
  <c r="E66" i="5"/>
  <c r="H66" i="5" s="1"/>
  <c r="E67" i="5"/>
  <c r="H67" i="5" s="1"/>
  <c r="E68" i="5"/>
  <c r="H68" i="5" s="1"/>
  <c r="E69" i="5"/>
  <c r="H69" i="5" s="1"/>
  <c r="E70" i="5"/>
  <c r="H70" i="5" s="1"/>
  <c r="E71" i="5"/>
  <c r="H71" i="5" s="1"/>
  <c r="E72" i="5"/>
  <c r="H72" i="5" s="1"/>
  <c r="E73" i="5"/>
  <c r="H73" i="5" s="1"/>
  <c r="E74" i="5"/>
  <c r="H74" i="5" s="1"/>
  <c r="E75" i="5"/>
  <c r="H75" i="5" s="1"/>
  <c r="E76" i="5"/>
  <c r="H76" i="5" s="1"/>
  <c r="E77" i="5"/>
  <c r="H77" i="5" s="1"/>
  <c r="E78" i="5"/>
  <c r="H78" i="5" s="1"/>
  <c r="E79" i="5"/>
  <c r="H79" i="5" s="1"/>
  <c r="E80" i="5"/>
  <c r="H80" i="5" s="1"/>
  <c r="E81" i="5"/>
  <c r="H81" i="5" s="1"/>
  <c r="E82" i="5"/>
  <c r="H82" i="5" s="1"/>
  <c r="E83" i="5"/>
  <c r="H83" i="5" s="1"/>
  <c r="E84" i="5"/>
  <c r="H84" i="5" s="1"/>
  <c r="E85" i="5"/>
  <c r="H85" i="5" s="1"/>
  <c r="E86" i="5"/>
  <c r="H86" i="5" s="1"/>
  <c r="E87" i="5"/>
  <c r="H87" i="5" s="1"/>
  <c r="E88" i="5"/>
  <c r="H88" i="5" s="1"/>
  <c r="E89" i="5"/>
  <c r="H89" i="5" s="1"/>
  <c r="E90" i="5"/>
  <c r="H90" i="5" s="1"/>
  <c r="E91" i="5"/>
  <c r="H91" i="5" s="1"/>
  <c r="E92" i="5"/>
  <c r="H92" i="5" s="1"/>
  <c r="E93" i="5"/>
  <c r="H93" i="5" s="1"/>
  <c r="E94" i="5"/>
  <c r="H94" i="5" s="1"/>
  <c r="E95" i="5"/>
  <c r="H95" i="5" s="1"/>
  <c r="E96" i="5"/>
  <c r="H96" i="5" s="1"/>
  <c r="E97" i="5"/>
  <c r="H97" i="5" s="1"/>
  <c r="E98" i="5"/>
  <c r="H98" i="5" s="1"/>
  <c r="E99" i="5"/>
  <c r="H99" i="5" s="1"/>
  <c r="E100" i="5"/>
  <c r="H100" i="5" s="1"/>
  <c r="E101" i="5"/>
  <c r="H101" i="5" s="1"/>
  <c r="E2" i="5"/>
  <c r="H2" i="5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2" i="5"/>
  <c r="D253" i="8"/>
  <c r="E253" i="8" s="1"/>
  <c r="D254" i="8"/>
  <c r="E254" i="8" s="1"/>
  <c r="D255" i="8"/>
  <c r="E255" i="8" s="1"/>
  <c r="D256" i="8"/>
  <c r="E256" i="8" s="1"/>
  <c r="D257" i="8"/>
  <c r="E257" i="8" s="1"/>
  <c r="D258" i="8"/>
  <c r="E258" i="8" s="1"/>
  <c r="D259" i="8"/>
  <c r="E259" i="8" s="1"/>
  <c r="D260" i="8"/>
  <c r="E260" i="8" s="1"/>
  <c r="D261" i="8"/>
  <c r="E261" i="8" s="1"/>
  <c r="D252" i="8"/>
  <c r="E252" i="8" s="1"/>
  <c r="D243" i="8"/>
  <c r="E243" i="8" s="1"/>
  <c r="D244" i="8"/>
  <c r="E244" i="8" s="1"/>
  <c r="D245" i="8"/>
  <c r="E245" i="8" s="1"/>
  <c r="D246" i="8"/>
  <c r="E246" i="8" s="1"/>
  <c r="D247" i="8"/>
  <c r="E247" i="8" s="1"/>
  <c r="D248" i="8"/>
  <c r="E248" i="8" s="1"/>
  <c r="D249" i="8"/>
  <c r="E249" i="8" s="1"/>
  <c r="D250" i="8"/>
  <c r="E250" i="8" s="1"/>
  <c r="D251" i="8"/>
  <c r="E251" i="8" s="1"/>
  <c r="D242" i="8"/>
  <c r="E242" i="8" s="1"/>
  <c r="D233" i="8"/>
  <c r="E233" i="8" s="1"/>
  <c r="D234" i="8"/>
  <c r="E234" i="8" s="1"/>
  <c r="D235" i="8"/>
  <c r="E235" i="8" s="1"/>
  <c r="D236" i="8"/>
  <c r="E236" i="8" s="1"/>
  <c r="D237" i="8"/>
  <c r="E237" i="8" s="1"/>
  <c r="D238" i="8"/>
  <c r="E238" i="8" s="1"/>
  <c r="D239" i="8"/>
  <c r="E239" i="8" s="1"/>
  <c r="D240" i="8"/>
  <c r="E240" i="8" s="1"/>
  <c r="D241" i="8"/>
  <c r="E241" i="8" s="1"/>
  <c r="D232" i="8"/>
  <c r="E232" i="8" s="1"/>
  <c r="D223" i="8"/>
  <c r="E223" i="8" s="1"/>
  <c r="D224" i="8"/>
  <c r="E224" i="8" s="1"/>
  <c r="D225" i="8"/>
  <c r="E225" i="8" s="1"/>
  <c r="D226" i="8"/>
  <c r="E226" i="8" s="1"/>
  <c r="D227" i="8"/>
  <c r="E227" i="8" s="1"/>
  <c r="D228" i="8"/>
  <c r="E228" i="8" s="1"/>
  <c r="D229" i="8"/>
  <c r="E229" i="8" s="1"/>
  <c r="D230" i="8"/>
  <c r="E230" i="8" s="1"/>
  <c r="D231" i="8"/>
  <c r="E231" i="8" s="1"/>
  <c r="D222" i="8"/>
  <c r="E222" i="8" s="1"/>
  <c r="D213" i="8"/>
  <c r="E213" i="8" s="1"/>
  <c r="D214" i="8"/>
  <c r="E214" i="8" s="1"/>
  <c r="D215" i="8"/>
  <c r="E215" i="8" s="1"/>
  <c r="D216" i="8"/>
  <c r="E216" i="8" s="1"/>
  <c r="D217" i="8"/>
  <c r="E217" i="8" s="1"/>
  <c r="D218" i="8"/>
  <c r="E218" i="8" s="1"/>
  <c r="D219" i="8"/>
  <c r="E219" i="8" s="1"/>
  <c r="D220" i="8"/>
  <c r="E220" i="8" s="1"/>
  <c r="D221" i="8"/>
  <c r="E221" i="8" s="1"/>
  <c r="D212" i="8"/>
  <c r="E212" i="8" s="1"/>
  <c r="D203" i="8"/>
  <c r="E203" i="8" s="1"/>
  <c r="D204" i="8"/>
  <c r="E204" i="8" s="1"/>
  <c r="D205" i="8"/>
  <c r="E205" i="8" s="1"/>
  <c r="D206" i="8"/>
  <c r="E206" i="8" s="1"/>
  <c r="D207" i="8"/>
  <c r="E207" i="8" s="1"/>
  <c r="D208" i="8"/>
  <c r="E208" i="8" s="1"/>
  <c r="D209" i="8"/>
  <c r="E209" i="8" s="1"/>
  <c r="D210" i="8"/>
  <c r="E210" i="8" s="1"/>
  <c r="D211" i="8"/>
  <c r="E211" i="8" s="1"/>
  <c r="D202" i="8"/>
  <c r="E202" i="8" s="1"/>
  <c r="D193" i="8"/>
  <c r="E193" i="8" s="1"/>
  <c r="D194" i="8"/>
  <c r="E194" i="8" s="1"/>
  <c r="D195" i="8"/>
  <c r="E195" i="8" s="1"/>
  <c r="D196" i="8"/>
  <c r="E196" i="8" s="1"/>
  <c r="D197" i="8"/>
  <c r="E197" i="8" s="1"/>
  <c r="D198" i="8"/>
  <c r="E198" i="8" s="1"/>
  <c r="D199" i="8"/>
  <c r="E199" i="8" s="1"/>
  <c r="D200" i="8"/>
  <c r="E200" i="8" s="1"/>
  <c r="D201" i="8"/>
  <c r="E201" i="8" s="1"/>
  <c r="D192" i="8"/>
  <c r="E192" i="8" s="1"/>
  <c r="D183" i="8"/>
  <c r="E183" i="8" s="1"/>
  <c r="D184" i="8"/>
  <c r="E184" i="8" s="1"/>
  <c r="D185" i="8"/>
  <c r="E185" i="8" s="1"/>
  <c r="D186" i="8"/>
  <c r="E186" i="8" s="1"/>
  <c r="D187" i="8"/>
  <c r="E187" i="8" s="1"/>
  <c r="D188" i="8"/>
  <c r="E188" i="8" s="1"/>
  <c r="D189" i="8"/>
  <c r="E189" i="8" s="1"/>
  <c r="D190" i="8"/>
  <c r="E190" i="8" s="1"/>
  <c r="D191" i="8"/>
  <c r="E191" i="8" s="1"/>
  <c r="D182" i="8"/>
  <c r="E182" i="8" s="1"/>
  <c r="D173" i="8"/>
  <c r="E173" i="8" s="1"/>
  <c r="D174" i="8"/>
  <c r="E174" i="8" s="1"/>
  <c r="D175" i="8"/>
  <c r="E175" i="8" s="1"/>
  <c r="D176" i="8"/>
  <c r="E176" i="8" s="1"/>
  <c r="D177" i="8"/>
  <c r="E177" i="8" s="1"/>
  <c r="D178" i="8"/>
  <c r="E178" i="8" s="1"/>
  <c r="D179" i="8"/>
  <c r="E179" i="8" s="1"/>
  <c r="D180" i="8"/>
  <c r="E180" i="8" s="1"/>
  <c r="D181" i="8"/>
  <c r="E181" i="8" s="1"/>
  <c r="D172" i="8"/>
  <c r="E172" i="8" s="1"/>
  <c r="D163" i="8"/>
  <c r="E163" i="8" s="1"/>
  <c r="D164" i="8"/>
  <c r="E164" i="8" s="1"/>
  <c r="D165" i="8"/>
  <c r="E165" i="8" s="1"/>
  <c r="D166" i="8"/>
  <c r="E166" i="8" s="1"/>
  <c r="D167" i="8"/>
  <c r="E167" i="8" s="1"/>
  <c r="D168" i="8"/>
  <c r="E168" i="8" s="1"/>
  <c r="D169" i="8"/>
  <c r="E169" i="8" s="1"/>
  <c r="D170" i="8"/>
  <c r="E170" i="8" s="1"/>
  <c r="D171" i="8"/>
  <c r="E171" i="8" s="1"/>
  <c r="D162" i="8"/>
  <c r="E162" i="8" s="1"/>
  <c r="D153" i="8"/>
  <c r="E153" i="8" s="1"/>
  <c r="D154" i="8"/>
  <c r="E154" i="8" s="1"/>
  <c r="D155" i="8"/>
  <c r="E155" i="8" s="1"/>
  <c r="D156" i="8"/>
  <c r="E156" i="8" s="1"/>
  <c r="D157" i="8"/>
  <c r="E157" i="8" s="1"/>
  <c r="D158" i="8"/>
  <c r="E158" i="8" s="1"/>
  <c r="D159" i="8"/>
  <c r="E159" i="8" s="1"/>
  <c r="D160" i="8"/>
  <c r="E160" i="8" s="1"/>
  <c r="D161" i="8"/>
  <c r="E161" i="8" s="1"/>
  <c r="D152" i="8"/>
  <c r="E152" i="8" s="1"/>
  <c r="D143" i="8"/>
  <c r="E143" i="8" s="1"/>
  <c r="D144" i="8"/>
  <c r="E144" i="8" s="1"/>
  <c r="D145" i="8"/>
  <c r="E145" i="8" s="1"/>
  <c r="D146" i="8"/>
  <c r="E146" i="8" s="1"/>
  <c r="D147" i="8"/>
  <c r="E147" i="8" s="1"/>
  <c r="D148" i="8"/>
  <c r="E148" i="8" s="1"/>
  <c r="D149" i="8"/>
  <c r="E149" i="8" s="1"/>
  <c r="D150" i="8"/>
  <c r="E150" i="8" s="1"/>
  <c r="D151" i="8"/>
  <c r="E151" i="8" s="1"/>
  <c r="D142" i="8"/>
  <c r="E142" i="8" s="1"/>
  <c r="D133" i="8"/>
  <c r="E133" i="8" s="1"/>
  <c r="D134" i="8"/>
  <c r="E134" i="8" s="1"/>
  <c r="D135" i="8"/>
  <c r="E135" i="8" s="1"/>
  <c r="D136" i="8"/>
  <c r="E136" i="8" s="1"/>
  <c r="D137" i="8"/>
  <c r="E137" i="8" s="1"/>
  <c r="D138" i="8"/>
  <c r="E138" i="8" s="1"/>
  <c r="D139" i="8"/>
  <c r="E139" i="8" s="1"/>
  <c r="D140" i="8"/>
  <c r="E140" i="8" s="1"/>
  <c r="D141" i="8"/>
  <c r="E141" i="8" s="1"/>
  <c r="D132" i="8"/>
  <c r="E132" i="8" s="1"/>
  <c r="D123" i="8"/>
  <c r="E123" i="8" s="1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 s="1"/>
  <c r="D130" i="8"/>
  <c r="E130" i="8" s="1"/>
  <c r="D131" i="8"/>
  <c r="E131" i="8" s="1"/>
  <c r="D122" i="8"/>
  <c r="E122" i="8" s="1"/>
  <c r="D113" i="8"/>
  <c r="E113" i="8" s="1"/>
  <c r="D114" i="8"/>
  <c r="E114" i="8" s="1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12" i="8"/>
  <c r="E112" i="8" s="1"/>
  <c r="D103" i="8"/>
  <c r="E103" i="8" s="1"/>
  <c r="D104" i="8"/>
  <c r="E104" i="8" s="1"/>
  <c r="D105" i="8"/>
  <c r="E105" i="8" s="1"/>
  <c r="D106" i="8"/>
  <c r="E106" i="8" s="1"/>
  <c r="D107" i="8"/>
  <c r="E107" i="8" s="1"/>
  <c r="D108" i="8"/>
  <c r="E108" i="8" s="1"/>
  <c r="D109" i="8"/>
  <c r="E109" i="8" s="1"/>
  <c r="D110" i="8"/>
  <c r="E110" i="8" s="1"/>
  <c r="D111" i="8"/>
  <c r="E111" i="8" s="1"/>
  <c r="D102" i="8"/>
  <c r="E10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E98" i="8" s="1"/>
  <c r="D99" i="8"/>
  <c r="E99" i="8" s="1"/>
  <c r="D100" i="8"/>
  <c r="E100" i="8" s="1"/>
  <c r="D101" i="8"/>
  <c r="E101" i="8" s="1"/>
  <c r="D92" i="8"/>
  <c r="E9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E90" i="8" s="1"/>
  <c r="D91" i="8"/>
  <c r="E91" i="8" s="1"/>
  <c r="D82" i="8"/>
  <c r="E8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72" i="8"/>
  <c r="E7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62" i="8"/>
  <c r="E62" i="8" s="1"/>
  <c r="D61" i="8"/>
  <c r="E61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52" i="8"/>
  <c r="E5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42" i="8"/>
  <c r="E42" i="8" s="1"/>
  <c r="D33" i="8"/>
  <c r="E33" i="8" s="1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32" i="8"/>
  <c r="E3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 s="1"/>
  <c r="D31" i="8"/>
  <c r="E31" i="8" s="1"/>
  <c r="D22" i="8"/>
  <c r="E2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 s="1"/>
  <c r="D21" i="8"/>
  <c r="E21" i="8" s="1"/>
  <c r="D12" i="8"/>
  <c r="E12" i="8" s="1"/>
  <c r="D3" i="8"/>
  <c r="E3" i="8" s="1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E10" i="8" s="1"/>
  <c r="D11" i="8"/>
  <c r="E11" i="8" s="1"/>
  <c r="D2" i="8"/>
  <c r="E2" i="8" s="1"/>
  <c r="B3" i="8"/>
  <c r="B4" i="8"/>
  <c r="B5" i="8"/>
  <c r="B6" i="8"/>
  <c r="B7" i="8"/>
  <c r="B8" i="8"/>
  <c r="B9" i="8"/>
  <c r="B10" i="8"/>
  <c r="B11" i="8"/>
  <c r="B13" i="8"/>
  <c r="B14" i="8"/>
  <c r="B15" i="8"/>
  <c r="B16" i="8"/>
  <c r="B17" i="8"/>
  <c r="B18" i="8"/>
  <c r="B19" i="8"/>
  <c r="B20" i="8"/>
  <c r="B21" i="8"/>
  <c r="B24" i="8"/>
  <c r="B25" i="8"/>
  <c r="B26" i="8"/>
  <c r="B27" i="8"/>
  <c r="B28" i="8"/>
  <c r="B29" i="8"/>
  <c r="B30" i="8"/>
  <c r="B31" i="8"/>
  <c r="B33" i="8"/>
  <c r="B34" i="8"/>
  <c r="B35" i="8"/>
  <c r="B36" i="8"/>
  <c r="B37" i="8"/>
  <c r="B38" i="8"/>
  <c r="B39" i="8"/>
  <c r="B40" i="8"/>
  <c r="B41" i="8"/>
  <c r="B43" i="8"/>
  <c r="B44" i="8"/>
  <c r="B45" i="8"/>
  <c r="B46" i="8"/>
  <c r="B47" i="8"/>
  <c r="B48" i="8"/>
  <c r="B49" i="8"/>
  <c r="B50" i="8"/>
  <c r="B51" i="8"/>
  <c r="B53" i="8"/>
  <c r="B54" i="8"/>
  <c r="B55" i="8"/>
  <c r="B56" i="8"/>
  <c r="B57" i="8"/>
  <c r="B58" i="8"/>
  <c r="B59" i="8"/>
  <c r="B60" i="8"/>
  <c r="B61" i="8"/>
  <c r="B63" i="8"/>
  <c r="B64" i="8"/>
  <c r="B65" i="8"/>
  <c r="B66" i="8"/>
  <c r="B67" i="8"/>
  <c r="B68" i="8"/>
  <c r="B69" i="8"/>
  <c r="B70" i="8"/>
  <c r="B71" i="8"/>
  <c r="B73" i="8"/>
  <c r="B74" i="8"/>
  <c r="B75" i="8"/>
  <c r="B76" i="8"/>
  <c r="B77" i="8"/>
  <c r="B78" i="8"/>
  <c r="B79" i="8"/>
  <c r="B80" i="8"/>
  <c r="B81" i="8"/>
  <c r="B83" i="8"/>
  <c r="B84" i="8"/>
  <c r="B85" i="8"/>
  <c r="B86" i="8"/>
  <c r="B87" i="8"/>
  <c r="B88" i="8"/>
  <c r="B89" i="8"/>
  <c r="B90" i="8"/>
  <c r="B91" i="8"/>
  <c r="B93" i="8"/>
  <c r="B94" i="8"/>
  <c r="B95" i="8"/>
  <c r="B96" i="8"/>
  <c r="B97" i="8"/>
  <c r="B98" i="8"/>
  <c r="B99" i="8"/>
  <c r="B100" i="8"/>
  <c r="B101" i="8"/>
  <c r="B103" i="8"/>
  <c r="B104" i="8"/>
  <c r="B105" i="8"/>
  <c r="B106" i="8"/>
  <c r="B107" i="8"/>
  <c r="B108" i="8"/>
  <c r="B109" i="8"/>
  <c r="B110" i="8"/>
  <c r="B111" i="8"/>
  <c r="B113" i="8"/>
  <c r="B114" i="8"/>
  <c r="B115" i="8"/>
  <c r="B116" i="8"/>
  <c r="B117" i="8"/>
  <c r="B118" i="8"/>
  <c r="B119" i="8"/>
  <c r="B120" i="8"/>
  <c r="B121" i="8"/>
  <c r="B123" i="8"/>
  <c r="B124" i="8"/>
  <c r="B125" i="8"/>
  <c r="B126" i="8"/>
  <c r="B127" i="8"/>
  <c r="B128" i="8"/>
  <c r="B129" i="8"/>
  <c r="B130" i="8"/>
  <c r="B131" i="8"/>
  <c r="B133" i="8"/>
  <c r="B134" i="8"/>
  <c r="B135" i="8"/>
  <c r="B136" i="8"/>
  <c r="B137" i="8"/>
  <c r="B138" i="8"/>
  <c r="B139" i="8"/>
  <c r="B140" i="8"/>
  <c r="B141" i="8"/>
  <c r="B143" i="8"/>
  <c r="B144" i="8"/>
  <c r="B145" i="8"/>
  <c r="B146" i="8"/>
  <c r="B147" i="8"/>
  <c r="B148" i="8"/>
  <c r="B149" i="8"/>
  <c r="B150" i="8"/>
  <c r="B151" i="8"/>
  <c r="B153" i="8"/>
  <c r="B154" i="8"/>
  <c r="B155" i="8"/>
  <c r="B156" i="8"/>
  <c r="B157" i="8"/>
  <c r="B158" i="8"/>
  <c r="B159" i="8"/>
  <c r="B160" i="8"/>
  <c r="B161" i="8"/>
  <c r="B163" i="8"/>
  <c r="B164" i="8"/>
  <c r="B165" i="8"/>
  <c r="B166" i="8"/>
  <c r="B167" i="8"/>
  <c r="B168" i="8"/>
  <c r="B169" i="8"/>
  <c r="B170" i="8"/>
  <c r="B171" i="8"/>
  <c r="B173" i="8"/>
  <c r="B174" i="8"/>
  <c r="B175" i="8"/>
  <c r="B176" i="8"/>
  <c r="B177" i="8"/>
  <c r="B178" i="8"/>
  <c r="B179" i="8"/>
  <c r="B180" i="8"/>
  <c r="B181" i="8"/>
  <c r="B183" i="8"/>
  <c r="B184" i="8"/>
  <c r="B185" i="8"/>
  <c r="B186" i="8"/>
  <c r="B187" i="8"/>
  <c r="B188" i="8"/>
  <c r="B189" i="8"/>
  <c r="B190" i="8"/>
  <c r="B191" i="8"/>
  <c r="B2" i="8"/>
  <c r="B21" i="9"/>
  <c r="D21" i="9" s="1"/>
  <c r="B3" i="9"/>
  <c r="D3" i="9" s="1"/>
  <c r="B4" i="9"/>
  <c r="D4" i="9" s="1"/>
  <c r="B5" i="9"/>
  <c r="D5" i="9" s="1"/>
  <c r="B6" i="9"/>
  <c r="D6" i="9" s="1"/>
  <c r="B7" i="9"/>
  <c r="D7" i="9" s="1"/>
  <c r="B8" i="9"/>
  <c r="D8" i="9" s="1"/>
  <c r="B9" i="9"/>
  <c r="D9" i="9" s="1"/>
  <c r="B10" i="9"/>
  <c r="D10" i="9" s="1"/>
  <c r="B11" i="9"/>
  <c r="D11" i="9" s="1"/>
  <c r="B12" i="9"/>
  <c r="D12" i="9" s="1"/>
  <c r="B13" i="9"/>
  <c r="D13" i="9" s="1"/>
  <c r="B14" i="9"/>
  <c r="D14" i="9" s="1"/>
  <c r="B15" i="9"/>
  <c r="D15" i="9" s="1"/>
  <c r="B16" i="9"/>
  <c r="D16" i="9" s="1"/>
  <c r="B17" i="9"/>
  <c r="D17" i="9" s="1"/>
  <c r="B18" i="9"/>
  <c r="D18" i="9" s="1"/>
  <c r="B19" i="9"/>
  <c r="D19" i="9" s="1"/>
  <c r="B20" i="9"/>
  <c r="D20" i="9" s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" i="7"/>
  <c r="B2" i="9"/>
  <c r="D2" i="9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B103" i="4"/>
  <c r="D103" i="4" s="1"/>
  <c r="B104" i="4"/>
  <c r="D104" i="4" s="1"/>
  <c r="B105" i="4"/>
  <c r="D105" i="4" s="1"/>
  <c r="B106" i="4"/>
  <c r="D106" i="4" s="1"/>
  <c r="B107" i="4"/>
  <c r="D107" i="4" s="1"/>
  <c r="B108" i="4"/>
  <c r="D108" i="4" s="1"/>
  <c r="B109" i="4"/>
  <c r="D109" i="4" s="1"/>
  <c r="B110" i="4"/>
  <c r="D110" i="4" s="1"/>
  <c r="B111" i="4"/>
  <c r="D111" i="4" s="1"/>
  <c r="B102" i="4"/>
  <c r="D102" i="4" s="1"/>
  <c r="H18" i="6"/>
  <c r="H7" i="6"/>
  <c r="B61" i="4"/>
  <c r="D61" i="4" s="1"/>
  <c r="B53" i="4"/>
  <c r="D53" i="4" s="1"/>
  <c r="B54" i="4"/>
  <c r="D54" i="4" s="1"/>
  <c r="B55" i="4"/>
  <c r="D55" i="4" s="1"/>
  <c r="B56" i="4"/>
  <c r="D56" i="4" s="1"/>
  <c r="B57" i="4"/>
  <c r="D57" i="4" s="1"/>
  <c r="B58" i="4"/>
  <c r="D58" i="4" s="1"/>
  <c r="B59" i="4"/>
  <c r="D59" i="4" s="1"/>
  <c r="B60" i="4"/>
  <c r="D60" i="4" s="1"/>
  <c r="B52" i="4"/>
  <c r="D52" i="4" s="1"/>
  <c r="B51" i="4"/>
  <c r="D51" i="4" s="1"/>
  <c r="B43" i="4"/>
  <c r="D43" i="4" s="1"/>
  <c r="B44" i="4"/>
  <c r="D44" i="4" s="1"/>
  <c r="B45" i="4"/>
  <c r="D45" i="4" s="1"/>
  <c r="B46" i="4"/>
  <c r="D46" i="4" s="1"/>
  <c r="B47" i="4"/>
  <c r="D47" i="4" s="1"/>
  <c r="B48" i="4"/>
  <c r="D48" i="4" s="1"/>
  <c r="B49" i="4"/>
  <c r="D49" i="4" s="1"/>
  <c r="B50" i="4"/>
  <c r="D50" i="4" s="1"/>
  <c r="B42" i="4"/>
  <c r="D42" i="4" s="1"/>
  <c r="B93" i="4"/>
  <c r="D93" i="4" s="1"/>
  <c r="B94" i="4"/>
  <c r="D94" i="4" s="1"/>
  <c r="B95" i="4"/>
  <c r="D95" i="4" s="1"/>
  <c r="B96" i="4"/>
  <c r="D96" i="4" s="1"/>
  <c r="B97" i="4"/>
  <c r="D97" i="4" s="1"/>
  <c r="B98" i="4"/>
  <c r="D98" i="4" s="1"/>
  <c r="B99" i="4"/>
  <c r="D99" i="4" s="1"/>
  <c r="B100" i="4"/>
  <c r="D100" i="4" s="1"/>
  <c r="B101" i="4"/>
  <c r="D101" i="4" s="1"/>
  <c r="B92" i="4"/>
  <c r="D92" i="4" s="1"/>
  <c r="B83" i="4"/>
  <c r="D83" i="4" s="1"/>
  <c r="B84" i="4"/>
  <c r="D84" i="4" s="1"/>
  <c r="B85" i="4"/>
  <c r="D85" i="4" s="1"/>
  <c r="B86" i="4"/>
  <c r="D86" i="4" s="1"/>
  <c r="B87" i="4"/>
  <c r="D87" i="4" s="1"/>
  <c r="B88" i="4"/>
  <c r="D88" i="4" s="1"/>
  <c r="B89" i="4"/>
  <c r="D89" i="4" s="1"/>
  <c r="B90" i="4"/>
  <c r="D90" i="4" s="1"/>
  <c r="B91" i="4"/>
  <c r="D91" i="4" s="1"/>
  <c r="B82" i="4"/>
  <c r="D82" i="4" s="1"/>
  <c r="B73" i="4"/>
  <c r="D73" i="4" s="1"/>
  <c r="B74" i="4"/>
  <c r="D74" i="4" s="1"/>
  <c r="B75" i="4"/>
  <c r="D75" i="4" s="1"/>
  <c r="B76" i="4"/>
  <c r="D76" i="4" s="1"/>
  <c r="B77" i="4"/>
  <c r="D77" i="4" s="1"/>
  <c r="B78" i="4"/>
  <c r="D78" i="4" s="1"/>
  <c r="B79" i="4"/>
  <c r="D79" i="4" s="1"/>
  <c r="B80" i="4"/>
  <c r="D80" i="4" s="1"/>
  <c r="B81" i="4"/>
  <c r="D81" i="4" s="1"/>
  <c r="B72" i="4"/>
  <c r="D72" i="4" s="1"/>
  <c r="B63" i="4"/>
  <c r="D63" i="4" s="1"/>
  <c r="B64" i="4"/>
  <c r="D64" i="4" s="1"/>
  <c r="B65" i="4"/>
  <c r="D65" i="4" s="1"/>
  <c r="B66" i="4"/>
  <c r="D66" i="4" s="1"/>
  <c r="B67" i="4"/>
  <c r="D67" i="4" s="1"/>
  <c r="B68" i="4"/>
  <c r="D68" i="4" s="1"/>
  <c r="B69" i="4"/>
  <c r="D69" i="4" s="1"/>
  <c r="B70" i="4"/>
  <c r="D70" i="4" s="1"/>
  <c r="B71" i="4"/>
  <c r="D71" i="4" s="1"/>
  <c r="B62" i="4"/>
  <c r="D62" i="4" s="1"/>
  <c r="B33" i="4"/>
  <c r="D33" i="4" s="1"/>
  <c r="B34" i="4"/>
  <c r="D34" i="4" s="1"/>
  <c r="B35" i="4"/>
  <c r="D35" i="4" s="1"/>
  <c r="B36" i="4"/>
  <c r="D36" i="4" s="1"/>
  <c r="B37" i="4"/>
  <c r="D37" i="4" s="1"/>
  <c r="B38" i="4"/>
  <c r="D38" i="4" s="1"/>
  <c r="B39" i="4"/>
  <c r="D39" i="4" s="1"/>
  <c r="B40" i="4"/>
  <c r="D40" i="4" s="1"/>
  <c r="B41" i="4"/>
  <c r="D41" i="4" s="1"/>
  <c r="B32" i="4"/>
  <c r="D32" i="4" s="1"/>
  <c r="B23" i="4"/>
  <c r="D23" i="4" s="1"/>
  <c r="B24" i="4"/>
  <c r="D24" i="4" s="1"/>
  <c r="B25" i="4"/>
  <c r="D25" i="4" s="1"/>
  <c r="B26" i="4"/>
  <c r="D26" i="4" s="1"/>
  <c r="B27" i="4"/>
  <c r="D27" i="4" s="1"/>
  <c r="B28" i="4"/>
  <c r="D28" i="4" s="1"/>
  <c r="B29" i="4"/>
  <c r="D29" i="4" s="1"/>
  <c r="B30" i="4"/>
  <c r="D30" i="4" s="1"/>
  <c r="B31" i="4"/>
  <c r="D31" i="4" s="1"/>
  <c r="B22" i="4"/>
  <c r="D22" i="4" s="1"/>
  <c r="B12" i="4"/>
  <c r="D12" i="4" s="1"/>
  <c r="B13" i="4"/>
  <c r="D13" i="4" s="1"/>
  <c r="B14" i="4"/>
  <c r="D14" i="4" s="1"/>
  <c r="B15" i="4"/>
  <c r="D15" i="4" s="1"/>
  <c r="B16" i="4"/>
  <c r="D16" i="4" s="1"/>
  <c r="B17" i="4"/>
  <c r="D17" i="4" s="1"/>
  <c r="B18" i="4"/>
  <c r="D18" i="4" s="1"/>
  <c r="B19" i="4"/>
  <c r="D19" i="4" s="1"/>
  <c r="B20" i="4"/>
  <c r="D20" i="4" s="1"/>
  <c r="B21" i="4"/>
  <c r="D21" i="4" s="1"/>
  <c r="B3" i="4"/>
  <c r="D3" i="4" s="1"/>
  <c r="B4" i="4"/>
  <c r="D4" i="4" s="1"/>
  <c r="B5" i="4"/>
  <c r="D5" i="4" s="1"/>
  <c r="B6" i="4"/>
  <c r="D6" i="4" s="1"/>
  <c r="B7" i="4"/>
  <c r="D7" i="4" s="1"/>
  <c r="B8" i="4"/>
  <c r="D8" i="4" s="1"/>
  <c r="B9" i="4"/>
  <c r="D9" i="4" s="1"/>
  <c r="B10" i="4"/>
  <c r="D10" i="4" s="1"/>
  <c r="B11" i="4"/>
  <c r="D11" i="4" s="1"/>
  <c r="B2" i="4"/>
  <c r="D2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E3" i="2"/>
  <c r="L3" i="2" s="1"/>
  <c r="E4" i="2"/>
  <c r="L4" i="2" s="1"/>
  <c r="E5" i="2"/>
  <c r="L5" i="2" s="1"/>
  <c r="E6" i="2"/>
  <c r="L6" i="2" s="1"/>
  <c r="E7" i="2"/>
  <c r="L7" i="2" s="1"/>
  <c r="E8" i="2"/>
  <c r="L8" i="2" s="1"/>
  <c r="E9" i="2"/>
  <c r="L9" i="2" s="1"/>
  <c r="E10" i="2"/>
  <c r="L10" i="2" s="1"/>
  <c r="E11" i="2"/>
  <c r="L11" i="2" s="1"/>
  <c r="E12" i="2"/>
  <c r="L12" i="2" s="1"/>
  <c r="E13" i="2"/>
  <c r="L13" i="2" s="1"/>
  <c r="E14" i="2"/>
  <c r="L14" i="2" s="1"/>
  <c r="E15" i="2"/>
  <c r="L15" i="2" s="1"/>
  <c r="E16" i="2"/>
  <c r="L16" i="2" s="1"/>
  <c r="E17" i="2"/>
  <c r="L17" i="2" s="1"/>
  <c r="E18" i="2"/>
  <c r="L18" i="2" s="1"/>
  <c r="E19" i="2"/>
  <c r="L19" i="2" s="1"/>
  <c r="E20" i="2"/>
  <c r="L20" i="2" s="1"/>
  <c r="E21" i="2"/>
  <c r="L21" i="2" s="1"/>
  <c r="E22" i="2"/>
  <c r="L22" i="2" s="1"/>
  <c r="E23" i="2"/>
  <c r="L23" i="2" s="1"/>
  <c r="E24" i="2"/>
  <c r="L24" i="2" s="1"/>
  <c r="E25" i="2"/>
  <c r="L25" i="2" s="1"/>
  <c r="E26" i="2"/>
  <c r="L26" i="2" s="1"/>
  <c r="E27" i="2"/>
  <c r="L27" i="2" s="1"/>
  <c r="E28" i="2"/>
  <c r="L28" i="2" s="1"/>
  <c r="E29" i="2"/>
  <c r="L29" i="2" s="1"/>
  <c r="E30" i="2"/>
  <c r="L30" i="2" s="1"/>
  <c r="E31" i="2"/>
  <c r="L31" i="2" s="1"/>
  <c r="E32" i="2"/>
  <c r="L32" i="2" s="1"/>
  <c r="E33" i="2"/>
  <c r="L33" i="2" s="1"/>
  <c r="E34" i="2"/>
  <c r="L34" i="2" s="1"/>
  <c r="E35" i="2"/>
  <c r="L35" i="2" s="1"/>
  <c r="E36" i="2"/>
  <c r="L36" i="2" s="1"/>
  <c r="E37" i="2"/>
  <c r="L37" i="2" s="1"/>
  <c r="E38" i="2"/>
  <c r="L38" i="2" s="1"/>
  <c r="E39" i="2"/>
  <c r="L39" i="2" s="1"/>
  <c r="E40" i="2"/>
  <c r="L40" i="2" s="1"/>
  <c r="E41" i="2"/>
  <c r="L41" i="2" s="1"/>
  <c r="E42" i="2"/>
  <c r="L42" i="2" s="1"/>
  <c r="E43" i="2"/>
  <c r="L43" i="2" s="1"/>
  <c r="E44" i="2"/>
  <c r="L44" i="2" s="1"/>
  <c r="E45" i="2"/>
  <c r="L45" i="2" s="1"/>
  <c r="E46" i="2"/>
  <c r="L46" i="2" s="1"/>
  <c r="E47" i="2"/>
  <c r="L47" i="2" s="1"/>
  <c r="E48" i="2"/>
  <c r="L48" i="2" s="1"/>
  <c r="E49" i="2"/>
  <c r="L49" i="2" s="1"/>
  <c r="E50" i="2"/>
  <c r="L50" i="2" s="1"/>
  <c r="E51" i="2"/>
  <c r="L51" i="2" s="1"/>
  <c r="E52" i="2"/>
  <c r="L52" i="2" s="1"/>
  <c r="E53" i="2"/>
  <c r="L53" i="2" s="1"/>
  <c r="E54" i="2"/>
  <c r="L54" i="2" s="1"/>
  <c r="E55" i="2"/>
  <c r="L55" i="2" s="1"/>
  <c r="E56" i="2"/>
  <c r="L56" i="2" s="1"/>
  <c r="E57" i="2"/>
  <c r="L57" i="2" s="1"/>
  <c r="E58" i="2"/>
  <c r="L58" i="2" s="1"/>
  <c r="E59" i="2"/>
  <c r="L59" i="2" s="1"/>
  <c r="E60" i="2"/>
  <c r="L60" i="2" s="1"/>
  <c r="E61" i="2"/>
  <c r="L61" i="2" s="1"/>
  <c r="E62" i="2"/>
  <c r="L62" i="2" s="1"/>
  <c r="E63" i="2"/>
  <c r="L63" i="2" s="1"/>
  <c r="E64" i="2"/>
  <c r="L64" i="2" s="1"/>
  <c r="E65" i="2"/>
  <c r="L65" i="2" s="1"/>
  <c r="E66" i="2"/>
  <c r="L66" i="2" s="1"/>
  <c r="E67" i="2"/>
  <c r="L67" i="2" s="1"/>
  <c r="E68" i="2"/>
  <c r="L68" i="2" s="1"/>
  <c r="E69" i="2"/>
  <c r="L69" i="2" s="1"/>
  <c r="E70" i="2"/>
  <c r="L70" i="2" s="1"/>
  <c r="E71" i="2"/>
  <c r="L71" i="2" s="1"/>
  <c r="E72" i="2"/>
  <c r="L72" i="2" s="1"/>
  <c r="E73" i="2"/>
  <c r="L73" i="2" s="1"/>
  <c r="E74" i="2"/>
  <c r="L74" i="2" s="1"/>
  <c r="E75" i="2"/>
  <c r="L75" i="2" s="1"/>
  <c r="E76" i="2"/>
  <c r="L76" i="2" s="1"/>
  <c r="E77" i="2"/>
  <c r="L77" i="2" s="1"/>
  <c r="E78" i="2"/>
  <c r="L78" i="2" s="1"/>
  <c r="E79" i="2"/>
  <c r="L79" i="2" s="1"/>
  <c r="E80" i="2"/>
  <c r="L80" i="2" s="1"/>
  <c r="E81" i="2"/>
  <c r="L81" i="2" s="1"/>
  <c r="E82" i="2"/>
  <c r="L82" i="2" s="1"/>
  <c r="E83" i="2"/>
  <c r="L83" i="2" s="1"/>
  <c r="E84" i="2"/>
  <c r="L84" i="2" s="1"/>
  <c r="E85" i="2"/>
  <c r="L85" i="2" s="1"/>
  <c r="E86" i="2"/>
  <c r="L86" i="2" s="1"/>
  <c r="E87" i="2"/>
  <c r="L87" i="2" s="1"/>
  <c r="E88" i="2"/>
  <c r="L88" i="2" s="1"/>
  <c r="E89" i="2"/>
  <c r="L89" i="2" s="1"/>
  <c r="E90" i="2"/>
  <c r="L90" i="2" s="1"/>
  <c r="E91" i="2"/>
  <c r="L91" i="2" s="1"/>
  <c r="E92" i="2"/>
  <c r="L92" i="2" s="1"/>
  <c r="E93" i="2"/>
  <c r="L93" i="2" s="1"/>
  <c r="E94" i="2"/>
  <c r="L94" i="2" s="1"/>
  <c r="E95" i="2"/>
  <c r="L95" i="2" s="1"/>
  <c r="E96" i="2"/>
  <c r="L96" i="2" s="1"/>
  <c r="E97" i="2"/>
  <c r="L97" i="2" s="1"/>
  <c r="E98" i="2"/>
  <c r="L98" i="2" s="1"/>
  <c r="E99" i="2"/>
  <c r="L99" i="2" s="1"/>
  <c r="E100" i="2"/>
  <c r="L100" i="2" s="1"/>
  <c r="E101" i="2"/>
  <c r="L101" i="2" s="1"/>
  <c r="E102" i="2"/>
  <c r="L102" i="2" s="1"/>
  <c r="E103" i="2"/>
  <c r="L103" i="2" s="1"/>
  <c r="E104" i="2"/>
  <c r="L104" i="2" s="1"/>
  <c r="E105" i="2"/>
  <c r="L105" i="2" s="1"/>
  <c r="E106" i="2"/>
  <c r="L106" i="2" s="1"/>
  <c r="E107" i="2"/>
  <c r="L107" i="2" s="1"/>
  <c r="E108" i="2"/>
  <c r="L108" i="2" s="1"/>
  <c r="E109" i="2"/>
  <c r="L109" i="2" s="1"/>
  <c r="E110" i="2"/>
  <c r="L110" i="2" s="1"/>
  <c r="E111" i="2"/>
  <c r="L111" i="2" s="1"/>
  <c r="E112" i="2"/>
  <c r="L112" i="2" s="1"/>
  <c r="E113" i="2"/>
  <c r="L113" i="2" s="1"/>
  <c r="E114" i="2"/>
  <c r="L114" i="2" s="1"/>
  <c r="E115" i="2"/>
  <c r="L115" i="2" s="1"/>
  <c r="E116" i="2"/>
  <c r="L116" i="2" s="1"/>
  <c r="E117" i="2"/>
  <c r="L117" i="2" s="1"/>
  <c r="E118" i="2"/>
  <c r="L118" i="2" s="1"/>
  <c r="E119" i="2"/>
  <c r="L119" i="2" s="1"/>
  <c r="E120" i="2"/>
  <c r="L120" i="2" s="1"/>
  <c r="E121" i="2"/>
  <c r="L121" i="2" s="1"/>
  <c r="E122" i="2"/>
  <c r="L122" i="2" s="1"/>
  <c r="E123" i="2"/>
  <c r="L123" i="2" s="1"/>
  <c r="E124" i="2"/>
  <c r="L124" i="2" s="1"/>
  <c r="E125" i="2"/>
  <c r="L125" i="2" s="1"/>
  <c r="E126" i="2"/>
  <c r="L126" i="2" s="1"/>
  <c r="E127" i="2"/>
  <c r="L127" i="2" s="1"/>
  <c r="E128" i="2"/>
  <c r="L128" i="2" s="1"/>
  <c r="E129" i="2"/>
  <c r="L129" i="2" s="1"/>
  <c r="E130" i="2"/>
  <c r="L130" i="2" s="1"/>
  <c r="E131" i="2"/>
  <c r="L131" i="2" s="1"/>
  <c r="E132" i="2"/>
  <c r="L132" i="2" s="1"/>
  <c r="E133" i="2"/>
  <c r="L133" i="2" s="1"/>
  <c r="E134" i="2"/>
  <c r="L134" i="2" s="1"/>
  <c r="E135" i="2"/>
  <c r="L135" i="2" s="1"/>
  <c r="E136" i="2"/>
  <c r="L136" i="2" s="1"/>
  <c r="E137" i="2"/>
  <c r="L137" i="2" s="1"/>
  <c r="E138" i="2"/>
  <c r="L138" i="2" s="1"/>
  <c r="E139" i="2"/>
  <c r="L139" i="2" s="1"/>
  <c r="E140" i="2"/>
  <c r="L140" i="2" s="1"/>
  <c r="E141" i="2"/>
  <c r="L141" i="2" s="1"/>
  <c r="E142" i="2"/>
  <c r="L142" i="2" s="1"/>
  <c r="E143" i="2"/>
  <c r="L143" i="2" s="1"/>
  <c r="E144" i="2"/>
  <c r="L144" i="2" s="1"/>
  <c r="E145" i="2"/>
  <c r="L145" i="2" s="1"/>
  <c r="E146" i="2"/>
  <c r="L146" i="2" s="1"/>
  <c r="E147" i="2"/>
  <c r="L147" i="2" s="1"/>
  <c r="E148" i="2"/>
  <c r="L148" i="2" s="1"/>
  <c r="E149" i="2"/>
  <c r="L149" i="2" s="1"/>
  <c r="E150" i="2"/>
  <c r="L150" i="2" s="1"/>
  <c r="E151" i="2"/>
  <c r="L151" i="2" s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N2" i="2"/>
  <c r="J2" i="2"/>
  <c r="H2" i="2"/>
  <c r="E2" i="2"/>
  <c r="L2" i="2" s="1"/>
  <c r="I3" i="1"/>
  <c r="E3" i="1"/>
  <c r="L3" i="1" s="1"/>
  <c r="E4" i="1"/>
  <c r="L4" i="1" s="1"/>
  <c r="E5" i="1"/>
  <c r="L5" i="1" s="1"/>
  <c r="E6" i="1"/>
  <c r="L6" i="1" s="1"/>
  <c r="E7" i="1"/>
  <c r="L7" i="1" s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L19" i="1" s="1"/>
  <c r="E20" i="1"/>
  <c r="L20" i="1" s="1"/>
  <c r="E21" i="1"/>
  <c r="L21" i="1" s="1"/>
  <c r="E22" i="1"/>
  <c r="L22" i="1" s="1"/>
  <c r="E23" i="1"/>
  <c r="L23" i="1" s="1"/>
  <c r="E24" i="1"/>
  <c r="L24" i="1" s="1"/>
  <c r="E25" i="1"/>
  <c r="L25" i="1" s="1"/>
  <c r="E26" i="1"/>
  <c r="L26" i="1" s="1"/>
  <c r="E27" i="1"/>
  <c r="L27" i="1" s="1"/>
  <c r="E28" i="1"/>
  <c r="L28" i="1" s="1"/>
  <c r="E29" i="1"/>
  <c r="L29" i="1" s="1"/>
  <c r="E30" i="1"/>
  <c r="L30" i="1" s="1"/>
  <c r="E31" i="1"/>
  <c r="L31" i="1" s="1"/>
  <c r="H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K2" i="1"/>
  <c r="J2" i="1"/>
  <c r="I2" i="1"/>
  <c r="E2" i="1"/>
  <c r="L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C93" i="10" l="1"/>
  <c r="C77" i="10"/>
  <c r="C61" i="10"/>
  <c r="C53" i="10"/>
  <c r="C29" i="10"/>
  <c r="C21" i="10"/>
  <c r="C13" i="10"/>
  <c r="B99" i="10"/>
  <c r="E99" i="10" s="1"/>
  <c r="K99" i="10" s="1"/>
  <c r="B91" i="10"/>
  <c r="E91" i="10" s="1"/>
  <c r="K91" i="10" s="1"/>
  <c r="B83" i="10"/>
  <c r="E83" i="10" s="1"/>
  <c r="K83" i="10" s="1"/>
  <c r="B75" i="10"/>
  <c r="E75" i="10" s="1"/>
  <c r="K75" i="10" s="1"/>
  <c r="B67" i="10"/>
  <c r="E67" i="10" s="1"/>
  <c r="K67" i="10" s="1"/>
  <c r="B59" i="10"/>
  <c r="E59" i="10" s="1"/>
  <c r="K59" i="10" s="1"/>
  <c r="B51" i="10"/>
  <c r="E51" i="10" s="1"/>
  <c r="K51" i="10" s="1"/>
  <c r="B43" i="10"/>
  <c r="E43" i="10" s="1"/>
  <c r="K43" i="10" s="1"/>
  <c r="B35" i="10"/>
  <c r="E35" i="10" s="1"/>
  <c r="K35" i="10" s="1"/>
  <c r="B27" i="10"/>
  <c r="E27" i="10" s="1"/>
  <c r="K27" i="10" s="1"/>
  <c r="B19" i="10"/>
  <c r="E19" i="10" s="1"/>
  <c r="K19" i="10" s="1"/>
  <c r="B11" i="10"/>
  <c r="D11" i="10" s="1"/>
  <c r="B3" i="10"/>
  <c r="E3" i="10" s="1"/>
  <c r="K3" i="10" s="1"/>
  <c r="B98" i="10"/>
  <c r="E98" i="10" s="1"/>
  <c r="K98" i="10" s="1"/>
  <c r="B90" i="10"/>
  <c r="D90" i="10" s="1"/>
  <c r="B82" i="10"/>
  <c r="D82" i="10" s="1"/>
  <c r="B74" i="10"/>
  <c r="D74" i="10" s="1"/>
  <c r="B66" i="10"/>
  <c r="D66" i="10" s="1"/>
  <c r="B58" i="10"/>
  <c r="D58" i="10" s="1"/>
  <c r="B50" i="10"/>
  <c r="D50" i="10" s="1"/>
  <c r="B42" i="10"/>
  <c r="D42" i="10" s="1"/>
  <c r="B34" i="10"/>
  <c r="E34" i="10" s="1"/>
  <c r="K34" i="10" s="1"/>
  <c r="B26" i="10"/>
  <c r="D26" i="10" s="1"/>
  <c r="B18" i="10"/>
  <c r="E18" i="10" s="1"/>
  <c r="K18" i="10" s="1"/>
  <c r="B10" i="10"/>
  <c r="D10" i="10" s="1"/>
  <c r="D101" i="10"/>
  <c r="B94" i="10"/>
  <c r="D94" i="10" s="1"/>
  <c r="B86" i="10"/>
  <c r="D86" i="10" s="1"/>
  <c r="B78" i="10"/>
  <c r="D78" i="10" s="1"/>
  <c r="B70" i="10"/>
  <c r="D70" i="10" s="1"/>
  <c r="B62" i="10"/>
  <c r="D62" i="10" s="1"/>
  <c r="B54" i="10"/>
  <c r="D54" i="10" s="1"/>
  <c r="B46" i="10"/>
  <c r="D46" i="10" s="1"/>
  <c r="B38" i="10"/>
  <c r="D38" i="10" s="1"/>
  <c r="B30" i="10"/>
  <c r="E30" i="10" s="1"/>
  <c r="K30" i="10" s="1"/>
  <c r="B22" i="10"/>
  <c r="D22" i="10" s="1"/>
  <c r="B14" i="10"/>
  <c r="D14" i="10" s="1"/>
  <c r="B6" i="10"/>
  <c r="E6" i="10" s="1"/>
  <c r="K6" i="10" s="1"/>
  <c r="B100" i="10"/>
  <c r="D100" i="10" s="1"/>
  <c r="B92" i="10"/>
  <c r="E92" i="10" s="1"/>
  <c r="K92" i="10" s="1"/>
  <c r="B84" i="10"/>
  <c r="E84" i="10" s="1"/>
  <c r="K84" i="10" s="1"/>
  <c r="B76" i="10"/>
  <c r="E76" i="10" s="1"/>
  <c r="K76" i="10" s="1"/>
  <c r="B68" i="10"/>
  <c r="D68" i="10" s="1"/>
  <c r="B60" i="10"/>
  <c r="D60" i="10" s="1"/>
  <c r="B52" i="10"/>
  <c r="D52" i="10" s="1"/>
  <c r="B44" i="10"/>
  <c r="D44" i="10" s="1"/>
  <c r="B36" i="10"/>
  <c r="D36" i="10" s="1"/>
  <c r="B28" i="10"/>
  <c r="D28" i="10" s="1"/>
  <c r="B20" i="10"/>
  <c r="D20" i="10" s="1"/>
  <c r="B12" i="10"/>
  <c r="D12" i="10" s="1"/>
  <c r="B4" i="10"/>
  <c r="E4" i="10" s="1"/>
  <c r="K4" i="10" s="1"/>
  <c r="B97" i="10"/>
  <c r="D97" i="10" s="1"/>
  <c r="B89" i="10"/>
  <c r="D89" i="10" s="1"/>
  <c r="B81" i="10"/>
  <c r="D81" i="10" s="1"/>
  <c r="B73" i="10"/>
  <c r="D73" i="10" s="1"/>
  <c r="B65" i="10"/>
  <c r="D65" i="10" s="1"/>
  <c r="B57" i="10"/>
  <c r="D57" i="10" s="1"/>
  <c r="B49" i="10"/>
  <c r="D49" i="10" s="1"/>
  <c r="B41" i="10"/>
  <c r="D41" i="10" s="1"/>
  <c r="B33" i="10"/>
  <c r="D33" i="10" s="1"/>
  <c r="B25" i="10"/>
  <c r="D25" i="10" s="1"/>
  <c r="B17" i="10"/>
  <c r="D17" i="10" s="1"/>
  <c r="B9" i="10"/>
  <c r="D9" i="10" s="1"/>
  <c r="B96" i="10"/>
  <c r="D96" i="10" s="1"/>
  <c r="B88" i="10"/>
  <c r="D88" i="10" s="1"/>
  <c r="B80" i="10"/>
  <c r="D80" i="10" s="1"/>
  <c r="B72" i="10"/>
  <c r="D72" i="10" s="1"/>
  <c r="B64" i="10"/>
  <c r="D64" i="10" s="1"/>
  <c r="B56" i="10"/>
  <c r="D56" i="10" s="1"/>
  <c r="B48" i="10"/>
  <c r="D48" i="10" s="1"/>
  <c r="B40" i="10"/>
  <c r="D40" i="10" s="1"/>
  <c r="B32" i="10"/>
  <c r="D32" i="10" s="1"/>
  <c r="B24" i="10"/>
  <c r="D24" i="10" s="1"/>
  <c r="B16" i="10"/>
  <c r="D16" i="10" s="1"/>
  <c r="B8" i="10"/>
  <c r="D8" i="10" s="1"/>
  <c r="B95" i="10"/>
  <c r="D95" i="10" s="1"/>
  <c r="B87" i="10"/>
  <c r="D87" i="10" s="1"/>
  <c r="B79" i="10"/>
  <c r="D79" i="10" s="1"/>
  <c r="B71" i="10"/>
  <c r="D71" i="10" s="1"/>
  <c r="B63" i="10"/>
  <c r="D63" i="10" s="1"/>
  <c r="B55" i="10"/>
  <c r="D55" i="10" s="1"/>
  <c r="B47" i="10"/>
  <c r="D47" i="10" s="1"/>
  <c r="B39" i="10"/>
  <c r="D39" i="10" s="1"/>
  <c r="B31" i="10"/>
  <c r="D31" i="10" s="1"/>
  <c r="B23" i="10"/>
  <c r="D23" i="10" s="1"/>
  <c r="B15" i="10"/>
  <c r="D15" i="10" s="1"/>
  <c r="B7" i="10"/>
  <c r="D7" i="10" s="1"/>
  <c r="B2" i="10"/>
  <c r="D2" i="10" s="1"/>
  <c r="B93" i="10"/>
  <c r="D93" i="10" s="1"/>
  <c r="B85" i="10"/>
  <c r="E85" i="10" s="1"/>
  <c r="K85" i="10" s="1"/>
  <c r="B77" i="10"/>
  <c r="D77" i="10" s="1"/>
  <c r="B69" i="10"/>
  <c r="D69" i="10" s="1"/>
  <c r="B61" i="10"/>
  <c r="D61" i="10" s="1"/>
  <c r="B53" i="10"/>
  <c r="D53" i="10" s="1"/>
  <c r="B45" i="10"/>
  <c r="D45" i="10" s="1"/>
  <c r="B37" i="10"/>
  <c r="D37" i="10" s="1"/>
  <c r="B29" i="10"/>
  <c r="D29" i="10" s="1"/>
  <c r="B21" i="10"/>
  <c r="D21" i="10" s="1"/>
  <c r="B13" i="10"/>
  <c r="D13" i="10" s="1"/>
  <c r="B5" i="10"/>
  <c r="E5" i="10" s="1"/>
  <c r="K5" i="10" s="1"/>
  <c r="C69" i="10"/>
  <c r="C5" i="10"/>
  <c r="C2" i="10"/>
  <c r="C94" i="10"/>
  <c r="C86" i="10"/>
  <c r="C78" i="10"/>
  <c r="C70" i="10"/>
  <c r="C62" i="10"/>
  <c r="C54" i="10"/>
  <c r="C46" i="10"/>
  <c r="C38" i="10"/>
  <c r="C30" i="10"/>
  <c r="C22" i="10"/>
  <c r="C14" i="10"/>
  <c r="C6" i="10"/>
  <c r="C100" i="10"/>
  <c r="C92" i="10"/>
  <c r="C84" i="10"/>
  <c r="C76" i="10"/>
  <c r="C68" i="10"/>
  <c r="C60" i="10"/>
  <c r="C52" i="10"/>
  <c r="C44" i="10"/>
  <c r="C36" i="10"/>
  <c r="C28" i="10"/>
  <c r="C20" i="10"/>
  <c r="C12" i="10"/>
  <c r="C4" i="10"/>
  <c r="C99" i="10"/>
  <c r="C91" i="10"/>
  <c r="C83" i="10"/>
  <c r="C75" i="10"/>
  <c r="C67" i="10"/>
  <c r="C59" i="10"/>
  <c r="C51" i="10"/>
  <c r="C43" i="10"/>
  <c r="C35" i="10"/>
  <c r="C27" i="10"/>
  <c r="C19" i="10"/>
  <c r="C11" i="10"/>
  <c r="C3" i="10"/>
  <c r="C98" i="10"/>
  <c r="C90" i="10"/>
  <c r="C82" i="10"/>
  <c r="C74" i="10"/>
  <c r="C66" i="10"/>
  <c r="C58" i="10"/>
  <c r="C50" i="10"/>
  <c r="C42" i="10"/>
  <c r="C34" i="10"/>
  <c r="C26" i="10"/>
  <c r="C18" i="10"/>
  <c r="C10" i="10"/>
  <c r="C97" i="10"/>
  <c r="C89" i="10"/>
  <c r="C81" i="10"/>
  <c r="C73" i="10"/>
  <c r="C65" i="10"/>
  <c r="C57" i="10"/>
  <c r="C49" i="10"/>
  <c r="C41" i="10"/>
  <c r="C33" i="10"/>
  <c r="C25" i="10"/>
  <c r="C17" i="10"/>
  <c r="C9" i="10"/>
  <c r="C96" i="10"/>
  <c r="C88" i="10"/>
  <c r="C80" i="10"/>
  <c r="C72" i="10"/>
  <c r="C64" i="10"/>
  <c r="C56" i="10"/>
  <c r="C48" i="10"/>
  <c r="C40" i="10"/>
  <c r="C32" i="10"/>
  <c r="C24" i="10"/>
  <c r="C16" i="10"/>
  <c r="C8" i="10"/>
  <c r="C95" i="10"/>
  <c r="C87" i="10"/>
  <c r="C79" i="10"/>
  <c r="C71" i="10"/>
  <c r="C63" i="10"/>
  <c r="C55" i="10"/>
  <c r="C47" i="10"/>
  <c r="C39" i="10"/>
  <c r="C31" i="10"/>
  <c r="C23" i="10"/>
  <c r="C15" i="10"/>
  <c r="C7" i="10"/>
  <c r="I97" i="5"/>
  <c r="I33" i="5"/>
  <c r="I25" i="5"/>
  <c r="I81" i="5"/>
  <c r="I17" i="5"/>
  <c r="I73" i="5"/>
  <c r="I9" i="5"/>
  <c r="I65" i="5"/>
  <c r="I57" i="5"/>
  <c r="I89" i="5"/>
  <c r="I49" i="5"/>
  <c r="I41" i="5"/>
  <c r="D91" i="10"/>
  <c r="E101" i="10"/>
  <c r="K101" i="10" s="1"/>
  <c r="I98" i="5"/>
  <c r="I90" i="5"/>
  <c r="I82" i="5"/>
  <c r="I74" i="5"/>
  <c r="I66" i="5"/>
  <c r="I58" i="5"/>
  <c r="I50" i="5"/>
  <c r="I42" i="5"/>
  <c r="I34" i="5"/>
  <c r="I26" i="5"/>
  <c r="I18" i="5"/>
  <c r="I10" i="5"/>
  <c r="I96" i="5"/>
  <c r="I88" i="5"/>
  <c r="I80" i="5"/>
  <c r="I72" i="5"/>
  <c r="I64" i="5"/>
  <c r="I56" i="5"/>
  <c r="I48" i="5"/>
  <c r="I40" i="5"/>
  <c r="I32" i="5"/>
  <c r="I24" i="5"/>
  <c r="I16" i="5"/>
  <c r="I8" i="5"/>
  <c r="I95" i="5"/>
  <c r="I87" i="5"/>
  <c r="I79" i="5"/>
  <c r="I71" i="5"/>
  <c r="I63" i="5"/>
  <c r="I55" i="5"/>
  <c r="I47" i="5"/>
  <c r="I39" i="5"/>
  <c r="I31" i="5"/>
  <c r="I23" i="5"/>
  <c r="I15" i="5"/>
  <c r="I7" i="5"/>
  <c r="I2" i="5"/>
  <c r="I94" i="5"/>
  <c r="I86" i="5"/>
  <c r="I78" i="5"/>
  <c r="I70" i="5"/>
  <c r="I62" i="5"/>
  <c r="I54" i="5"/>
  <c r="I46" i="5"/>
  <c r="I38" i="5"/>
  <c r="I30" i="5"/>
  <c r="I22" i="5"/>
  <c r="I14" i="5"/>
  <c r="I6" i="5"/>
  <c r="I101" i="5"/>
  <c r="I93" i="5"/>
  <c r="I85" i="5"/>
  <c r="I77" i="5"/>
  <c r="I69" i="5"/>
  <c r="I61" i="5"/>
  <c r="I53" i="5"/>
  <c r="I45" i="5"/>
  <c r="I37" i="5"/>
  <c r="I29" i="5"/>
  <c r="I21" i="5"/>
  <c r="I13" i="5"/>
  <c r="I5" i="5"/>
  <c r="I100" i="5"/>
  <c r="I92" i="5"/>
  <c r="I84" i="5"/>
  <c r="I76" i="5"/>
  <c r="I68" i="5"/>
  <c r="I60" i="5"/>
  <c r="I52" i="5"/>
  <c r="I44" i="5"/>
  <c r="I36" i="5"/>
  <c r="I28" i="5"/>
  <c r="I20" i="5"/>
  <c r="I12" i="5"/>
  <c r="I4" i="5"/>
  <c r="I99" i="5"/>
  <c r="I91" i="5"/>
  <c r="I83" i="5"/>
  <c r="I75" i="5"/>
  <c r="I67" i="5"/>
  <c r="I59" i="5"/>
  <c r="I51" i="5"/>
  <c r="I43" i="5"/>
  <c r="I35" i="5"/>
  <c r="I27" i="5"/>
  <c r="I19" i="5"/>
  <c r="I11" i="5"/>
  <c r="I3" i="5"/>
  <c r="K89" i="5"/>
  <c r="K57" i="5"/>
  <c r="K25" i="5"/>
  <c r="K81" i="5"/>
  <c r="K49" i="5"/>
  <c r="K17" i="5"/>
  <c r="K75" i="5"/>
  <c r="K43" i="5"/>
  <c r="K11" i="5"/>
  <c r="K73" i="5"/>
  <c r="K41" i="5"/>
  <c r="K9" i="5"/>
  <c r="K99" i="5"/>
  <c r="K67" i="5"/>
  <c r="K35" i="5"/>
  <c r="K97" i="5"/>
  <c r="K65" i="5"/>
  <c r="K33" i="5"/>
  <c r="K91" i="5"/>
  <c r="K59" i="5"/>
  <c r="K27" i="5"/>
  <c r="K83" i="5"/>
  <c r="K51" i="5"/>
  <c r="K19" i="5"/>
  <c r="K98" i="5"/>
  <c r="K90" i="5"/>
  <c r="K82" i="5"/>
  <c r="K74" i="5"/>
  <c r="K66" i="5"/>
  <c r="K58" i="5"/>
  <c r="K50" i="5"/>
  <c r="K42" i="5"/>
  <c r="K34" i="5"/>
  <c r="K26" i="5"/>
  <c r="K18" i="5"/>
  <c r="K10" i="5"/>
  <c r="K80" i="5"/>
  <c r="K72" i="5"/>
  <c r="K48" i="5"/>
  <c r="K40" i="5"/>
  <c r="K8" i="5"/>
  <c r="K95" i="5"/>
  <c r="K87" i="5"/>
  <c r="K79" i="5"/>
  <c r="K71" i="5"/>
  <c r="K63" i="5"/>
  <c r="K55" i="5"/>
  <c r="K47" i="5"/>
  <c r="K39" i="5"/>
  <c r="K31" i="5"/>
  <c r="K23" i="5"/>
  <c r="K15" i="5"/>
  <c r="K7" i="5"/>
  <c r="K2" i="5"/>
  <c r="K94" i="5"/>
  <c r="K86" i="5"/>
  <c r="K78" i="5"/>
  <c r="K70" i="5"/>
  <c r="K62" i="5"/>
  <c r="K54" i="5"/>
  <c r="K46" i="5"/>
  <c r="K38" i="5"/>
  <c r="K30" i="5"/>
  <c r="K22" i="5"/>
  <c r="K14" i="5"/>
  <c r="K6" i="5"/>
  <c r="K101" i="5"/>
  <c r="K93" i="5"/>
  <c r="K85" i="5"/>
  <c r="K77" i="5"/>
  <c r="K69" i="5"/>
  <c r="K61" i="5"/>
  <c r="K53" i="5"/>
  <c r="K45" i="5"/>
  <c r="K37" i="5"/>
  <c r="K29" i="5"/>
  <c r="K21" i="5"/>
  <c r="K13" i="5"/>
  <c r="K5" i="5"/>
  <c r="K100" i="5"/>
  <c r="K92" i="5"/>
  <c r="K84" i="5"/>
  <c r="K76" i="5"/>
  <c r="K68" i="5"/>
  <c r="K60" i="5"/>
  <c r="K52" i="5"/>
  <c r="K44" i="5"/>
  <c r="K36" i="5"/>
  <c r="K28" i="5"/>
  <c r="K20" i="5"/>
  <c r="K12" i="5"/>
  <c r="K4" i="5"/>
  <c r="K3" i="5"/>
  <c r="J98" i="5"/>
  <c r="J90" i="5"/>
  <c r="J82" i="5"/>
  <c r="J74" i="5"/>
  <c r="J66" i="5"/>
  <c r="J58" i="5"/>
  <c r="J50" i="5"/>
  <c r="J42" i="5"/>
  <c r="J34" i="5"/>
  <c r="J26" i="5"/>
  <c r="J18" i="5"/>
  <c r="J10" i="5"/>
  <c r="J97" i="5"/>
  <c r="J89" i="5"/>
  <c r="J81" i="5"/>
  <c r="J73" i="5"/>
  <c r="J65" i="5"/>
  <c r="J57" i="5"/>
  <c r="J49" i="5"/>
  <c r="J41" i="5"/>
  <c r="J33" i="5"/>
  <c r="J25" i="5"/>
  <c r="J17" i="5"/>
  <c r="J9" i="5"/>
  <c r="J96" i="5"/>
  <c r="J88" i="5"/>
  <c r="J80" i="5"/>
  <c r="J72" i="5"/>
  <c r="J64" i="5"/>
  <c r="J56" i="5"/>
  <c r="J48" i="5"/>
  <c r="J40" i="5"/>
  <c r="J32" i="5"/>
  <c r="J24" i="5"/>
  <c r="J16" i="5"/>
  <c r="J8" i="5"/>
  <c r="J95" i="5"/>
  <c r="J87" i="5"/>
  <c r="J79" i="5"/>
  <c r="J71" i="5"/>
  <c r="J63" i="5"/>
  <c r="J55" i="5"/>
  <c r="J47" i="5"/>
  <c r="J39" i="5"/>
  <c r="J31" i="5"/>
  <c r="J23" i="5"/>
  <c r="J15" i="5"/>
  <c r="J7" i="5"/>
  <c r="J2" i="5"/>
  <c r="J94" i="5"/>
  <c r="J86" i="5"/>
  <c r="J78" i="5"/>
  <c r="J70" i="5"/>
  <c r="J62" i="5"/>
  <c r="J54" i="5"/>
  <c r="J46" i="5"/>
  <c r="J38" i="5"/>
  <c r="J30" i="5"/>
  <c r="J22" i="5"/>
  <c r="J14" i="5"/>
  <c r="J6" i="5"/>
  <c r="J101" i="5"/>
  <c r="J93" i="5"/>
  <c r="J85" i="5"/>
  <c r="J77" i="5"/>
  <c r="J69" i="5"/>
  <c r="J61" i="5"/>
  <c r="J53" i="5"/>
  <c r="J45" i="5"/>
  <c r="J37" i="5"/>
  <c r="J29" i="5"/>
  <c r="J21" i="5"/>
  <c r="J13" i="5"/>
  <c r="J5" i="5"/>
  <c r="J100" i="5"/>
  <c r="J92" i="5"/>
  <c r="J84" i="5"/>
  <c r="J76" i="5"/>
  <c r="J68" i="5"/>
  <c r="J60" i="5"/>
  <c r="J52" i="5"/>
  <c r="J44" i="5"/>
  <c r="J36" i="5"/>
  <c r="J28" i="5"/>
  <c r="J20" i="5"/>
  <c r="J12" i="5"/>
  <c r="J4" i="5"/>
  <c r="J99" i="5"/>
  <c r="J91" i="5"/>
  <c r="J83" i="5"/>
  <c r="J75" i="5"/>
  <c r="J67" i="5"/>
  <c r="J59" i="5"/>
  <c r="J51" i="5"/>
  <c r="J43" i="5"/>
  <c r="J35" i="5"/>
  <c r="J27" i="5"/>
  <c r="J19" i="5"/>
  <c r="J11" i="5"/>
  <c r="J3" i="5"/>
  <c r="G96" i="5"/>
  <c r="G64" i="5"/>
  <c r="G32" i="5"/>
  <c r="G24" i="5"/>
  <c r="G88" i="5"/>
  <c r="G56" i="5"/>
  <c r="G16" i="5"/>
  <c r="F141" i="2"/>
  <c r="M141" i="2" s="1"/>
  <c r="O141" i="2" s="1"/>
  <c r="F139" i="2"/>
  <c r="M139" i="2" s="1"/>
  <c r="O139" i="2" s="1"/>
  <c r="F95" i="2"/>
  <c r="M95" i="2" s="1"/>
  <c r="O95" i="2" s="1"/>
  <c r="F107" i="2"/>
  <c r="M107" i="2" s="1"/>
  <c r="O107" i="2" s="1"/>
  <c r="F47" i="2"/>
  <c r="M47" i="2" s="1"/>
  <c r="O47" i="2" s="1"/>
  <c r="F43" i="2"/>
  <c r="M43" i="2" s="1"/>
  <c r="O43" i="2" s="1"/>
  <c r="F41" i="2"/>
  <c r="M41" i="2" s="1"/>
  <c r="O41" i="2" s="1"/>
  <c r="F130" i="2"/>
  <c r="M130" i="2" s="1"/>
  <c r="O130" i="2" s="1"/>
  <c r="F5" i="2"/>
  <c r="M5" i="2" s="1"/>
  <c r="O5" i="2" s="1"/>
  <c r="F54" i="2"/>
  <c r="M54" i="2" s="1"/>
  <c r="O54" i="2" s="1"/>
  <c r="F45" i="2"/>
  <c r="M45" i="2" s="1"/>
  <c r="O45" i="2" s="1"/>
  <c r="F39" i="2"/>
  <c r="M39" i="2" s="1"/>
  <c r="O39" i="2" s="1"/>
  <c r="F38" i="2"/>
  <c r="M38" i="2" s="1"/>
  <c r="O38" i="2" s="1"/>
  <c r="F77" i="2"/>
  <c r="M77" i="2" s="1"/>
  <c r="O77" i="2" s="1"/>
  <c r="F75" i="2"/>
  <c r="M75" i="2" s="1"/>
  <c r="O75" i="2" s="1"/>
  <c r="F67" i="2"/>
  <c r="M67" i="2" s="1"/>
  <c r="O67" i="2" s="1"/>
  <c r="F65" i="2"/>
  <c r="M65" i="2" s="1"/>
  <c r="O65" i="2" s="1"/>
  <c r="F63" i="2"/>
  <c r="M63" i="2" s="1"/>
  <c r="O63" i="2" s="1"/>
  <c r="F61" i="2"/>
  <c r="M61" i="2" s="1"/>
  <c r="O61" i="2" s="1"/>
  <c r="F59" i="2"/>
  <c r="M59" i="2" s="1"/>
  <c r="O59" i="2" s="1"/>
  <c r="F57" i="2"/>
  <c r="M57" i="2" s="1"/>
  <c r="O57" i="2" s="1"/>
  <c r="F37" i="2"/>
  <c r="M37" i="2" s="1"/>
  <c r="O37" i="2" s="1"/>
  <c r="F115" i="2"/>
  <c r="M115" i="2" s="1"/>
  <c r="O115" i="2" s="1"/>
  <c r="F110" i="2"/>
  <c r="M110" i="2" s="1"/>
  <c r="O110" i="2" s="1"/>
  <c r="F86" i="2"/>
  <c r="M86" i="2" s="1"/>
  <c r="O86" i="2" s="1"/>
  <c r="F84" i="2"/>
  <c r="M84" i="2" s="1"/>
  <c r="O84" i="2" s="1"/>
  <c r="F82" i="2"/>
  <c r="M82" i="2" s="1"/>
  <c r="O82" i="2" s="1"/>
  <c r="F58" i="2"/>
  <c r="M58" i="2" s="1"/>
  <c r="O58" i="2" s="1"/>
  <c r="F50" i="2"/>
  <c r="M50" i="2" s="1"/>
  <c r="O50" i="2" s="1"/>
  <c r="F105" i="2"/>
  <c r="M105" i="2" s="1"/>
  <c r="O105" i="2" s="1"/>
  <c r="F89" i="2"/>
  <c r="M89" i="2" s="1"/>
  <c r="O89" i="2" s="1"/>
  <c r="F122" i="2"/>
  <c r="M122" i="2" s="1"/>
  <c r="O122" i="2" s="1"/>
  <c r="F97" i="2"/>
  <c r="M97" i="2" s="1"/>
  <c r="O97" i="2" s="1"/>
  <c r="F93" i="2"/>
  <c r="M93" i="2" s="1"/>
  <c r="O93" i="2" s="1"/>
  <c r="F34" i="2"/>
  <c r="M34" i="2" s="1"/>
  <c r="O34" i="2" s="1"/>
  <c r="F83" i="2"/>
  <c r="M83" i="2" s="1"/>
  <c r="O83" i="2" s="1"/>
  <c r="F79" i="2"/>
  <c r="M79" i="2" s="1"/>
  <c r="O79" i="2" s="1"/>
  <c r="F150" i="2"/>
  <c r="M150" i="2" s="1"/>
  <c r="O150" i="2" s="1"/>
  <c r="F137" i="2"/>
  <c r="M137" i="2" s="1"/>
  <c r="O137" i="2" s="1"/>
  <c r="F135" i="2"/>
  <c r="M135" i="2" s="1"/>
  <c r="O135" i="2" s="1"/>
  <c r="F104" i="2"/>
  <c r="M104" i="2" s="1"/>
  <c r="O104" i="2" s="1"/>
  <c r="F102" i="2"/>
  <c r="M102" i="2" s="1"/>
  <c r="O102" i="2" s="1"/>
  <c r="F127" i="2"/>
  <c r="M127" i="2" s="1"/>
  <c r="O127" i="2" s="1"/>
  <c r="F121" i="2"/>
  <c r="M121" i="2" s="1"/>
  <c r="O121" i="2" s="1"/>
  <c r="F138" i="2"/>
  <c r="M138" i="2" s="1"/>
  <c r="O138" i="2" s="1"/>
  <c r="F136" i="2"/>
  <c r="M136" i="2" s="1"/>
  <c r="O136" i="2" s="1"/>
  <c r="F74" i="2"/>
  <c r="M74" i="2" s="1"/>
  <c r="O74" i="2" s="1"/>
  <c r="F66" i="2"/>
  <c r="M66" i="2" s="1"/>
  <c r="O66" i="2" s="1"/>
  <c r="F111" i="2"/>
  <c r="M111" i="2" s="1"/>
  <c r="O111" i="2" s="1"/>
  <c r="F114" i="2"/>
  <c r="M114" i="2" s="1"/>
  <c r="O114" i="2" s="1"/>
  <c r="F112" i="2"/>
  <c r="M112" i="2" s="1"/>
  <c r="O112" i="2" s="1"/>
  <c r="F133" i="2"/>
  <c r="M133" i="2" s="1"/>
  <c r="O133" i="2" s="1"/>
  <c r="F91" i="2"/>
  <c r="M91" i="2" s="1"/>
  <c r="O91" i="2" s="1"/>
  <c r="F35" i="2"/>
  <c r="M35" i="2" s="1"/>
  <c r="O35" i="2" s="1"/>
  <c r="F33" i="2"/>
  <c r="M33" i="2" s="1"/>
  <c r="O33" i="2" s="1"/>
  <c r="F131" i="2"/>
  <c r="M131" i="2" s="1"/>
  <c r="O131" i="2" s="1"/>
  <c r="F129" i="2"/>
  <c r="M129" i="2" s="1"/>
  <c r="O129" i="2" s="1"/>
  <c r="F125" i="2"/>
  <c r="M125" i="2" s="1"/>
  <c r="O125" i="2" s="1"/>
  <c r="F119" i="2"/>
  <c r="M119" i="2" s="1"/>
  <c r="O119" i="2" s="1"/>
  <c r="F71" i="2"/>
  <c r="M71" i="2" s="1"/>
  <c r="O71" i="2" s="1"/>
  <c r="F69" i="2"/>
  <c r="M69" i="2" s="1"/>
  <c r="O69" i="2" s="1"/>
  <c r="F42" i="2"/>
  <c r="M42" i="2" s="1"/>
  <c r="O42" i="2" s="1"/>
  <c r="F151" i="2"/>
  <c r="M151" i="2" s="1"/>
  <c r="O151" i="2" s="1"/>
  <c r="F149" i="2"/>
  <c r="M149" i="2" s="1"/>
  <c r="O149" i="2" s="1"/>
  <c r="F94" i="2"/>
  <c r="M94" i="2" s="1"/>
  <c r="O94" i="2" s="1"/>
  <c r="F147" i="2"/>
  <c r="M147" i="2" s="1"/>
  <c r="O147" i="2" s="1"/>
  <c r="F103" i="2"/>
  <c r="M103" i="2" s="1"/>
  <c r="O103" i="2" s="1"/>
  <c r="F64" i="2"/>
  <c r="M64" i="2" s="1"/>
  <c r="O64" i="2" s="1"/>
  <c r="F62" i="2"/>
  <c r="M62" i="2" s="1"/>
  <c r="O62" i="2" s="1"/>
  <c r="F51" i="2"/>
  <c r="M51" i="2" s="1"/>
  <c r="O51" i="2" s="1"/>
  <c r="F49" i="2"/>
  <c r="M49" i="2" s="1"/>
  <c r="O49" i="2" s="1"/>
  <c r="F55" i="2"/>
  <c r="M55" i="2" s="1"/>
  <c r="O55" i="2" s="1"/>
  <c r="F53" i="2"/>
  <c r="M53" i="2" s="1"/>
  <c r="O53" i="2" s="1"/>
  <c r="F117" i="2"/>
  <c r="M117" i="2" s="1"/>
  <c r="O117" i="2" s="1"/>
  <c r="F134" i="2"/>
  <c r="M134" i="2" s="1"/>
  <c r="O134" i="2" s="1"/>
  <c r="F85" i="2"/>
  <c r="M85" i="2" s="1"/>
  <c r="O85" i="2" s="1"/>
  <c r="F126" i="2"/>
  <c r="M126" i="2" s="1"/>
  <c r="O126" i="2" s="1"/>
  <c r="F124" i="2"/>
  <c r="M124" i="2" s="1"/>
  <c r="O124" i="2" s="1"/>
  <c r="F109" i="2"/>
  <c r="M109" i="2" s="1"/>
  <c r="O109" i="2" s="1"/>
  <c r="F98" i="2"/>
  <c r="M98" i="2" s="1"/>
  <c r="O98" i="2" s="1"/>
  <c r="F3" i="2"/>
  <c r="M3" i="2" s="1"/>
  <c r="O3" i="2" s="1"/>
  <c r="F90" i="2"/>
  <c r="M90" i="2" s="1"/>
  <c r="O90" i="2" s="1"/>
  <c r="F73" i="2"/>
  <c r="M73" i="2" s="1"/>
  <c r="O73" i="2" s="1"/>
  <c r="F13" i="2"/>
  <c r="M13" i="2" s="1"/>
  <c r="O13" i="2" s="1"/>
  <c r="F46" i="2"/>
  <c r="M46" i="2" s="1"/>
  <c r="O46" i="2" s="1"/>
  <c r="F78" i="2"/>
  <c r="M78" i="2" s="1"/>
  <c r="O78" i="2" s="1"/>
  <c r="F76" i="2"/>
  <c r="M76" i="2" s="1"/>
  <c r="O76" i="2" s="1"/>
  <c r="F101" i="2"/>
  <c r="M101" i="2" s="1"/>
  <c r="O101" i="2" s="1"/>
  <c r="F99" i="2"/>
  <c r="M99" i="2" s="1"/>
  <c r="O99" i="2" s="1"/>
  <c r="F70" i="2"/>
  <c r="M70" i="2" s="1"/>
  <c r="O70" i="2" s="1"/>
  <c r="F143" i="2"/>
  <c r="M143" i="2" s="1"/>
  <c r="O143" i="2" s="1"/>
  <c r="F120" i="2"/>
  <c r="M120" i="2" s="1"/>
  <c r="O120" i="2" s="1"/>
  <c r="F113" i="2"/>
  <c r="M113" i="2" s="1"/>
  <c r="O113" i="2" s="1"/>
  <c r="F106" i="2"/>
  <c r="M106" i="2" s="1"/>
  <c r="O106" i="2" s="1"/>
  <c r="F81" i="2"/>
  <c r="M81" i="2" s="1"/>
  <c r="O81" i="2" s="1"/>
  <c r="F26" i="2"/>
  <c r="M26" i="2" s="1"/>
  <c r="O26" i="2" s="1"/>
  <c r="F24" i="2"/>
  <c r="M24" i="2" s="1"/>
  <c r="O24" i="2" s="1"/>
  <c r="F6" i="2"/>
  <c r="M6" i="2" s="1"/>
  <c r="O6" i="2" s="1"/>
  <c r="F118" i="2"/>
  <c r="M118" i="2" s="1"/>
  <c r="O118" i="2" s="1"/>
  <c r="F100" i="2"/>
  <c r="M100" i="2" s="1"/>
  <c r="O100" i="2" s="1"/>
  <c r="F146" i="2"/>
  <c r="M146" i="2" s="1"/>
  <c r="O146" i="2" s="1"/>
  <c r="F123" i="2"/>
  <c r="M123" i="2" s="1"/>
  <c r="O123" i="2" s="1"/>
  <c r="F36" i="2"/>
  <c r="M36" i="2" s="1"/>
  <c r="O36" i="2" s="1"/>
  <c r="F96" i="2"/>
  <c r="M96" i="2" s="1"/>
  <c r="O96" i="2" s="1"/>
  <c r="F56" i="2"/>
  <c r="M56" i="2" s="1"/>
  <c r="O56" i="2" s="1"/>
  <c r="F32" i="2"/>
  <c r="M32" i="2" s="1"/>
  <c r="O32" i="2" s="1"/>
  <c r="F68" i="2"/>
  <c r="M68" i="2" s="1"/>
  <c r="O68" i="2" s="1"/>
  <c r="F40" i="2"/>
  <c r="M40" i="2" s="1"/>
  <c r="O40" i="2" s="1"/>
  <c r="F145" i="2"/>
  <c r="M145" i="2" s="1"/>
  <c r="O145" i="2" s="1"/>
  <c r="F87" i="2"/>
  <c r="M87" i="2" s="1"/>
  <c r="O87" i="2" s="1"/>
  <c r="F88" i="2"/>
  <c r="M88" i="2" s="1"/>
  <c r="O88" i="2" s="1"/>
  <c r="F142" i="2"/>
  <c r="M142" i="2" s="1"/>
  <c r="O142" i="2" s="1"/>
  <c r="F30" i="2"/>
  <c r="M30" i="2" s="1"/>
  <c r="O30" i="2" s="1"/>
  <c r="F16" i="2"/>
  <c r="M16" i="2" s="1"/>
  <c r="O16" i="2" s="1"/>
  <c r="F7" i="2"/>
  <c r="M7" i="2" s="1"/>
  <c r="O7" i="2" s="1"/>
  <c r="F14" i="2"/>
  <c r="M14" i="2" s="1"/>
  <c r="O14" i="2" s="1"/>
  <c r="F12" i="2"/>
  <c r="M12" i="2" s="1"/>
  <c r="O12" i="2" s="1"/>
  <c r="F128" i="2"/>
  <c r="M128" i="2" s="1"/>
  <c r="O128" i="2" s="1"/>
  <c r="F60" i="2"/>
  <c r="M60" i="2" s="1"/>
  <c r="O60" i="2" s="1"/>
  <c r="F140" i="2"/>
  <c r="M140" i="2" s="1"/>
  <c r="O140" i="2" s="1"/>
  <c r="F116" i="2"/>
  <c r="M116" i="2" s="1"/>
  <c r="O116" i="2" s="1"/>
  <c r="F80" i="2"/>
  <c r="M80" i="2" s="1"/>
  <c r="O80" i="2" s="1"/>
  <c r="F31" i="2"/>
  <c r="M31" i="2" s="1"/>
  <c r="O31" i="2" s="1"/>
  <c r="F29" i="2"/>
  <c r="M29" i="2" s="1"/>
  <c r="O29" i="2" s="1"/>
  <c r="F8" i="2"/>
  <c r="M8" i="2" s="1"/>
  <c r="O8" i="2" s="1"/>
  <c r="F144" i="2"/>
  <c r="M144" i="2" s="1"/>
  <c r="O144" i="2" s="1"/>
  <c r="F92" i="2"/>
  <c r="M92" i="2" s="1"/>
  <c r="O92" i="2" s="1"/>
  <c r="F72" i="2"/>
  <c r="M72" i="2" s="1"/>
  <c r="O72" i="2" s="1"/>
  <c r="F52" i="2"/>
  <c r="M52" i="2" s="1"/>
  <c r="O52" i="2" s="1"/>
  <c r="F44" i="2"/>
  <c r="M44" i="2" s="1"/>
  <c r="O44" i="2" s="1"/>
  <c r="F4" i="2"/>
  <c r="M4" i="2" s="1"/>
  <c r="O4" i="2" s="1"/>
  <c r="F148" i="2"/>
  <c r="M148" i="2" s="1"/>
  <c r="O148" i="2" s="1"/>
  <c r="F132" i="2"/>
  <c r="M132" i="2" s="1"/>
  <c r="O132" i="2" s="1"/>
  <c r="F108" i="2"/>
  <c r="M108" i="2" s="1"/>
  <c r="O108" i="2" s="1"/>
  <c r="F48" i="2"/>
  <c r="M48" i="2" s="1"/>
  <c r="O48" i="2" s="1"/>
  <c r="F10" i="2"/>
  <c r="M10" i="2" s="1"/>
  <c r="O10" i="2" s="1"/>
  <c r="F27" i="2"/>
  <c r="M27" i="2" s="1"/>
  <c r="O27" i="2" s="1"/>
  <c r="F25" i="2"/>
  <c r="M25" i="2" s="1"/>
  <c r="O25" i="2" s="1"/>
  <c r="F23" i="2"/>
  <c r="M23" i="2" s="1"/>
  <c r="O23" i="2" s="1"/>
  <c r="F20" i="2"/>
  <c r="M20" i="2" s="1"/>
  <c r="O20" i="2" s="1"/>
  <c r="F17" i="2"/>
  <c r="M17" i="2" s="1"/>
  <c r="O17" i="2" s="1"/>
  <c r="F15" i="2"/>
  <c r="M15" i="2" s="1"/>
  <c r="O15" i="2" s="1"/>
  <c r="F19" i="2"/>
  <c r="M19" i="2" s="1"/>
  <c r="O19" i="2" s="1"/>
  <c r="F28" i="2"/>
  <c r="M28" i="2" s="1"/>
  <c r="O28" i="2" s="1"/>
  <c r="F21" i="2"/>
  <c r="M21" i="2" s="1"/>
  <c r="O21" i="2" s="1"/>
  <c r="F18" i="2"/>
  <c r="M18" i="2" s="1"/>
  <c r="O18" i="2" s="1"/>
  <c r="F11" i="2"/>
  <c r="M11" i="2" s="1"/>
  <c r="O11" i="2" s="1"/>
  <c r="F9" i="2"/>
  <c r="M9" i="2" s="1"/>
  <c r="O9" i="2" s="1"/>
  <c r="F22" i="2"/>
  <c r="M22" i="2" s="1"/>
  <c r="O22" i="2" s="1"/>
  <c r="F2" i="2"/>
  <c r="M2" i="2" s="1"/>
  <c r="O2" i="2" s="1"/>
  <c r="F31" i="1"/>
  <c r="M31" i="1" s="1"/>
  <c r="N31" i="1" s="1"/>
  <c r="F28" i="1"/>
  <c r="M28" i="1" s="1"/>
  <c r="N28" i="1" s="1"/>
  <c r="F26" i="1"/>
  <c r="M26" i="1" s="1"/>
  <c r="N26" i="1" s="1"/>
  <c r="F15" i="1"/>
  <c r="M15" i="1" s="1"/>
  <c r="N15" i="1" s="1"/>
  <c r="F7" i="1"/>
  <c r="M7" i="1" s="1"/>
  <c r="N7" i="1" s="1"/>
  <c r="F23" i="1"/>
  <c r="M23" i="1" s="1"/>
  <c r="N23" i="1" s="1"/>
  <c r="F18" i="1"/>
  <c r="M18" i="1" s="1"/>
  <c r="N18" i="1" s="1"/>
  <c r="F25" i="1"/>
  <c r="M25" i="1" s="1"/>
  <c r="N25" i="1" s="1"/>
  <c r="F24" i="1"/>
  <c r="M24" i="1" s="1"/>
  <c r="N24" i="1" s="1"/>
  <c r="F16" i="1"/>
  <c r="M16" i="1" s="1"/>
  <c r="N16" i="1" s="1"/>
  <c r="F20" i="1"/>
  <c r="M20" i="1" s="1"/>
  <c r="N20" i="1" s="1"/>
  <c r="F12" i="1"/>
  <c r="M12" i="1" s="1"/>
  <c r="N12" i="1" s="1"/>
  <c r="F4" i="1"/>
  <c r="M4" i="1" s="1"/>
  <c r="N4" i="1" s="1"/>
  <c r="F30" i="1"/>
  <c r="M30" i="1" s="1"/>
  <c r="N30" i="1" s="1"/>
  <c r="F29" i="1"/>
  <c r="M29" i="1" s="1"/>
  <c r="N29" i="1" s="1"/>
  <c r="F21" i="1"/>
  <c r="M21" i="1" s="1"/>
  <c r="N21" i="1" s="1"/>
  <c r="F13" i="1"/>
  <c r="M13" i="1" s="1"/>
  <c r="N13" i="1" s="1"/>
  <c r="F5" i="1"/>
  <c r="F14" i="1"/>
  <c r="M14" i="1" s="1"/>
  <c r="N14" i="1" s="1"/>
  <c r="F6" i="1"/>
  <c r="M6" i="1" s="1"/>
  <c r="N6" i="1" s="1"/>
  <c r="F3" i="1"/>
  <c r="F27" i="1"/>
  <c r="M27" i="1" s="1"/>
  <c r="N27" i="1" s="1"/>
  <c r="F10" i="1"/>
  <c r="M10" i="1" s="1"/>
  <c r="N10" i="1" s="1"/>
  <c r="F22" i="1"/>
  <c r="M22" i="1" s="1"/>
  <c r="N22" i="1" s="1"/>
  <c r="F19" i="1"/>
  <c r="M19" i="1" s="1"/>
  <c r="N19" i="1" s="1"/>
  <c r="F11" i="1"/>
  <c r="M11" i="1" s="1"/>
  <c r="N11" i="1" s="1"/>
  <c r="F2" i="1"/>
  <c r="M2" i="1" s="1"/>
  <c r="N2" i="1" s="1"/>
  <c r="F17" i="1"/>
  <c r="M17" i="1" s="1"/>
  <c r="N17" i="1" s="1"/>
  <c r="F9" i="1"/>
  <c r="M9" i="1" s="1"/>
  <c r="N9" i="1" s="1"/>
  <c r="F8" i="1"/>
  <c r="M8" i="1" s="1"/>
  <c r="N8" i="1" s="1"/>
  <c r="L16" i="5" l="1"/>
  <c r="L88" i="5"/>
  <c r="L28" i="5"/>
  <c r="L64" i="5"/>
  <c r="L92" i="5"/>
  <c r="L53" i="5"/>
  <c r="L4" i="5"/>
  <c r="L99" i="5"/>
  <c r="L68" i="5"/>
  <c r="L29" i="5"/>
  <c r="L93" i="5"/>
  <c r="L54" i="5"/>
  <c r="L43" i="5"/>
  <c r="L52" i="5"/>
  <c r="L13" i="5"/>
  <c r="L77" i="5"/>
  <c r="L38" i="5"/>
  <c r="L24" i="5"/>
  <c r="L32" i="5"/>
  <c r="L67" i="5"/>
  <c r="L63" i="5"/>
  <c r="L3" i="5"/>
  <c r="L19" i="5"/>
  <c r="L83" i="5"/>
  <c r="L44" i="5"/>
  <c r="L5" i="5"/>
  <c r="L69" i="5"/>
  <c r="L30" i="5"/>
  <c r="L94" i="5"/>
  <c r="L55" i="5"/>
  <c r="L58" i="5"/>
  <c r="L27" i="5"/>
  <c r="L91" i="5"/>
  <c r="L66" i="5"/>
  <c r="L35" i="5"/>
  <c r="L60" i="5"/>
  <c r="L21" i="5"/>
  <c r="L85" i="5"/>
  <c r="L46" i="5"/>
  <c r="L7" i="5"/>
  <c r="L71" i="5"/>
  <c r="L40" i="5"/>
  <c r="L10" i="5"/>
  <c r="L74" i="5"/>
  <c r="L15" i="5"/>
  <c r="L79" i="5"/>
  <c r="L48" i="5"/>
  <c r="L18" i="5"/>
  <c r="L82" i="5"/>
  <c r="L96" i="5"/>
  <c r="L51" i="5"/>
  <c r="L12" i="5"/>
  <c r="L76" i="5"/>
  <c r="L37" i="5"/>
  <c r="L101" i="5"/>
  <c r="L62" i="5"/>
  <c r="L23" i="5"/>
  <c r="L87" i="5"/>
  <c r="L26" i="5"/>
  <c r="L90" i="5"/>
  <c r="L59" i="5"/>
  <c r="L20" i="5"/>
  <c r="L84" i="5"/>
  <c r="L45" i="5"/>
  <c r="L6" i="5"/>
  <c r="L70" i="5"/>
  <c r="L31" i="5"/>
  <c r="L95" i="5"/>
  <c r="L34" i="5"/>
  <c r="L98" i="5"/>
  <c r="L14" i="5"/>
  <c r="L78" i="5"/>
  <c r="L39" i="5"/>
  <c r="L8" i="5"/>
  <c r="L72" i="5"/>
  <c r="L42" i="5"/>
  <c r="L56" i="5"/>
  <c r="L11" i="5"/>
  <c r="L75" i="5"/>
  <c r="L36" i="5"/>
  <c r="L100" i="5"/>
  <c r="L61" i="5"/>
  <c r="L22" i="5"/>
  <c r="L86" i="5"/>
  <c r="L47" i="5"/>
  <c r="L80" i="5"/>
  <c r="L50" i="5"/>
  <c r="L17" i="5"/>
  <c r="L41" i="5"/>
  <c r="L81" i="5"/>
  <c r="L2" i="5"/>
  <c r="L49" i="5"/>
  <c r="L25" i="5"/>
  <c r="L89" i="5"/>
  <c r="L33" i="5"/>
  <c r="L57" i="5"/>
  <c r="L97" i="5"/>
  <c r="L65" i="5"/>
  <c r="L9" i="5"/>
  <c r="L73" i="5"/>
  <c r="E11" i="10"/>
  <c r="K11" i="10" s="1"/>
  <c r="D19" i="10"/>
  <c r="D30" i="10"/>
  <c r="D4" i="10"/>
  <c r="E68" i="10"/>
  <c r="K68" i="10" s="1"/>
  <c r="E20" i="10"/>
  <c r="K20" i="10" s="1"/>
  <c r="E74" i="10"/>
  <c r="D35" i="10"/>
  <c r="E46" i="10"/>
  <c r="K46" i="10" s="1"/>
  <c r="D99" i="10"/>
  <c r="D84" i="10"/>
  <c r="E10" i="10"/>
  <c r="E58" i="10"/>
  <c r="K58" i="10" s="1"/>
  <c r="E94" i="10"/>
  <c r="K94" i="10" s="1"/>
  <c r="D83" i="10"/>
  <c r="F30" i="10"/>
  <c r="F35" i="10"/>
  <c r="F92" i="10"/>
  <c r="F18" i="10"/>
  <c r="F43" i="10"/>
  <c r="F51" i="10"/>
  <c r="F101" i="10"/>
  <c r="F6" i="10"/>
  <c r="F34" i="10"/>
  <c r="F98" i="10"/>
  <c r="F59" i="10"/>
  <c r="F99" i="10"/>
  <c r="F5" i="10"/>
  <c r="F3" i="10"/>
  <c r="F67" i="10"/>
  <c r="F75" i="10"/>
  <c r="F4" i="10"/>
  <c r="F84" i="10"/>
  <c r="F85" i="10"/>
  <c r="F19" i="10"/>
  <c r="F76" i="10"/>
  <c r="F27" i="10"/>
  <c r="F91" i="10"/>
  <c r="F83" i="10"/>
  <c r="E89" i="10"/>
  <c r="K89" i="10" s="1"/>
  <c r="E38" i="10"/>
  <c r="K38" i="10" s="1"/>
  <c r="D76" i="10"/>
  <c r="E86" i="10"/>
  <c r="K86" i="10" s="1"/>
  <c r="E71" i="10"/>
  <c r="K71" i="10" s="1"/>
  <c r="E40" i="10"/>
  <c r="K40" i="10" s="1"/>
  <c r="E9" i="10"/>
  <c r="K9" i="10" s="1"/>
  <c r="E53" i="10"/>
  <c r="K53" i="10" s="1"/>
  <c r="E60" i="10"/>
  <c r="K60" i="10" s="1"/>
  <c r="E17" i="10"/>
  <c r="K17" i="10" s="1"/>
  <c r="E22" i="10"/>
  <c r="K22" i="10" s="1"/>
  <c r="D75" i="10"/>
  <c r="E73" i="10"/>
  <c r="K73" i="10" s="1"/>
  <c r="E7" i="10"/>
  <c r="K7" i="10" s="1"/>
  <c r="E50" i="10"/>
  <c r="K50" i="10" s="1"/>
  <c r="E15" i="10"/>
  <c r="K15" i="10" s="1"/>
  <c r="E81" i="10"/>
  <c r="K81" i="10" s="1"/>
  <c r="E79" i="10"/>
  <c r="K79" i="10" s="1"/>
  <c r="E48" i="10"/>
  <c r="K48" i="10" s="1"/>
  <c r="E61" i="10"/>
  <c r="K61" i="10" s="1"/>
  <c r="D51" i="10"/>
  <c r="E56" i="10"/>
  <c r="K56" i="10" s="1"/>
  <c r="E36" i="10"/>
  <c r="K36" i="10" s="1"/>
  <c r="E26" i="10"/>
  <c r="K26" i="10" s="1"/>
  <c r="E23" i="10"/>
  <c r="K23" i="10" s="1"/>
  <c r="E69" i="10"/>
  <c r="K69" i="10" s="1"/>
  <c r="E25" i="10"/>
  <c r="K25" i="10" s="1"/>
  <c r="E90" i="10"/>
  <c r="K90" i="10" s="1"/>
  <c r="E87" i="10"/>
  <c r="K87" i="10" s="1"/>
  <c r="D5" i="10"/>
  <c r="E45" i="10"/>
  <c r="K45" i="10" s="1"/>
  <c r="E82" i="10"/>
  <c r="K82" i="10" s="1"/>
  <c r="D92" i="10"/>
  <c r="D18" i="10"/>
  <c r="D43" i="10"/>
  <c r="E54" i="10"/>
  <c r="K54" i="10" s="1"/>
  <c r="E28" i="10"/>
  <c r="K28" i="10" s="1"/>
  <c r="E95" i="10"/>
  <c r="K95" i="10" s="1"/>
  <c r="E33" i="10"/>
  <c r="K33" i="10" s="1"/>
  <c r="E65" i="10"/>
  <c r="K65" i="10" s="1"/>
  <c r="E42" i="10"/>
  <c r="K42" i="10" s="1"/>
  <c r="E14" i="10"/>
  <c r="K14" i="10" s="1"/>
  <c r="E13" i="10"/>
  <c r="K13" i="10" s="1"/>
  <c r="E78" i="10"/>
  <c r="K78" i="10" s="1"/>
  <c r="E44" i="10"/>
  <c r="K44" i="10" s="1"/>
  <c r="D27" i="10"/>
  <c r="D67" i="10"/>
  <c r="E31" i="10"/>
  <c r="K31" i="10" s="1"/>
  <c r="E64" i="10"/>
  <c r="K64" i="10" s="1"/>
  <c r="E66" i="10"/>
  <c r="K66" i="10" s="1"/>
  <c r="E12" i="10"/>
  <c r="K12" i="10" s="1"/>
  <c r="E97" i="10"/>
  <c r="K97" i="10" s="1"/>
  <c r="D3" i="10"/>
  <c r="D59" i="10"/>
  <c r="D34" i="10"/>
  <c r="D98" i="10"/>
  <c r="E16" i="10"/>
  <c r="K16" i="10" s="1"/>
  <c r="E8" i="10"/>
  <c r="K8" i="10" s="1"/>
  <c r="D85" i="10"/>
  <c r="D6" i="10"/>
  <c r="E47" i="10"/>
  <c r="K47" i="10" s="1"/>
  <c r="E21" i="10"/>
  <c r="K21" i="10" s="1"/>
  <c r="E62" i="10"/>
  <c r="K62" i="10" s="1"/>
  <c r="E100" i="10"/>
  <c r="K100" i="10" s="1"/>
  <c r="E41" i="10"/>
  <c r="K41" i="10" s="1"/>
  <c r="E39" i="10"/>
  <c r="K39" i="10" s="1"/>
  <c r="E49" i="10"/>
  <c r="K49" i="10" s="1"/>
  <c r="E77" i="10"/>
  <c r="K77" i="10" s="1"/>
  <c r="E70" i="10"/>
  <c r="K70" i="10" s="1"/>
  <c r="E72" i="10"/>
  <c r="K72" i="10" s="1"/>
  <c r="E80" i="10"/>
  <c r="K80" i="10" s="1"/>
  <c r="E2" i="10"/>
  <c r="E55" i="10"/>
  <c r="K55" i="10" s="1"/>
  <c r="E24" i="10"/>
  <c r="K24" i="10" s="1"/>
  <c r="E88" i="10"/>
  <c r="K88" i="10" s="1"/>
  <c r="E57" i="10"/>
  <c r="K57" i="10" s="1"/>
  <c r="E29" i="10"/>
  <c r="K29" i="10" s="1"/>
  <c r="E93" i="10"/>
  <c r="K93" i="10" s="1"/>
  <c r="E52" i="10"/>
  <c r="K52" i="10" s="1"/>
  <c r="E63" i="10"/>
  <c r="K63" i="10" s="1"/>
  <c r="E32" i="10"/>
  <c r="K32" i="10" s="1"/>
  <c r="E96" i="10"/>
  <c r="K96" i="10" s="1"/>
  <c r="E37" i="10"/>
  <c r="K37" i="10" s="1"/>
  <c r="M3" i="1"/>
  <c r="N3" i="1" s="1"/>
  <c r="M5" i="1"/>
  <c r="N5" i="1" s="1"/>
  <c r="F68" i="10" l="1"/>
  <c r="F11" i="10"/>
  <c r="G11" i="10" s="1"/>
  <c r="H11" i="10" s="1"/>
  <c r="M11" i="10" s="1"/>
  <c r="F74" i="10"/>
  <c r="G74" i="10" s="1"/>
  <c r="K74" i="10"/>
  <c r="F10" i="10"/>
  <c r="G10" i="10" s="1"/>
  <c r="K10" i="10"/>
  <c r="F2" i="10"/>
  <c r="G2" i="10" s="1"/>
  <c r="K2" i="10"/>
  <c r="F46" i="10"/>
  <c r="F20" i="10"/>
  <c r="G27" i="10"/>
  <c r="H27" i="10" s="1"/>
  <c r="M27" i="10" s="1"/>
  <c r="G75" i="10"/>
  <c r="H75" i="10" s="1"/>
  <c r="M75" i="10" s="1"/>
  <c r="G99" i="10"/>
  <c r="H99" i="10" s="1"/>
  <c r="M99" i="10" s="1"/>
  <c r="G51" i="10"/>
  <c r="H51" i="10" s="1"/>
  <c r="M51" i="10" s="1"/>
  <c r="G35" i="10"/>
  <c r="H35" i="10" s="1"/>
  <c r="M35" i="10" s="1"/>
  <c r="G6" i="10"/>
  <c r="H6" i="10" s="1"/>
  <c r="M6" i="10" s="1"/>
  <c r="G76" i="10"/>
  <c r="H76" i="10" s="1"/>
  <c r="M76" i="10" s="1"/>
  <c r="G84" i="10"/>
  <c r="H84" i="10" s="1"/>
  <c r="M84" i="10" s="1"/>
  <c r="G67" i="10"/>
  <c r="H67" i="10" s="1"/>
  <c r="M67" i="10" s="1"/>
  <c r="G43" i="10"/>
  <c r="H43" i="10" s="1"/>
  <c r="M43" i="10" s="1"/>
  <c r="G59" i="10"/>
  <c r="H59" i="10" s="1"/>
  <c r="M59" i="10" s="1"/>
  <c r="G68" i="10"/>
  <c r="H68" i="10" s="1"/>
  <c r="M68" i="10" s="1"/>
  <c r="G83" i="10"/>
  <c r="H83" i="10" s="1"/>
  <c r="M83" i="10" s="1"/>
  <c r="G19" i="10"/>
  <c r="H19" i="10" s="1"/>
  <c r="M19" i="10" s="1"/>
  <c r="G3" i="10"/>
  <c r="H3" i="10" s="1"/>
  <c r="M3" i="10" s="1"/>
  <c r="G18" i="10"/>
  <c r="H18" i="10" s="1"/>
  <c r="M18" i="10" s="1"/>
  <c r="G30" i="10"/>
  <c r="H30" i="10" s="1"/>
  <c r="M30" i="10" s="1"/>
  <c r="G98" i="10"/>
  <c r="H98" i="10" s="1"/>
  <c r="M98" i="10" s="1"/>
  <c r="G91" i="10"/>
  <c r="H91" i="10" s="1"/>
  <c r="M91" i="10" s="1"/>
  <c r="G85" i="10"/>
  <c r="H85" i="10" s="1"/>
  <c r="M85" i="10" s="1"/>
  <c r="G4" i="10"/>
  <c r="H4" i="10" s="1"/>
  <c r="M4" i="10" s="1"/>
  <c r="G5" i="10"/>
  <c r="H5" i="10" s="1"/>
  <c r="M5" i="10" s="1"/>
  <c r="G101" i="10"/>
  <c r="H101" i="10" s="1"/>
  <c r="M101" i="10" s="1"/>
  <c r="G92" i="10"/>
  <c r="H92" i="10" s="1"/>
  <c r="M92" i="10" s="1"/>
  <c r="G34" i="10"/>
  <c r="H34" i="10" s="1"/>
  <c r="M34" i="10" s="1"/>
  <c r="F58" i="10"/>
  <c r="F94" i="10"/>
  <c r="F77" i="10"/>
  <c r="F13" i="10"/>
  <c r="F69" i="10"/>
  <c r="F7" i="10"/>
  <c r="F40" i="10"/>
  <c r="F56" i="10"/>
  <c r="F9" i="10"/>
  <c r="F88" i="10"/>
  <c r="F24" i="10"/>
  <c r="F39" i="10"/>
  <c r="F8" i="10"/>
  <c r="F66" i="10"/>
  <c r="F14" i="10"/>
  <c r="F23" i="10"/>
  <c r="F61" i="10"/>
  <c r="F73" i="10"/>
  <c r="F71" i="10"/>
  <c r="F57" i="10"/>
  <c r="F97" i="10"/>
  <c r="F25" i="10"/>
  <c r="F50" i="10"/>
  <c r="F37" i="10"/>
  <c r="F49" i="10"/>
  <c r="F12" i="10"/>
  <c r="F96" i="10"/>
  <c r="F32" i="10"/>
  <c r="F55" i="10"/>
  <c r="F41" i="10"/>
  <c r="F16" i="10"/>
  <c r="F64" i="10"/>
  <c r="F42" i="10"/>
  <c r="F48" i="10"/>
  <c r="F86" i="10"/>
  <c r="F78" i="10"/>
  <c r="F54" i="10"/>
  <c r="F63" i="10"/>
  <c r="F100" i="10"/>
  <c r="F31" i="10"/>
  <c r="F65" i="10"/>
  <c r="F82" i="10"/>
  <c r="F87" i="10"/>
  <c r="F79" i="10"/>
  <c r="F22" i="10"/>
  <c r="F33" i="10"/>
  <c r="F90" i="10"/>
  <c r="F26" i="10"/>
  <c r="F17" i="10"/>
  <c r="F38" i="10"/>
  <c r="F93" i="10"/>
  <c r="F72" i="10"/>
  <c r="F21" i="10"/>
  <c r="F95" i="10"/>
  <c r="F45" i="10"/>
  <c r="F36" i="10"/>
  <c r="F81" i="10"/>
  <c r="F60" i="10"/>
  <c r="F89" i="10"/>
  <c r="F52" i="10"/>
  <c r="F80" i="10"/>
  <c r="F62" i="10"/>
  <c r="F29" i="10"/>
  <c r="F70" i="10"/>
  <c r="F47" i="10"/>
  <c r="F44" i="10"/>
  <c r="F28" i="10"/>
  <c r="F15" i="10"/>
  <c r="F53" i="10"/>
  <c r="H74" i="10" l="1"/>
  <c r="M74" i="10" s="1"/>
  <c r="H10" i="10"/>
  <c r="M10" i="10" s="1"/>
  <c r="H2" i="10"/>
  <c r="M2" i="10" s="1"/>
  <c r="G46" i="10"/>
  <c r="H46" i="10" s="1"/>
  <c r="M46" i="10" s="1"/>
  <c r="G20" i="10"/>
  <c r="H20" i="10" s="1"/>
  <c r="M20" i="10" s="1"/>
  <c r="G28" i="10"/>
  <c r="H28" i="10" s="1"/>
  <c r="M28" i="10" s="1"/>
  <c r="G29" i="10"/>
  <c r="H29" i="10" s="1"/>
  <c r="M29" i="10" s="1"/>
  <c r="G44" i="10"/>
  <c r="H44" i="10" s="1"/>
  <c r="M44" i="10" s="1"/>
  <c r="G62" i="10"/>
  <c r="H62" i="10" s="1"/>
  <c r="M62" i="10" s="1"/>
  <c r="G60" i="10"/>
  <c r="H60" i="10" s="1"/>
  <c r="M60" i="10" s="1"/>
  <c r="G95" i="10"/>
  <c r="H95" i="10" s="1"/>
  <c r="M95" i="10" s="1"/>
  <c r="G38" i="10"/>
  <c r="H38" i="10" s="1"/>
  <c r="M38" i="10" s="1"/>
  <c r="G33" i="10"/>
  <c r="H33" i="10" s="1"/>
  <c r="M33" i="10" s="1"/>
  <c r="G63" i="10"/>
  <c r="H63" i="10" s="1"/>
  <c r="M63" i="10" s="1"/>
  <c r="G48" i="10"/>
  <c r="H48" i="10" s="1"/>
  <c r="M48" i="10" s="1"/>
  <c r="G41" i="10"/>
  <c r="H41" i="10" s="1"/>
  <c r="M41" i="10" s="1"/>
  <c r="G12" i="10"/>
  <c r="H12" i="10" s="1"/>
  <c r="M12" i="10" s="1"/>
  <c r="G25" i="10"/>
  <c r="H25" i="10" s="1"/>
  <c r="M25" i="10" s="1"/>
  <c r="G66" i="10"/>
  <c r="H66" i="10" s="1"/>
  <c r="M66" i="10" s="1"/>
  <c r="G88" i="10"/>
  <c r="H88" i="10" s="1"/>
  <c r="M88" i="10" s="1"/>
  <c r="G7" i="10"/>
  <c r="H7" i="10" s="1"/>
  <c r="M7" i="10" s="1"/>
  <c r="G94" i="10"/>
  <c r="H94" i="10" s="1"/>
  <c r="M94" i="10" s="1"/>
  <c r="G58" i="10"/>
  <c r="H58" i="10" s="1"/>
  <c r="M58" i="10" s="1"/>
  <c r="G53" i="10"/>
  <c r="H53" i="10" s="1"/>
  <c r="M53" i="10" s="1"/>
  <c r="G55" i="10"/>
  <c r="H55" i="10" s="1"/>
  <c r="M55" i="10" s="1"/>
  <c r="G97" i="10"/>
  <c r="H97" i="10" s="1"/>
  <c r="M97" i="10" s="1"/>
  <c r="G61" i="10"/>
  <c r="H61" i="10" s="1"/>
  <c r="M61" i="10" s="1"/>
  <c r="G69" i="10"/>
  <c r="H69" i="10" s="1"/>
  <c r="M69" i="10" s="1"/>
  <c r="G47" i="10"/>
  <c r="H47" i="10" s="1"/>
  <c r="M47" i="10" s="1"/>
  <c r="G21" i="10"/>
  <c r="H21" i="10" s="1"/>
  <c r="M21" i="10" s="1"/>
  <c r="G17" i="10"/>
  <c r="H17" i="10" s="1"/>
  <c r="M17" i="10" s="1"/>
  <c r="G80" i="10"/>
  <c r="H80" i="10" s="1"/>
  <c r="M80" i="10" s="1"/>
  <c r="G81" i="10"/>
  <c r="H81" i="10" s="1"/>
  <c r="M81" i="10" s="1"/>
  <c r="G15" i="10"/>
  <c r="H15" i="10" s="1"/>
  <c r="M15" i="10" s="1"/>
  <c r="G52" i="10"/>
  <c r="H52" i="10" s="1"/>
  <c r="M52" i="10" s="1"/>
  <c r="G36" i="10"/>
  <c r="H36" i="10" s="1"/>
  <c r="M36" i="10" s="1"/>
  <c r="G26" i="10"/>
  <c r="H26" i="10" s="1"/>
  <c r="M26" i="10" s="1"/>
  <c r="G31" i="10"/>
  <c r="H31" i="10" s="1"/>
  <c r="M31" i="10" s="1"/>
  <c r="G78" i="10"/>
  <c r="H78" i="10" s="1"/>
  <c r="M78" i="10" s="1"/>
  <c r="G64" i="10"/>
  <c r="H64" i="10" s="1"/>
  <c r="M64" i="10" s="1"/>
  <c r="G32" i="10"/>
  <c r="H32" i="10" s="1"/>
  <c r="M32" i="10" s="1"/>
  <c r="G37" i="10"/>
  <c r="H37" i="10" s="1"/>
  <c r="M37" i="10" s="1"/>
  <c r="G57" i="10"/>
  <c r="H57" i="10" s="1"/>
  <c r="M57" i="10" s="1"/>
  <c r="G23" i="10"/>
  <c r="H23" i="10" s="1"/>
  <c r="M23" i="10" s="1"/>
  <c r="G39" i="10"/>
  <c r="H39" i="10" s="1"/>
  <c r="M39" i="10" s="1"/>
  <c r="G56" i="10"/>
  <c r="H56" i="10" s="1"/>
  <c r="M56" i="10" s="1"/>
  <c r="G89" i="10"/>
  <c r="H89" i="10" s="1"/>
  <c r="M89" i="10" s="1"/>
  <c r="G93" i="10"/>
  <c r="H93" i="10" s="1"/>
  <c r="M93" i="10" s="1"/>
  <c r="G90" i="10"/>
  <c r="H90" i="10" s="1"/>
  <c r="M90" i="10" s="1"/>
  <c r="G87" i="10"/>
  <c r="H87" i="10" s="1"/>
  <c r="M87" i="10" s="1"/>
  <c r="G100" i="10"/>
  <c r="H100" i="10" s="1"/>
  <c r="M100" i="10" s="1"/>
  <c r="G86" i="10"/>
  <c r="H86" i="10" s="1"/>
  <c r="M86" i="10" s="1"/>
  <c r="G96" i="10"/>
  <c r="H96" i="10" s="1"/>
  <c r="M96" i="10" s="1"/>
  <c r="G50" i="10"/>
  <c r="H50" i="10" s="1"/>
  <c r="M50" i="10" s="1"/>
  <c r="G71" i="10"/>
  <c r="H71" i="10" s="1"/>
  <c r="M71" i="10" s="1"/>
  <c r="G14" i="10"/>
  <c r="H14" i="10" s="1"/>
  <c r="M14" i="10" s="1"/>
  <c r="G24" i="10"/>
  <c r="H24" i="10" s="1"/>
  <c r="M24" i="10" s="1"/>
  <c r="G40" i="10"/>
  <c r="H40" i="10" s="1"/>
  <c r="M40" i="10" s="1"/>
  <c r="G77" i="10"/>
  <c r="H77" i="10" s="1"/>
  <c r="M77" i="10" s="1"/>
  <c r="G73" i="10"/>
  <c r="H73" i="10" s="1"/>
  <c r="M73" i="10" s="1"/>
  <c r="G82" i="10"/>
  <c r="H82" i="10" s="1"/>
  <c r="M82" i="10" s="1"/>
  <c r="G22" i="10"/>
  <c r="H22" i="10" s="1"/>
  <c r="M22" i="10" s="1"/>
  <c r="G65" i="10"/>
  <c r="H65" i="10" s="1"/>
  <c r="M65" i="10" s="1"/>
  <c r="G54" i="10"/>
  <c r="H54" i="10" s="1"/>
  <c r="M54" i="10" s="1"/>
  <c r="G42" i="10"/>
  <c r="H42" i="10" s="1"/>
  <c r="M42" i="10" s="1"/>
  <c r="G49" i="10"/>
  <c r="H49" i="10" s="1"/>
  <c r="M49" i="10" s="1"/>
  <c r="G8" i="10"/>
  <c r="H8" i="10" s="1"/>
  <c r="M8" i="10" s="1"/>
  <c r="G9" i="10"/>
  <c r="H9" i="10" s="1"/>
  <c r="M9" i="10" s="1"/>
  <c r="G72" i="10"/>
  <c r="H72" i="10" s="1"/>
  <c r="M72" i="10" s="1"/>
  <c r="G13" i="10"/>
  <c r="H13" i="10" s="1"/>
  <c r="M13" i="10" s="1"/>
  <c r="G79" i="10"/>
  <c r="H79" i="10" s="1"/>
  <c r="M79" i="10" s="1"/>
  <c r="G70" i="10"/>
  <c r="H70" i="10" s="1"/>
  <c r="M70" i="10" s="1"/>
  <c r="G45" i="10"/>
  <c r="H45" i="10" s="1"/>
  <c r="M45" i="10" s="1"/>
  <c r="G16" i="10"/>
  <c r="H16" i="10" s="1"/>
  <c r="M16" i="10" s="1"/>
</calcChain>
</file>

<file path=xl/sharedStrings.xml><?xml version="1.0" encoding="utf-8"?>
<sst xmlns="http://schemas.openxmlformats.org/spreadsheetml/2006/main" count="734" uniqueCount="315">
  <si>
    <t>google.com</t>
  </si>
  <si>
    <t>yahoo.com</t>
  </si>
  <si>
    <t>outlook.com</t>
  </si>
  <si>
    <t>icloud.com</t>
  </si>
  <si>
    <t>gmx.com</t>
  </si>
  <si>
    <t>yandex.com</t>
  </si>
  <si>
    <t>mail.com</t>
  </si>
  <si>
    <t>@</t>
  </si>
  <si>
    <t>Thomas</t>
  </si>
  <si>
    <t>Wade</t>
  </si>
  <si>
    <t>Dave</t>
  </si>
  <si>
    <t>Seth</t>
  </si>
  <si>
    <t>Ivan</t>
  </si>
  <si>
    <t>Riley</t>
  </si>
  <si>
    <t>Gilbert</t>
  </si>
  <si>
    <t>Jorge</t>
  </si>
  <si>
    <t>Dan</t>
  </si>
  <si>
    <t>Brian</t>
  </si>
  <si>
    <t>Roberto</t>
  </si>
  <si>
    <t>Ramon</t>
  </si>
  <si>
    <t>Miles</t>
  </si>
  <si>
    <t>Liam</t>
  </si>
  <si>
    <t>Nathaniel</t>
  </si>
  <si>
    <t>Ethan</t>
  </si>
  <si>
    <t>Lewis</t>
  </si>
  <si>
    <t>Milton</t>
  </si>
  <si>
    <t>Claude</t>
  </si>
  <si>
    <t>Joshua</t>
  </si>
  <si>
    <t>Glen</t>
  </si>
  <si>
    <t>Harvey</t>
  </si>
  <si>
    <t>Blake</t>
  </si>
  <si>
    <t>Antonio</t>
  </si>
  <si>
    <t>Connor</t>
  </si>
  <si>
    <t>Julian</t>
  </si>
  <si>
    <t>Aidan</t>
  </si>
  <si>
    <t>Harold</t>
  </si>
  <si>
    <t>Conner</t>
  </si>
  <si>
    <t>Peter</t>
  </si>
  <si>
    <t>Hunter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</si>
  <si>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</si>
  <si>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</si>
  <si>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</si>
  <si>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</si>
  <si>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</si>
  <si>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</si>
  <si>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</si>
  <si>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</si>
  <si>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Wilson</t>
  </si>
  <si>
    <t>Anderson</t>
  </si>
  <si>
    <t>Taylor</t>
  </si>
  <si>
    <t>Hernandez</t>
  </si>
  <si>
    <t>Moore</t>
  </si>
  <si>
    <t>Martin</t>
  </si>
  <si>
    <t>Jackson</t>
  </si>
  <si>
    <t>Thompson</t>
  </si>
  <si>
    <t>White</t>
  </si>
  <si>
    <t>Lee</t>
  </si>
  <si>
    <t>Harris</t>
  </si>
  <si>
    <t>Clark</t>
  </si>
  <si>
    <t>Robinson</t>
  </si>
  <si>
    <t>Walker</t>
  </si>
  <si>
    <t>Hall</t>
  </si>
  <si>
    <t>Black</t>
  </si>
  <si>
    <t>NULL</t>
  </si>
  <si>
    <t>IG</t>
  </si>
  <si>
    <t>CMC Markets</t>
  </si>
  <si>
    <t>City Index</t>
  </si>
  <si>
    <t>eToro</t>
  </si>
  <si>
    <t>https://www.wikijob.co.uk/content/trading/forex/top-stock-brokers-uk#the-13-best-stock-brokers-in-the-uk</t>
  </si>
  <si>
    <t>Pepperstone</t>
  </si>
  <si>
    <t>Plus500</t>
  </si>
  <si>
    <t>Capital.com</t>
  </si>
  <si>
    <t>Robinhood</t>
  </si>
  <si>
    <t>AvaTrade</t>
  </si>
  <si>
    <t>FXCM</t>
  </si>
  <si>
    <t>Markets.com</t>
  </si>
  <si>
    <t>Moneta Markets</t>
  </si>
  <si>
    <t>Degiro</t>
  </si>
  <si>
    <t>TD Ameritrade</t>
  </si>
  <si>
    <t>Webull</t>
  </si>
  <si>
    <t>Interactive Brokers IBKR Lite</t>
  </si>
  <si>
    <t>TradeStation</t>
  </si>
  <si>
    <t>E*TRADE</t>
  </si>
  <si>
    <t>Zacks Trade</t>
  </si>
  <si>
    <t>Fidelity</t>
  </si>
  <si>
    <t>https://www.nerdwallet.com/best/investing/online-brokers-for-stock-trading</t>
  </si>
  <si>
    <t>https://brokerchooser.com/best-brokers/best-stock-brokers-in-the-us</t>
  </si>
  <si>
    <t>USD</t>
  </si>
  <si>
    <t>CAD</t>
  </si>
  <si>
    <t>EUR</t>
  </si>
  <si>
    <t>GBP</t>
  </si>
  <si>
    <t>CHF</t>
  </si>
  <si>
    <t>JPY</t>
  </si>
  <si>
    <t>https://www.tradingview.com</t>
  </si>
  <si>
    <t>USDCAD</t>
  </si>
  <si>
    <t>EURUSD</t>
  </si>
  <si>
    <t>GBPUSD</t>
  </si>
  <si>
    <t>USDCHF</t>
  </si>
  <si>
    <t>CADCHF</t>
  </si>
  <si>
    <t>GBPCHF</t>
  </si>
  <si>
    <t>EURCAD</t>
  </si>
  <si>
    <t>EURCHF</t>
  </si>
  <si>
    <t>EURGBP</t>
  </si>
  <si>
    <t>GBPCAD</t>
  </si>
  <si>
    <t>T</t>
  </si>
  <si>
    <t>Apple INC</t>
  </si>
  <si>
    <t>AAPL</t>
  </si>
  <si>
    <t>TSLA</t>
  </si>
  <si>
    <t>TESLA INC</t>
  </si>
  <si>
    <t>FACEBOOK INC</t>
  </si>
  <si>
    <t>FB</t>
  </si>
  <si>
    <t>TWITTER INC</t>
  </si>
  <si>
    <t>TWTR</t>
  </si>
  <si>
    <t>FORD MTR CO DEL</t>
  </si>
  <si>
    <t>F</t>
  </si>
  <si>
    <t>MICROSOFT CORP.</t>
  </si>
  <si>
    <t>MSFT</t>
  </si>
  <si>
    <t>ALIBABA GROUP HOLDINGS LTD.</t>
  </si>
  <si>
    <t>BABA</t>
  </si>
  <si>
    <t>V</t>
  </si>
  <si>
    <t>VISA INC</t>
  </si>
  <si>
    <t>MASTERCARD INCORPORATED</t>
  </si>
  <si>
    <t>223.768B</t>
  </si>
  <si>
    <t>649.821B</t>
  </si>
  <si>
    <t>2.241T</t>
  </si>
  <si>
    <t>936.401B</t>
  </si>
  <si>
    <t>51.986B</t>
  </si>
  <si>
    <t>44.943B</t>
  </si>
  <si>
    <t>186K</t>
  </si>
  <si>
    <t>5.5K</t>
  </si>
  <si>
    <t>58.604K</t>
  </si>
  <si>
    <t>147K</t>
  </si>
  <si>
    <t>70.757K</t>
  </si>
  <si>
    <t>230K</t>
  </si>
  <si>
    <t>1.902T</t>
  </si>
  <si>
    <t>163K</t>
  </si>
  <si>
    <t>634.765B</t>
  </si>
  <si>
    <t>117.6K</t>
  </si>
  <si>
    <t>505.316B</t>
  </si>
  <si>
    <t>20.5K</t>
  </si>
  <si>
    <t>AMAZON COM INC</t>
  </si>
  <si>
    <t>AMZN</t>
  </si>
  <si>
    <t>1.75T</t>
  </si>
  <si>
    <t>1.298M</t>
  </si>
  <si>
    <t>386.285B</t>
  </si>
  <si>
    <t>21K</t>
  </si>
  <si>
    <t>Technology Services</t>
  </si>
  <si>
    <t>Electronic Technology</t>
  </si>
  <si>
    <t>Retail Trade</t>
  </si>
  <si>
    <t>Finance</t>
  </si>
  <si>
    <t>Consumer Durables</t>
  </si>
  <si>
    <t>Consumer Non-Durables</t>
  </si>
  <si>
    <t>Communications</t>
  </si>
  <si>
    <t>https://www.marketwatch.com</t>
  </si>
  <si>
    <t>1.81B</t>
  </si>
  <si>
    <t>7.13B</t>
  </si>
  <si>
    <t>16.77B</t>
  </si>
  <si>
    <t>2.39B</t>
  </si>
  <si>
    <t>777.11M</t>
  </si>
  <si>
    <t>6.52M</t>
  </si>
  <si>
    <t>7.42B</t>
  </si>
  <si>
    <t>2.7B</t>
  </si>
  <si>
    <t>1.69B</t>
  </si>
  <si>
    <t>875.94M</t>
  </si>
  <si>
    <t>433.02M</t>
  </si>
  <si>
    <t>https://www.bondsupermart.com</t>
  </si>
  <si>
    <t>TSLA 5.300% 15Aug2025 Corp (USD)</t>
  </si>
  <si>
    <t>D</t>
  </si>
  <si>
    <t>NAME</t>
  </si>
  <si>
    <t>ISSUE DATE</t>
  </si>
  <si>
    <t>ISSUE PRICE</t>
  </si>
  <si>
    <t>TYPE</t>
  </si>
  <si>
    <t>ISSUER ID</t>
  </si>
  <si>
    <t>COUPON RATE</t>
  </si>
  <si>
    <t>COUPON TYPE</t>
  </si>
  <si>
    <t>FIX</t>
  </si>
  <si>
    <t>MATURITY DATE</t>
  </si>
  <si>
    <t>ISSUE SIZE</t>
  </si>
  <si>
    <t>1.8B</t>
  </si>
  <si>
    <t>13.3M</t>
  </si>
  <si>
    <t>E</t>
  </si>
  <si>
    <t>EPS</t>
  </si>
  <si>
    <t>460M</t>
  </si>
  <si>
    <t>14.2B</t>
  </si>
  <si>
    <t>AAPL 2.400% 13Jan2023 Corp (USD)</t>
  </si>
  <si>
    <t>750M</t>
  </si>
  <si>
    <t>4.6M</t>
  </si>
  <si>
    <t>1.1B</t>
  </si>
  <si>
    <t>10.52B</t>
  </si>
  <si>
    <t>GOLDMAN SACHS GROUP INC</t>
  </si>
  <si>
    <t>GS</t>
  </si>
  <si>
    <t>118.548B</t>
  </si>
  <si>
    <t>40.5K</t>
  </si>
  <si>
    <t>329.94M</t>
  </si>
  <si>
    <t>3.657B</t>
  </si>
  <si>
    <t>325M</t>
  </si>
  <si>
    <t>DB</t>
  </si>
  <si>
    <t>DEUTSCHE BANK AG</t>
  </si>
  <si>
    <t>28.859B</t>
  </si>
  <si>
    <t>1.87B</t>
  </si>
  <si>
    <t>1.750B</t>
  </si>
  <si>
    <t>VAR</t>
  </si>
  <si>
    <t>620M</t>
  </si>
  <si>
    <t>MOLSON COORS BEVERAGE COMPANY</t>
  </si>
  <si>
    <t>TAP</t>
  </si>
  <si>
    <t>11.92B</t>
  </si>
  <si>
    <t>176.83M</t>
  </si>
  <si>
    <t>17K</t>
  </si>
  <si>
    <t>500M</t>
  </si>
  <si>
    <t>3M</t>
  </si>
  <si>
    <t>25B</t>
  </si>
  <si>
    <t>657.9B</t>
  </si>
  <si>
    <t>17.9B</t>
  </si>
  <si>
    <t>MasterCard</t>
  </si>
  <si>
    <t>70M</t>
  </si>
  <si>
    <t>PAYPAL HOLDINGS INC</t>
  </si>
  <si>
    <t>PYPL</t>
  </si>
  <si>
    <t>314.526B</t>
  </si>
  <si>
    <t>1.17B</t>
  </si>
  <si>
    <t>26.5K</t>
  </si>
  <si>
    <t>20.1B</t>
  </si>
  <si>
    <t>13B</t>
  </si>
  <si>
    <t>17.2EUR</t>
  </si>
  <si>
    <t>DTE</t>
  </si>
  <si>
    <t>Deutsche Telekom AG</t>
  </si>
  <si>
    <t>27.126B</t>
  </si>
  <si>
    <t>10.6K</t>
  </si>
  <si>
    <t>Utilities</t>
  </si>
  <si>
    <t>3.21B</t>
  </si>
  <si>
    <t>GM</t>
  </si>
  <si>
    <t>GENERAL MOTORS CO</t>
  </si>
  <si>
    <t>82.449B</t>
  </si>
  <si>
    <t>155K</t>
  </si>
  <si>
    <t>CONSUMER DURABLES</t>
  </si>
  <si>
    <t>1.37B</t>
  </si>
  <si>
    <t>USDJPY</t>
  </si>
  <si>
    <t>348B</t>
  </si>
  <si>
    <t>SONY</t>
  </si>
  <si>
    <t>SONY GROUP CORPORATION SPON ADS EACH REPR 1 ORD SHS</t>
  </si>
  <si>
    <t>129.635B</t>
  </si>
  <si>
    <t>1.24B</t>
  </si>
  <si>
    <t>ELECTRONIC ARTS INC</t>
  </si>
  <si>
    <t>EA</t>
  </si>
  <si>
    <t>42.091B</t>
  </si>
  <si>
    <t>9.8K</t>
  </si>
  <si>
    <t>278.86M</t>
  </si>
  <si>
    <t>84M</t>
  </si>
  <si>
    <t>ZM</t>
  </si>
  <si>
    <t>100M</t>
  </si>
  <si>
    <t>ZOOM VIDEO COMMUNICATIONS INC</t>
  </si>
  <si>
    <t>94.312B</t>
  </si>
  <si>
    <t>4.422K</t>
  </si>
  <si>
    <t>207.17M</t>
  </si>
  <si>
    <t>MARKET CAP</t>
  </si>
  <si>
    <t>DURATION AFS</t>
  </si>
  <si>
    <t>PUBLIC FLOAT</t>
  </si>
  <si>
    <t>SECTOR</t>
  </si>
  <si>
    <t>EMPLOYEES</t>
  </si>
  <si>
    <t>ID</t>
  </si>
  <si>
    <t>RESULT</t>
  </si>
  <si>
    <t>CURRENCY PAIR</t>
  </si>
  <si>
    <t>RATE</t>
  </si>
  <si>
    <t>DATES</t>
  </si>
  <si>
    <t>NAME LIST</t>
  </si>
  <si>
    <t>SURNAME LIST</t>
  </si>
  <si>
    <t>EMAIL DOMAIN</t>
  </si>
  <si>
    <t>RANDOM PHONE</t>
  </si>
  <si>
    <t>RANDOM EMAIL</t>
  </si>
  <si>
    <t>RANDOM NAME</t>
  </si>
  <si>
    <t>RANDOM SURNAME</t>
  </si>
  <si>
    <t>RANDOM DATEBIRTH</t>
  </si>
  <si>
    <t>RANDOM REGISTRATION DATE</t>
  </si>
  <si>
    <t>RANDOM PHONE WITH 50% of BEING NULL</t>
  </si>
  <si>
    <t>RANDOM EMAIL WITH 50% of BEING NULL</t>
  </si>
  <si>
    <t>RANDOM BROKER ID</t>
  </si>
  <si>
    <t>BROKER NAME</t>
  </si>
  <si>
    <t>SOURCE</t>
  </si>
  <si>
    <t>RANDOM REGISTRATIONDATE</t>
  </si>
  <si>
    <t>TAP 3.440% 15July2026 Corp (CAD)</t>
  </si>
  <si>
    <t>DB 6.000% Perpetual Corp (EUR)</t>
  </si>
  <si>
    <t>T 7.000% 30Apr2040 Corp (GBP)</t>
  </si>
  <si>
    <t>SECURITY ID</t>
  </si>
  <si>
    <t>APPROVAL DATE</t>
  </si>
  <si>
    <t>PRICE DATE</t>
  </si>
  <si>
    <t>CURRENCY</t>
  </si>
  <si>
    <t>PRICE</t>
  </si>
  <si>
    <t>GS 6.875% 18Jan2038 Corp (GBP)</t>
  </si>
  <si>
    <t>EXCHANGE ID</t>
  </si>
  <si>
    <t>EXCHANGE DATE</t>
  </si>
  <si>
    <t>RANDOM VALUE SELLER</t>
  </si>
  <si>
    <t>RANDOM VALUE BUYER</t>
  </si>
  <si>
    <t>1 - Trader</t>
  </si>
  <si>
    <t>2 - Broker</t>
  </si>
  <si>
    <t>3 - Issuer</t>
  </si>
  <si>
    <t>BROKER_ID_BUYER</t>
  </si>
  <si>
    <t>BROKER_ID_SELLER</t>
  </si>
  <si>
    <t>TRADER_ID_SELLER</t>
  </si>
  <si>
    <t>TRADER_ID_BUYER</t>
  </si>
  <si>
    <t>SECURITY_ID</t>
  </si>
  <si>
    <t>ISSUER_ID_SELLER</t>
  </si>
  <si>
    <t>EXCHANGE_ID</t>
  </si>
  <si>
    <t>PAIDAMOUNT</t>
  </si>
  <si>
    <t>EXCH_RATE_CURRENCYPAIR</t>
  </si>
  <si>
    <t>EXCH_RATE_EXRATEDATE</t>
  </si>
  <si>
    <t>RANDOM CURRENCY</t>
  </si>
  <si>
    <t>SEC_ID</t>
  </si>
  <si>
    <t>PAIR</t>
  </si>
  <si>
    <t>BASE CURR</t>
  </si>
  <si>
    <t>AMOUNT</t>
  </si>
  <si>
    <t>CHFJPY</t>
  </si>
  <si>
    <t>CADJPY</t>
  </si>
  <si>
    <t>EURJPY</t>
  </si>
  <si>
    <t>GBPJPY</t>
  </si>
  <si>
    <t>AT\&amp;T INC</t>
  </si>
  <si>
    <t>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</si>
</sst>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d\-mmm\-yy;@"/>
    <numFmt numFmtId="165" formatCode="0.00000;[Red]0.00000"/>
    <numFmt numFmtId="166" formatCode="0.00000"/>
    <numFmt numFmtId="167" formatCode="0.000000"/>
    <numFmt numFmtId="168" formatCode="0.000"/>
    <numFmt numFmtId="169" formatCode="0.0000;[Red]0.0000"/>
    <numFmt numFmtId="170" formatCode="0.000;[Red]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0" fontId="1" fillId="0" borderId="0" xfId="0" applyFont="1"/>
    <xf numFmtId="168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8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4" fontId="0" fillId="0" borderId="0" xfId="0" applyNumberFormat="1"/>
    <xf numFmtId="169" fontId="0" fillId="0" borderId="0" xfId="0" applyNumberFormat="1"/>
    <xf numFmtId="1" fontId="1" fillId="0" borderId="0" xfId="0" applyNumberFormat="1" applyFont="1"/>
    <xf numFmtId="165" fontId="1" fillId="0" borderId="0" xfId="0" applyNumberFormat="1" applyFont="1"/>
    <xf numFmtId="170" fontId="0" fillId="0" borderId="0" xfId="0" applyNumberFormat="1"/>
    <xf numFmtId="164" fontId="0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AAFE-1FCB-4938-B80D-96BBE3A9E40F}">
  <dimension ref="A1:N31"/>
  <sheetViews>
    <sheetView zoomScale="85" zoomScaleNormal="85" workbookViewId="0">
      <selection activeCell="O1" sqref="O1"/>
    </sheetView>
  </sheetViews>
  <sheetFormatPr defaultRowHeight="15" x14ac:dyDescent="0.25"/>
  <cols>
    <col min="1" max="1" width="10.5703125" bestFit="1" customWidth="1"/>
    <col min="2" max="2" width="14.140625" bestFit="1" customWidth="1"/>
    <col min="3" max="3" width="3" bestFit="1" customWidth="1"/>
    <col min="4" max="4" width="15.28515625" bestFit="1" customWidth="1"/>
    <col min="5" max="5" width="16.7109375" bestFit="1" customWidth="1"/>
    <col min="6" max="6" width="28.28515625" bestFit="1" customWidth="1"/>
    <col min="7" max="7" width="5.5703125" bestFit="1" customWidth="1"/>
    <col min="8" max="8" width="15.85546875" bestFit="1" customWidth="1"/>
    <col min="9" max="9" width="19.5703125" bestFit="1" customWidth="1"/>
    <col min="10" max="10" width="20.5703125" bestFit="1" customWidth="1"/>
    <col min="11" max="11" width="28.42578125" bestFit="1" customWidth="1"/>
    <col min="12" max="12" width="40.140625" bestFit="1" customWidth="1"/>
    <col min="13" max="13" width="39.42578125" bestFit="1" customWidth="1"/>
    <col min="14" max="14" width="204.85546875" customWidth="1"/>
    <col min="15" max="15" width="54.7109375" customWidth="1"/>
  </cols>
  <sheetData>
    <row r="1" spans="1:14" s="10" customFormat="1" x14ac:dyDescent="0.25">
      <c r="A1" s="10" t="s">
        <v>263</v>
      </c>
      <c r="B1" s="10" t="s">
        <v>264</v>
      </c>
      <c r="C1" s="10" t="s">
        <v>7</v>
      </c>
      <c r="D1" s="10" t="s">
        <v>265</v>
      </c>
      <c r="E1" s="10" t="s">
        <v>266</v>
      </c>
      <c r="F1" s="10" t="s">
        <v>267</v>
      </c>
      <c r="G1" s="10" t="s">
        <v>63</v>
      </c>
      <c r="H1" s="10" t="s">
        <v>268</v>
      </c>
      <c r="I1" s="10" t="s">
        <v>269</v>
      </c>
      <c r="J1" s="10" t="s">
        <v>270</v>
      </c>
      <c r="K1" s="10" t="s">
        <v>277</v>
      </c>
      <c r="L1" s="10" t="s">
        <v>272</v>
      </c>
      <c r="M1" s="10" t="s">
        <v>273</v>
      </c>
      <c r="N1" s="10" t="s">
        <v>259</v>
      </c>
    </row>
    <row r="2" spans="1:14" x14ac:dyDescent="0.25">
      <c r="A2" t="s">
        <v>9</v>
      </c>
      <c r="B2" t="s">
        <v>39</v>
      </c>
      <c r="C2" t="s">
        <v>7</v>
      </c>
      <c r="D2" t="s">
        <v>0</v>
      </c>
      <c r="E2">
        <f ca="1">RANDBETWEEN(1000000000,9999999999)</f>
        <v>5918260360</v>
      </c>
      <c r="F2" t="str">
        <f t="shared" ref="F2:F31" ca="1" si="0">_xlfn.CONCAT(LOWER($H2), LOWER($I2), C$2, INDEX($D$2:$D$8,RANDBETWEEN(1,COUNTA($D$2:$D$8)),1))</f>
        <v>miltonwhite@yandex.com</v>
      </c>
      <c r="G2" s="2" t="s">
        <v>63</v>
      </c>
      <c r="H2" t="str">
        <f t="shared" ref="H2:H31" ca="1" si="1">INDEX($A$2:$A$31,RANDBETWEEN(1,COUNTA($A$2:$A$31)),1)</f>
        <v>Milton</v>
      </c>
      <c r="I2" t="str">
        <f t="shared" ref="I2:I31" ca="1" si="2">INDEX($B$2:$B$27,RANDBETWEEN(1,COUNTA($B$2:$B$27)),1)</f>
        <v>White</v>
      </c>
      <c r="J2" s="1">
        <f ca="1">RANDBETWEEN(DATE(1950,1,1),DATE(2000,12,31))</f>
        <v>30497</v>
      </c>
      <c r="K2" s="1">
        <f ca="1">RANDBETWEEN(DATE(2018,1,1),DATE(2021,12,31))</f>
        <v>44145</v>
      </c>
      <c r="L2" s="2">
        <f ca="1">IF(RANDBETWEEN(0,10)&gt;5,E2,"NULL")</f>
        <v>5918260360</v>
      </c>
      <c r="M2" s="3" t="str">
        <f ca="1">IF(RANDBETWEEN(0,10)&gt;5,F2,"NULL")</f>
        <v>NULL</v>
      </c>
      <c r="N2" s="26" t="str">
        <f t="shared" ref="N2:N31" ca="1" si="3">"INSERT INTO TRADERS (NAME, SURNAME, BIRTHDATE, REGISTRATIONDATE, PHONENUMBER, EMAIL) VALUES ('" &amp; H2 &amp; "', '" &amp; I2 &amp;  "', '" &amp; TEXT(J2,"DD-MMM-YY") &amp;  "', '" &amp; TEXT(K2,"DD-MMM-YY") &amp;  "', " &amp; IF(EXACT(L2, "NULL"), L2, "'"&amp;L2&amp;"'") &amp;  ", " &amp; IF(EXACT(M2, "NULL"), M2, "'"&amp;M2&amp;"'") &amp;  ");"</f>
        <v>INSERT INTO TRADERS (NAME, SURNAME, BIRTHDATE, REGISTRATIONDATE, PHONENUMBER, EMAIL) VALUES ('Milton', 'White', '30-Jun-83', '10-Nov-20', '5918260360', NULL);</v>
      </c>
    </row>
    <row r="3" spans="1:14" x14ac:dyDescent="0.25">
      <c r="A3" t="s">
        <v>10</v>
      </c>
      <c r="B3" t="s">
        <v>40</v>
      </c>
      <c r="D3" t="s">
        <v>1</v>
      </c>
      <c r="E3">
        <f t="shared" ref="E3:E31" ca="1" si="4">RANDBETWEEN(1000000000,9999999999)</f>
        <v>7853270769</v>
      </c>
      <c r="F3" t="str">
        <f t="shared" ca="1" si="0"/>
        <v>liamthompson@yandex.com</v>
      </c>
      <c r="G3" s="2" t="s">
        <v>63</v>
      </c>
      <c r="H3" t="str">
        <f t="shared" ca="1" si="1"/>
        <v>Liam</v>
      </c>
      <c r="I3" t="str">
        <f t="shared" ca="1" si="2"/>
        <v>Thompson</v>
      </c>
      <c r="J3" s="1">
        <f t="shared" ref="J3:J31" ca="1" si="5">RANDBETWEEN(DATE(1950,1,1),DATE(2000,12,31))</f>
        <v>22540</v>
      </c>
      <c r="K3" s="1">
        <f t="shared" ref="K3:K31" ca="1" si="6">RANDBETWEEN(DATE(2018,1,1),DATE(2021,12,31))</f>
        <v>43307</v>
      </c>
      <c r="L3" s="2" t="str">
        <f t="shared" ref="L3:L31" ca="1" si="7">IF(RANDBETWEEN(0,10)&gt;5,E3,"NULL")</f>
        <v>NULL</v>
      </c>
      <c r="M3" s="3" t="str">
        <f t="shared" ref="M3:M31" ca="1" si="8">IF(RANDBETWEEN(0,10)&gt;5,F3,"NULL")</f>
        <v>liamthompson@yandex.com</v>
      </c>
      <c r="N3" s="1" t="str">
        <f t="shared" ca="1" si="3"/>
        <v>INSERT INTO TRADERS (NAME, SURNAME, BIRTHDATE, REGISTRATIONDATE, PHONENUMBER, EMAIL) VALUES ('Liam', 'Thompson', '16-Sep-61', '26-Jul-18', NULL, 'liamthompson@yandex.com');</v>
      </c>
    </row>
    <row r="4" spans="1:14" x14ac:dyDescent="0.25">
      <c r="A4" t="s">
        <v>11</v>
      </c>
      <c r="B4" t="s">
        <v>41</v>
      </c>
      <c r="D4" t="s">
        <v>2</v>
      </c>
      <c r="E4">
        <f t="shared" ca="1" si="4"/>
        <v>6291902652</v>
      </c>
      <c r="F4" t="str">
        <f t="shared" ca="1" si="0"/>
        <v>juliansmith@gmx.com</v>
      </c>
      <c r="G4" s="2" t="s">
        <v>63</v>
      </c>
      <c r="H4" t="str">
        <f t="shared" ca="1" si="1"/>
        <v>Julian</v>
      </c>
      <c r="I4" t="str">
        <f t="shared" ca="1" si="2"/>
        <v>Smith</v>
      </c>
      <c r="J4" s="1">
        <f t="shared" ca="1" si="5"/>
        <v>20055</v>
      </c>
      <c r="K4" s="1">
        <f t="shared" ca="1" si="6"/>
        <v>44141</v>
      </c>
      <c r="L4" s="2" t="str">
        <f t="shared" ca="1" si="7"/>
        <v>NULL</v>
      </c>
      <c r="M4" s="3" t="str">
        <f t="shared" ca="1" si="8"/>
        <v>juliansmith@gmx.com</v>
      </c>
      <c r="N4" s="1" t="str">
        <f t="shared" ca="1" si="3"/>
        <v>INSERT INTO TRADERS (NAME, SURNAME, BIRTHDATE, REGISTRATIONDATE, PHONENUMBER, EMAIL) VALUES ('Julian', 'Smith', '27-Nov-54', '06-Nov-20', NULL, 'juliansmith@gmx.com');</v>
      </c>
    </row>
    <row r="5" spans="1:14" x14ac:dyDescent="0.25">
      <c r="A5" t="s">
        <v>12</v>
      </c>
      <c r="B5" t="s">
        <v>42</v>
      </c>
      <c r="D5" t="s">
        <v>3</v>
      </c>
      <c r="E5">
        <f t="shared" ca="1" si="4"/>
        <v>8219083209</v>
      </c>
      <c r="F5" t="str">
        <f t="shared" ca="1" si="0"/>
        <v>aidanmoore@mail.com</v>
      </c>
      <c r="G5" s="2" t="s">
        <v>63</v>
      </c>
      <c r="H5" t="str">
        <f t="shared" ca="1" si="1"/>
        <v>Aidan</v>
      </c>
      <c r="I5" t="str">
        <f t="shared" ca="1" si="2"/>
        <v>Moore</v>
      </c>
      <c r="J5" s="1">
        <f t="shared" ca="1" si="5"/>
        <v>24474</v>
      </c>
      <c r="K5" s="1">
        <f t="shared" ca="1" si="6"/>
        <v>44466</v>
      </c>
      <c r="L5" s="2">
        <f t="shared" ca="1" si="7"/>
        <v>8219083209</v>
      </c>
      <c r="M5" s="3" t="str">
        <f t="shared" ca="1" si="8"/>
        <v>aidanmoore@mail.com</v>
      </c>
      <c r="N5" s="1" t="str">
        <f t="shared" ca="1" si="3"/>
        <v>INSERT INTO TRADERS (NAME, SURNAME, BIRTHDATE, REGISTRATIONDATE, PHONENUMBER, EMAIL) VALUES ('Aidan', 'Moore', '02-Jan-67', '27-Sep-21', '8219083209', 'aidanmoore@mail.com');</v>
      </c>
    </row>
    <row r="6" spans="1:14" x14ac:dyDescent="0.25">
      <c r="A6" t="s">
        <v>13</v>
      </c>
      <c r="B6" t="s">
        <v>43</v>
      </c>
      <c r="D6" t="s">
        <v>4</v>
      </c>
      <c r="E6">
        <f t="shared" ca="1" si="4"/>
        <v>8023117267</v>
      </c>
      <c r="F6" t="str">
        <f t="shared" ca="1" si="0"/>
        <v>harveymartin@google.com</v>
      </c>
      <c r="G6" s="2" t="s">
        <v>63</v>
      </c>
      <c r="H6" t="str">
        <f t="shared" ca="1" si="1"/>
        <v>Harvey</v>
      </c>
      <c r="I6" t="str">
        <f t="shared" ca="1" si="2"/>
        <v>Martin</v>
      </c>
      <c r="J6" s="1">
        <f t="shared" ca="1" si="5"/>
        <v>32458</v>
      </c>
      <c r="K6" s="1">
        <f t="shared" ca="1" si="6"/>
        <v>43343</v>
      </c>
      <c r="L6" s="2">
        <f t="shared" ca="1" si="7"/>
        <v>8023117267</v>
      </c>
      <c r="M6" s="3" t="str">
        <f t="shared" ca="1" si="8"/>
        <v>harveymartin@google.com</v>
      </c>
      <c r="N6" s="1" t="str">
        <f t="shared" ca="1" si="3"/>
        <v>INSERT INTO TRADERS (NAME, SURNAME, BIRTHDATE, REGISTRATIONDATE, PHONENUMBER, EMAIL) VALUES ('Harvey', 'Martin', '11-Nov-88', '31-Aug-18', '8023117267', 'harveymartin@google.com');</v>
      </c>
    </row>
    <row r="7" spans="1:14" x14ac:dyDescent="0.25">
      <c r="A7" t="s">
        <v>14</v>
      </c>
      <c r="B7" t="s">
        <v>44</v>
      </c>
      <c r="D7" t="s">
        <v>5</v>
      </c>
      <c r="E7">
        <f t="shared" ca="1" si="4"/>
        <v>7856122070</v>
      </c>
      <c r="F7" t="str">
        <f t="shared" ca="1" si="0"/>
        <v>hunterhall@yandex.com</v>
      </c>
      <c r="G7" s="2" t="s">
        <v>63</v>
      </c>
      <c r="H7" t="str">
        <f t="shared" ca="1" si="1"/>
        <v>Hunter</v>
      </c>
      <c r="I7" t="str">
        <f t="shared" ca="1" si="2"/>
        <v>Hall</v>
      </c>
      <c r="J7" s="1">
        <f t="shared" ca="1" si="5"/>
        <v>20083</v>
      </c>
      <c r="K7" s="1">
        <f t="shared" ca="1" si="6"/>
        <v>44343</v>
      </c>
      <c r="L7" s="2" t="str">
        <f t="shared" ca="1" si="7"/>
        <v>NULL</v>
      </c>
      <c r="M7" s="3" t="str">
        <f t="shared" ca="1" si="8"/>
        <v>hunterhall@yandex.com</v>
      </c>
      <c r="N7" s="1" t="str">
        <f t="shared" ca="1" si="3"/>
        <v>INSERT INTO TRADERS (NAME, SURNAME, BIRTHDATE, REGISTRATIONDATE, PHONENUMBER, EMAIL) VALUES ('Hunter', 'Hall', '25-Dec-54', '27-May-21', NULL, 'hunterhall@yandex.com');</v>
      </c>
    </row>
    <row r="8" spans="1:14" x14ac:dyDescent="0.25">
      <c r="A8" t="s">
        <v>15</v>
      </c>
      <c r="B8" t="s">
        <v>45</v>
      </c>
      <c r="D8" t="s">
        <v>6</v>
      </c>
      <c r="E8">
        <f t="shared" ca="1" si="4"/>
        <v>5789688566</v>
      </c>
      <c r="F8" t="str">
        <f t="shared" ca="1" si="0"/>
        <v>huntertaylor@yahoo.com</v>
      </c>
      <c r="G8" s="2" t="s">
        <v>63</v>
      </c>
      <c r="H8" t="str">
        <f t="shared" ca="1" si="1"/>
        <v>Hunter</v>
      </c>
      <c r="I8" t="str">
        <f t="shared" ca="1" si="2"/>
        <v>Taylor</v>
      </c>
      <c r="J8" s="1">
        <f t="shared" ca="1" si="5"/>
        <v>22527</v>
      </c>
      <c r="K8" s="1">
        <f t="shared" ca="1" si="6"/>
        <v>43318</v>
      </c>
      <c r="L8" s="2">
        <f t="shared" ca="1" si="7"/>
        <v>5789688566</v>
      </c>
      <c r="M8" s="3" t="str">
        <f t="shared" ca="1" si="8"/>
        <v>NULL</v>
      </c>
      <c r="N8" s="1" t="str">
        <f t="shared" ca="1" si="3"/>
        <v>INSERT INTO TRADERS (NAME, SURNAME, BIRTHDATE, REGISTRATIONDATE, PHONENUMBER, EMAIL) VALUES ('Hunter', 'Taylor', '03-Sep-61', '06-Aug-18', '5789688566', NULL);</v>
      </c>
    </row>
    <row r="9" spans="1:14" x14ac:dyDescent="0.25">
      <c r="A9" t="s">
        <v>16</v>
      </c>
      <c r="B9" t="s">
        <v>46</v>
      </c>
      <c r="E9">
        <f t="shared" ca="1" si="4"/>
        <v>6838220192</v>
      </c>
      <c r="F9" t="str">
        <f t="shared" ca="1" si="0"/>
        <v>rileywilson@gmx.com</v>
      </c>
      <c r="G9" s="2" t="s">
        <v>63</v>
      </c>
      <c r="H9" t="str">
        <f t="shared" ca="1" si="1"/>
        <v>Riley</v>
      </c>
      <c r="I9" t="str">
        <f t="shared" ca="1" si="2"/>
        <v>Wilson</v>
      </c>
      <c r="J9" s="1">
        <f t="shared" ca="1" si="5"/>
        <v>21027</v>
      </c>
      <c r="K9" s="1">
        <f t="shared" ca="1" si="6"/>
        <v>44088</v>
      </c>
      <c r="L9" s="2" t="str">
        <f t="shared" ca="1" si="7"/>
        <v>NULL</v>
      </c>
      <c r="M9" s="3" t="str">
        <f t="shared" ca="1" si="8"/>
        <v>rileywilson@gmx.com</v>
      </c>
      <c r="N9" s="1" t="str">
        <f t="shared" ca="1" si="3"/>
        <v>INSERT INTO TRADERS (NAME, SURNAME, BIRTHDATE, REGISTRATIONDATE, PHONENUMBER, EMAIL) VALUES ('Riley', 'Wilson', '26-Jul-57', '14-Sep-20', NULL, 'rileywilson@gmx.com');</v>
      </c>
    </row>
    <row r="10" spans="1:14" x14ac:dyDescent="0.25">
      <c r="A10" t="s">
        <v>17</v>
      </c>
      <c r="B10" t="s">
        <v>47</v>
      </c>
      <c r="E10">
        <f t="shared" ca="1" si="4"/>
        <v>2363197800</v>
      </c>
      <c r="F10" t="str">
        <f t="shared" ca="1" si="0"/>
        <v>lewisanderson@mail.com</v>
      </c>
      <c r="G10" s="2" t="s">
        <v>63</v>
      </c>
      <c r="H10" t="str">
        <f t="shared" ca="1" si="1"/>
        <v>Lewis</v>
      </c>
      <c r="I10" t="str">
        <f t="shared" ca="1" si="2"/>
        <v>Anderson</v>
      </c>
      <c r="J10" s="1">
        <f t="shared" ca="1" si="5"/>
        <v>19494</v>
      </c>
      <c r="K10" s="1">
        <f t="shared" ca="1" si="6"/>
        <v>43486</v>
      </c>
      <c r="L10" s="2" t="str">
        <f t="shared" ca="1" si="7"/>
        <v>NULL</v>
      </c>
      <c r="M10" s="3" t="str">
        <f t="shared" ca="1" si="8"/>
        <v>NULL</v>
      </c>
      <c r="N10" s="1" t="str">
        <f t="shared" ca="1" si="3"/>
        <v>INSERT INTO TRADERS (NAME, SURNAME, BIRTHDATE, REGISTRATIONDATE, PHONENUMBER, EMAIL) VALUES ('Lewis', 'Anderson', '15-May-53', '21-Jan-19', NULL, NULL);</v>
      </c>
    </row>
    <row r="11" spans="1:14" x14ac:dyDescent="0.25">
      <c r="A11" t="s">
        <v>18</v>
      </c>
      <c r="B11" t="s">
        <v>48</v>
      </c>
      <c r="E11">
        <f t="shared" ca="1" si="4"/>
        <v>9242313690</v>
      </c>
      <c r="F11" t="str">
        <f t="shared" ca="1" si="0"/>
        <v>julianbrown@outlook.com</v>
      </c>
      <c r="G11" s="2" t="s">
        <v>63</v>
      </c>
      <c r="H11" t="str">
        <f t="shared" ca="1" si="1"/>
        <v>Julian</v>
      </c>
      <c r="I11" t="str">
        <f t="shared" ca="1" si="2"/>
        <v>Brown</v>
      </c>
      <c r="J11" s="1">
        <f t="shared" ca="1" si="5"/>
        <v>25431</v>
      </c>
      <c r="K11" s="1">
        <f t="shared" ca="1" si="6"/>
        <v>43848</v>
      </c>
      <c r="L11" s="2" t="str">
        <f t="shared" ca="1" si="7"/>
        <v>NULL</v>
      </c>
      <c r="M11" s="3" t="str">
        <f t="shared" ca="1" si="8"/>
        <v>NULL</v>
      </c>
      <c r="N11" s="1" t="str">
        <f t="shared" ca="1" si="3"/>
        <v>INSERT INTO TRADERS (NAME, SURNAME, BIRTHDATE, REGISTRATIONDATE, PHONENUMBER, EMAIL) VALUES ('Julian', 'Brown', '16-Aug-69', '18-Jan-20', NULL, NULL);</v>
      </c>
    </row>
    <row r="12" spans="1:14" x14ac:dyDescent="0.25">
      <c r="A12" t="s">
        <v>19</v>
      </c>
      <c r="B12" t="s">
        <v>49</v>
      </c>
      <c r="E12">
        <f t="shared" ca="1" si="4"/>
        <v>2018982792</v>
      </c>
      <c r="F12" t="str">
        <f t="shared" ca="1" si="0"/>
        <v>peterrobinson@yahoo.com</v>
      </c>
      <c r="G12" s="2" t="s">
        <v>63</v>
      </c>
      <c r="H12" t="str">
        <f t="shared" ca="1" si="1"/>
        <v>Peter</v>
      </c>
      <c r="I12" t="str">
        <f t="shared" ca="1" si="2"/>
        <v>Robinson</v>
      </c>
      <c r="J12" s="1">
        <f t="shared" ca="1" si="5"/>
        <v>29532</v>
      </c>
      <c r="K12" s="1">
        <f t="shared" ca="1" si="6"/>
        <v>44458</v>
      </c>
      <c r="L12" s="2" t="str">
        <f t="shared" ca="1" si="7"/>
        <v>NULL</v>
      </c>
      <c r="M12" s="3" t="str">
        <f t="shared" ca="1" si="8"/>
        <v>peterrobinson@yahoo.com</v>
      </c>
      <c r="N12" s="1" t="str">
        <f t="shared" ca="1" si="3"/>
        <v>INSERT INTO TRADERS (NAME, SURNAME, BIRTHDATE, REGISTRATIONDATE, PHONENUMBER, EMAIL) VALUES ('Peter', 'Robinson', '07-Nov-80', '19-Sep-21', NULL, 'peterrobinson@yahoo.com');</v>
      </c>
    </row>
    <row r="13" spans="1:14" x14ac:dyDescent="0.25">
      <c r="A13" t="s">
        <v>20</v>
      </c>
      <c r="B13" t="s">
        <v>8</v>
      </c>
      <c r="E13">
        <f t="shared" ca="1" si="4"/>
        <v>3080240399</v>
      </c>
      <c r="F13" t="str">
        <f t="shared" ca="1" si="0"/>
        <v>claudewilliams@gmx.com</v>
      </c>
      <c r="G13" s="2" t="s">
        <v>63</v>
      </c>
      <c r="H13" t="str">
        <f t="shared" ca="1" si="1"/>
        <v>Claude</v>
      </c>
      <c r="I13" t="str">
        <f t="shared" ca="1" si="2"/>
        <v>Williams</v>
      </c>
      <c r="J13" s="1">
        <f t="shared" ca="1" si="5"/>
        <v>27655</v>
      </c>
      <c r="K13" s="1">
        <f t="shared" ca="1" si="6"/>
        <v>44393</v>
      </c>
      <c r="L13" s="2" t="str">
        <f t="shared" ca="1" si="7"/>
        <v>NULL</v>
      </c>
      <c r="M13" s="3" t="str">
        <f t="shared" ca="1" si="8"/>
        <v>NULL</v>
      </c>
      <c r="N13" s="1" t="str">
        <f t="shared" ca="1" si="3"/>
        <v>INSERT INTO TRADERS (NAME, SURNAME, BIRTHDATE, REGISTRATIONDATE, PHONENUMBER, EMAIL) VALUES ('Claude', 'Williams', '18-Sep-75', '16-Jul-21', NULL, NULL);</v>
      </c>
    </row>
    <row r="14" spans="1:14" x14ac:dyDescent="0.25">
      <c r="A14" t="s">
        <v>21</v>
      </c>
      <c r="B14" t="s">
        <v>50</v>
      </c>
      <c r="E14">
        <f t="shared" ca="1" si="4"/>
        <v>7873059561</v>
      </c>
      <c r="F14" t="str">
        <f t="shared" ca="1" si="0"/>
        <v>wadesmith@icloud.com</v>
      </c>
      <c r="G14" s="2" t="s">
        <v>63</v>
      </c>
      <c r="H14" t="str">
        <f t="shared" ca="1" si="1"/>
        <v>Wade</v>
      </c>
      <c r="I14" t="str">
        <f t="shared" ca="1" si="2"/>
        <v>Smith</v>
      </c>
      <c r="J14" s="1">
        <f t="shared" ca="1" si="5"/>
        <v>32642</v>
      </c>
      <c r="K14" s="1">
        <f t="shared" ca="1" si="6"/>
        <v>44252</v>
      </c>
      <c r="L14" s="2">
        <f t="shared" ca="1" si="7"/>
        <v>7873059561</v>
      </c>
      <c r="M14" s="3" t="str">
        <f t="shared" ca="1" si="8"/>
        <v>wadesmith@icloud.com</v>
      </c>
      <c r="N14" s="1" t="str">
        <f t="shared" ca="1" si="3"/>
        <v>INSERT INTO TRADERS (NAME, SURNAME, BIRTHDATE, REGISTRATIONDATE, PHONENUMBER, EMAIL) VALUES ('Wade', 'Smith', '14-May-89', '25-Feb-21', '7873059561', 'wadesmith@icloud.com');</v>
      </c>
    </row>
    <row r="15" spans="1:14" x14ac:dyDescent="0.25">
      <c r="A15" t="s">
        <v>22</v>
      </c>
      <c r="B15" t="s">
        <v>51</v>
      </c>
      <c r="E15">
        <f t="shared" ca="1" si="4"/>
        <v>6822772760</v>
      </c>
      <c r="F15" t="str">
        <f t="shared" ca="1" si="0"/>
        <v>gilbertmartin@mail.com</v>
      </c>
      <c r="G15" s="2" t="s">
        <v>63</v>
      </c>
      <c r="H15" t="str">
        <f t="shared" ca="1" si="1"/>
        <v>Gilbert</v>
      </c>
      <c r="I15" t="str">
        <f t="shared" ca="1" si="2"/>
        <v>Martin</v>
      </c>
      <c r="J15" s="1">
        <f t="shared" ca="1" si="5"/>
        <v>22502</v>
      </c>
      <c r="K15" s="1">
        <f t="shared" ca="1" si="6"/>
        <v>43180</v>
      </c>
      <c r="L15" s="2" t="str">
        <f t="shared" ca="1" si="7"/>
        <v>NULL</v>
      </c>
      <c r="M15" s="3" t="str">
        <f t="shared" ca="1" si="8"/>
        <v>NULL</v>
      </c>
      <c r="N15" s="1" t="str">
        <f t="shared" ca="1" si="3"/>
        <v>INSERT INTO TRADERS (NAME, SURNAME, BIRTHDATE, REGISTRATIONDATE, PHONENUMBER, EMAIL) VALUES ('Gilbert', 'Martin', '09-Aug-61', '21-Mar-18', NULL, NULL);</v>
      </c>
    </row>
    <row r="16" spans="1:14" x14ac:dyDescent="0.25">
      <c r="A16" t="s">
        <v>23</v>
      </c>
      <c r="B16" t="s">
        <v>52</v>
      </c>
      <c r="E16">
        <f t="shared" ca="1" si="4"/>
        <v>9909478743</v>
      </c>
      <c r="F16" t="str">
        <f t="shared" ca="1" si="0"/>
        <v>connerbrown@outlook.com</v>
      </c>
      <c r="G16" s="2" t="s">
        <v>63</v>
      </c>
      <c r="H16" t="str">
        <f t="shared" ca="1" si="1"/>
        <v>Conner</v>
      </c>
      <c r="I16" t="str">
        <f t="shared" ca="1" si="2"/>
        <v>Brown</v>
      </c>
      <c r="J16" s="1">
        <f t="shared" ca="1" si="5"/>
        <v>21780</v>
      </c>
      <c r="K16" s="1">
        <f t="shared" ca="1" si="6"/>
        <v>43511</v>
      </c>
      <c r="L16" s="2">
        <f t="shared" ca="1" si="7"/>
        <v>9909478743</v>
      </c>
      <c r="M16" s="3" t="str">
        <f t="shared" ca="1" si="8"/>
        <v>connerbrown@outlook.com</v>
      </c>
      <c r="N16" s="1" t="str">
        <f t="shared" ca="1" si="3"/>
        <v>INSERT INTO TRADERS (NAME, SURNAME, BIRTHDATE, REGISTRATIONDATE, PHONENUMBER, EMAIL) VALUES ('Conner', 'Brown', '18-Aug-59', '15-Feb-19', '9909478743', 'connerbrown@outlook.com');</v>
      </c>
    </row>
    <row r="17" spans="1:14" x14ac:dyDescent="0.25">
      <c r="A17" t="s">
        <v>24</v>
      </c>
      <c r="B17" t="s">
        <v>53</v>
      </c>
      <c r="E17">
        <f t="shared" ca="1" si="4"/>
        <v>9947445104</v>
      </c>
      <c r="F17" t="str">
        <f t="shared" ca="1" si="0"/>
        <v>haroldwalker@google.com</v>
      </c>
      <c r="G17" s="2" t="s">
        <v>63</v>
      </c>
      <c r="H17" t="str">
        <f t="shared" ca="1" si="1"/>
        <v>Harold</v>
      </c>
      <c r="I17" t="str">
        <f t="shared" ca="1" si="2"/>
        <v>Walker</v>
      </c>
      <c r="J17" s="1">
        <f t="shared" ca="1" si="5"/>
        <v>32548</v>
      </c>
      <c r="K17" s="1">
        <f t="shared" ca="1" si="6"/>
        <v>44439</v>
      </c>
      <c r="L17" s="2" t="str">
        <f t="shared" ca="1" si="7"/>
        <v>NULL</v>
      </c>
      <c r="M17" s="3" t="str">
        <f t="shared" ca="1" si="8"/>
        <v>NULL</v>
      </c>
      <c r="N17" s="1" t="str">
        <f t="shared" ca="1" si="3"/>
        <v>INSERT INTO TRADERS (NAME, SURNAME, BIRTHDATE, REGISTRATIONDATE, PHONENUMBER, EMAIL) VALUES ('Harold', 'Walker', '09-Feb-89', '31-Aug-21', NULL, NULL);</v>
      </c>
    </row>
    <row r="18" spans="1:14" x14ac:dyDescent="0.25">
      <c r="A18" t="s">
        <v>25</v>
      </c>
      <c r="B18" t="s">
        <v>54</v>
      </c>
      <c r="E18">
        <f t="shared" ca="1" si="4"/>
        <v>5315601096</v>
      </c>
      <c r="F18" t="str">
        <f t="shared" ca="1" si="0"/>
        <v>antonioclark@outlook.com</v>
      </c>
      <c r="G18" s="2" t="s">
        <v>63</v>
      </c>
      <c r="H18" t="str">
        <f t="shared" ca="1" si="1"/>
        <v>Antonio</v>
      </c>
      <c r="I18" t="str">
        <f t="shared" ca="1" si="2"/>
        <v>Clark</v>
      </c>
      <c r="J18" s="1">
        <f t="shared" ca="1" si="5"/>
        <v>33312</v>
      </c>
      <c r="K18" s="1">
        <f t="shared" ca="1" si="6"/>
        <v>43820</v>
      </c>
      <c r="L18" s="2">
        <f t="shared" ca="1" si="7"/>
        <v>5315601096</v>
      </c>
      <c r="M18" s="3" t="str">
        <f t="shared" ca="1" si="8"/>
        <v>antonioclark@outlook.com</v>
      </c>
      <c r="N18" s="1" t="str">
        <f t="shared" ca="1" si="3"/>
        <v>INSERT INTO TRADERS (NAME, SURNAME, BIRTHDATE, REGISTRATIONDATE, PHONENUMBER, EMAIL) VALUES ('Antonio', 'Clark', '15-Mar-91', '21-Dec-19', '5315601096', 'antonioclark@outlook.com');</v>
      </c>
    </row>
    <row r="19" spans="1:14" x14ac:dyDescent="0.25">
      <c r="A19" t="s">
        <v>26</v>
      </c>
      <c r="B19" t="s">
        <v>55</v>
      </c>
      <c r="E19">
        <f t="shared" ca="1" si="4"/>
        <v>9261731835</v>
      </c>
      <c r="F19" t="str">
        <f t="shared" ca="1" si="0"/>
        <v>peterbrown@mail.com</v>
      </c>
      <c r="G19" s="2" t="s">
        <v>63</v>
      </c>
      <c r="H19" t="str">
        <f t="shared" ca="1" si="1"/>
        <v>Peter</v>
      </c>
      <c r="I19" t="str">
        <f t="shared" ca="1" si="2"/>
        <v>Brown</v>
      </c>
      <c r="J19" s="1">
        <f t="shared" ca="1" si="5"/>
        <v>35769</v>
      </c>
      <c r="K19" s="1">
        <f t="shared" ca="1" si="6"/>
        <v>44014</v>
      </c>
      <c r="L19" s="2" t="str">
        <f t="shared" ca="1" si="7"/>
        <v>NULL</v>
      </c>
      <c r="M19" s="3" t="str">
        <f t="shared" ca="1" si="8"/>
        <v>peterbrown@mail.com</v>
      </c>
      <c r="N19" s="1" t="str">
        <f t="shared" ca="1" si="3"/>
        <v>INSERT INTO TRADERS (NAME, SURNAME, BIRTHDATE, REGISTRATIONDATE, PHONENUMBER, EMAIL) VALUES ('Peter', 'Brown', '05-Dec-97', '02-Jul-20', NULL, 'peterbrown@mail.com');</v>
      </c>
    </row>
    <row r="20" spans="1:14" x14ac:dyDescent="0.25">
      <c r="A20" t="s">
        <v>27</v>
      </c>
      <c r="B20" t="s">
        <v>56</v>
      </c>
      <c r="E20">
        <f t="shared" ca="1" si="4"/>
        <v>8138582662</v>
      </c>
      <c r="F20" t="str">
        <f t="shared" ca="1" si="0"/>
        <v>wadejones@icloud.com</v>
      </c>
      <c r="G20" s="2" t="s">
        <v>63</v>
      </c>
      <c r="H20" t="str">
        <f t="shared" ca="1" si="1"/>
        <v>Wade</v>
      </c>
      <c r="I20" t="str">
        <f t="shared" ca="1" si="2"/>
        <v>Jones</v>
      </c>
      <c r="J20" s="1">
        <f t="shared" ca="1" si="5"/>
        <v>24344</v>
      </c>
      <c r="K20" s="1">
        <f t="shared" ca="1" si="6"/>
        <v>44486</v>
      </c>
      <c r="L20" s="2" t="str">
        <f t="shared" ca="1" si="7"/>
        <v>NULL</v>
      </c>
      <c r="M20" s="3" t="str">
        <f t="shared" ca="1" si="8"/>
        <v>NULL</v>
      </c>
      <c r="N20" s="1" t="str">
        <f t="shared" ca="1" si="3"/>
        <v>INSERT INTO TRADERS (NAME, SURNAME, BIRTHDATE, REGISTRATIONDATE, PHONENUMBER, EMAIL) VALUES ('Wade', 'Jones', '25-Aug-66', '17-Oct-21', NULL, NULL);</v>
      </c>
    </row>
    <row r="21" spans="1:14" x14ac:dyDescent="0.25">
      <c r="A21" t="s">
        <v>28</v>
      </c>
      <c r="B21" t="s">
        <v>57</v>
      </c>
      <c r="E21">
        <f t="shared" ca="1" si="4"/>
        <v>3458161670</v>
      </c>
      <c r="F21" t="str">
        <f t="shared" ca="1" si="0"/>
        <v>milesmoore@mail.com</v>
      </c>
      <c r="G21" s="2" t="s">
        <v>63</v>
      </c>
      <c r="H21" t="str">
        <f t="shared" ca="1" si="1"/>
        <v>Miles</v>
      </c>
      <c r="I21" t="str">
        <f t="shared" ca="1" si="2"/>
        <v>Moore</v>
      </c>
      <c r="J21" s="1">
        <f t="shared" ca="1" si="5"/>
        <v>33671</v>
      </c>
      <c r="K21" s="1">
        <f t="shared" ca="1" si="6"/>
        <v>43452</v>
      </c>
      <c r="L21" s="2">
        <f t="shared" ca="1" si="7"/>
        <v>3458161670</v>
      </c>
      <c r="M21" s="3" t="str">
        <f t="shared" ca="1" si="8"/>
        <v>NULL</v>
      </c>
      <c r="N21" s="1" t="str">
        <f t="shared" ca="1" si="3"/>
        <v>INSERT INTO TRADERS (NAME, SURNAME, BIRTHDATE, REGISTRATIONDATE, PHONENUMBER, EMAIL) VALUES ('Miles', 'Moore', '08-Mar-92', '18-Dec-18', '3458161670', NULL);</v>
      </c>
    </row>
    <row r="22" spans="1:14" x14ac:dyDescent="0.25">
      <c r="A22" t="s">
        <v>29</v>
      </c>
      <c r="B22" t="s">
        <v>58</v>
      </c>
      <c r="E22">
        <f t="shared" ca="1" si="4"/>
        <v>3060089935</v>
      </c>
      <c r="F22" t="str">
        <f t="shared" ca="1" si="0"/>
        <v>nathanielmiller@outlook.com</v>
      </c>
      <c r="G22" s="2" t="s">
        <v>63</v>
      </c>
      <c r="H22" t="str">
        <f t="shared" ca="1" si="1"/>
        <v>Nathaniel</v>
      </c>
      <c r="I22" t="str">
        <f t="shared" ca="1" si="2"/>
        <v>Miller</v>
      </c>
      <c r="J22" s="1">
        <f t="shared" ca="1" si="5"/>
        <v>27328</v>
      </c>
      <c r="K22" s="1">
        <f t="shared" ca="1" si="6"/>
        <v>43489</v>
      </c>
      <c r="L22" s="2" t="str">
        <f t="shared" ca="1" si="7"/>
        <v>NULL</v>
      </c>
      <c r="M22" s="3" t="str">
        <f t="shared" ca="1" si="8"/>
        <v>nathanielmiller@outlook.com</v>
      </c>
      <c r="N22" s="1" t="str">
        <f t="shared" ca="1" si="3"/>
        <v>INSERT INTO TRADERS (NAME, SURNAME, BIRTHDATE, REGISTRATIONDATE, PHONENUMBER, EMAIL) VALUES ('Nathaniel', 'Miller', '26-Oct-74', '24-Jan-19', NULL, 'nathanielmiller@outlook.com');</v>
      </c>
    </row>
    <row r="23" spans="1:14" x14ac:dyDescent="0.25">
      <c r="A23" t="s">
        <v>30</v>
      </c>
      <c r="B23" t="s">
        <v>24</v>
      </c>
      <c r="E23">
        <f t="shared" ca="1" si="4"/>
        <v>2695223245</v>
      </c>
      <c r="F23" t="str">
        <f t="shared" ca="1" si="0"/>
        <v>miltonjackson@yandex.com</v>
      </c>
      <c r="G23" s="2" t="s">
        <v>63</v>
      </c>
      <c r="H23" t="str">
        <f t="shared" ca="1" si="1"/>
        <v>Milton</v>
      </c>
      <c r="I23" t="str">
        <f t="shared" ca="1" si="2"/>
        <v>Jackson</v>
      </c>
      <c r="J23" s="1">
        <f t="shared" ca="1" si="5"/>
        <v>36036</v>
      </c>
      <c r="K23" s="1">
        <f t="shared" ca="1" si="6"/>
        <v>43602</v>
      </c>
      <c r="L23" s="2">
        <f t="shared" ca="1" si="7"/>
        <v>2695223245</v>
      </c>
      <c r="M23" s="3" t="str">
        <f t="shared" ca="1" si="8"/>
        <v>NULL</v>
      </c>
      <c r="N23" s="1" t="str">
        <f t="shared" ca="1" si="3"/>
        <v>INSERT INTO TRADERS (NAME, SURNAME, BIRTHDATE, REGISTRATIONDATE, PHONENUMBER, EMAIL) VALUES ('Milton', 'Jackson', '29-Aug-98', '17-May-19', '2695223245', NULL);</v>
      </c>
    </row>
    <row r="24" spans="1:14" x14ac:dyDescent="0.25">
      <c r="A24" t="s">
        <v>31</v>
      </c>
      <c r="B24" t="s">
        <v>59</v>
      </c>
      <c r="E24">
        <f t="shared" ca="1" si="4"/>
        <v>6931743114</v>
      </c>
      <c r="F24" t="str">
        <f t="shared" ca="1" si="0"/>
        <v>ramonthompson@google.com</v>
      </c>
      <c r="G24" s="2" t="s">
        <v>63</v>
      </c>
      <c r="H24" t="str">
        <f t="shared" ca="1" si="1"/>
        <v>Ramon</v>
      </c>
      <c r="I24" t="str">
        <f t="shared" ca="1" si="2"/>
        <v>Thompson</v>
      </c>
      <c r="J24" s="1">
        <f t="shared" ca="1" si="5"/>
        <v>32755</v>
      </c>
      <c r="K24" s="1">
        <f t="shared" ca="1" si="6"/>
        <v>44277</v>
      </c>
      <c r="L24" s="2" t="str">
        <f t="shared" ca="1" si="7"/>
        <v>NULL</v>
      </c>
      <c r="M24" s="3" t="str">
        <f t="shared" ca="1" si="8"/>
        <v>ramonthompson@google.com</v>
      </c>
      <c r="N24" s="1" t="str">
        <f t="shared" ca="1" si="3"/>
        <v>INSERT INTO TRADERS (NAME, SURNAME, BIRTHDATE, REGISTRATIONDATE, PHONENUMBER, EMAIL) VALUES ('Ramon', 'Thompson', '04-Sep-89', '22-Mar-21', NULL, 'ramonthompson@google.com');</v>
      </c>
    </row>
    <row r="25" spans="1:14" x14ac:dyDescent="0.25">
      <c r="A25" t="s">
        <v>32</v>
      </c>
      <c r="B25" t="s">
        <v>60</v>
      </c>
      <c r="E25">
        <f t="shared" ca="1" si="4"/>
        <v>1078279535</v>
      </c>
      <c r="F25" t="str">
        <f t="shared" ca="1" si="0"/>
        <v>wadewilson@yandex.com</v>
      </c>
      <c r="G25" s="2" t="s">
        <v>63</v>
      </c>
      <c r="H25" t="str">
        <f t="shared" ca="1" si="1"/>
        <v>Wade</v>
      </c>
      <c r="I25" t="str">
        <f t="shared" ca="1" si="2"/>
        <v>Wilson</v>
      </c>
      <c r="J25" s="1">
        <f t="shared" ca="1" si="5"/>
        <v>32157</v>
      </c>
      <c r="K25" s="1">
        <f t="shared" ca="1" si="6"/>
        <v>44196</v>
      </c>
      <c r="L25" s="2">
        <f t="shared" ca="1" si="7"/>
        <v>1078279535</v>
      </c>
      <c r="M25" s="3" t="str">
        <f t="shared" ca="1" si="8"/>
        <v>wadewilson@yandex.com</v>
      </c>
      <c r="N25" s="1" t="str">
        <f t="shared" ca="1" si="3"/>
        <v>INSERT INTO TRADERS (NAME, SURNAME, BIRTHDATE, REGISTRATIONDATE, PHONENUMBER, EMAIL) VALUES ('Wade', 'Wilson', '15-Jan-88', '31-Dec-20', '1078279535', 'wadewilson@yandex.com');</v>
      </c>
    </row>
    <row r="26" spans="1:14" x14ac:dyDescent="0.25">
      <c r="A26" t="s">
        <v>33</v>
      </c>
      <c r="B26" t="s">
        <v>61</v>
      </c>
      <c r="E26">
        <f t="shared" ca="1" si="4"/>
        <v>9059642747</v>
      </c>
      <c r="F26" t="str">
        <f t="shared" ca="1" si="0"/>
        <v>peterjohnson@outlook.com</v>
      </c>
      <c r="G26" s="2" t="s">
        <v>63</v>
      </c>
      <c r="H26" t="str">
        <f t="shared" ca="1" si="1"/>
        <v>Peter</v>
      </c>
      <c r="I26" t="str">
        <f t="shared" ca="1" si="2"/>
        <v>Johnson</v>
      </c>
      <c r="J26" s="1">
        <f t="shared" ca="1" si="5"/>
        <v>32349</v>
      </c>
      <c r="K26" s="1">
        <f t="shared" ca="1" si="6"/>
        <v>44462</v>
      </c>
      <c r="L26" s="2" t="str">
        <f t="shared" ca="1" si="7"/>
        <v>NULL</v>
      </c>
      <c r="M26" s="3" t="str">
        <f t="shared" ca="1" si="8"/>
        <v>NULL</v>
      </c>
      <c r="N26" s="1" t="str">
        <f t="shared" ca="1" si="3"/>
        <v>INSERT INTO TRADERS (NAME, SURNAME, BIRTHDATE, REGISTRATIONDATE, PHONENUMBER, EMAIL) VALUES ('Peter', 'Johnson', '25-Jul-88', '23-Sep-21', NULL, NULL);</v>
      </c>
    </row>
    <row r="27" spans="1:14" x14ac:dyDescent="0.25">
      <c r="A27" t="s">
        <v>34</v>
      </c>
      <c r="B27" t="s">
        <v>62</v>
      </c>
      <c r="E27">
        <f t="shared" ca="1" si="4"/>
        <v>1792433139</v>
      </c>
      <c r="F27" t="str">
        <f t="shared" ca="1" si="0"/>
        <v>peterjohnson@yandex.com</v>
      </c>
      <c r="G27" s="2" t="s">
        <v>63</v>
      </c>
      <c r="H27" t="str">
        <f t="shared" ca="1" si="1"/>
        <v>Peter</v>
      </c>
      <c r="I27" t="str">
        <f t="shared" ca="1" si="2"/>
        <v>Johnson</v>
      </c>
      <c r="J27" s="1">
        <f t="shared" ca="1" si="5"/>
        <v>18513</v>
      </c>
      <c r="K27" s="1">
        <f t="shared" ca="1" si="6"/>
        <v>43384</v>
      </c>
      <c r="L27" s="2">
        <f t="shared" ca="1" si="7"/>
        <v>1792433139</v>
      </c>
      <c r="M27" s="3" t="str">
        <f t="shared" ca="1" si="8"/>
        <v>peterjohnson@yandex.com</v>
      </c>
      <c r="N27" s="1" t="str">
        <f t="shared" ca="1" si="3"/>
        <v>INSERT INTO TRADERS (NAME, SURNAME, BIRTHDATE, REGISTRATIONDATE, PHONENUMBER, EMAIL) VALUES ('Peter', 'Johnson', '07-Sep-50', '11-Oct-18', '1792433139', 'peterjohnson@yandex.com');</v>
      </c>
    </row>
    <row r="28" spans="1:14" x14ac:dyDescent="0.25">
      <c r="A28" t="s">
        <v>35</v>
      </c>
      <c r="E28">
        <f t="shared" ca="1" si="4"/>
        <v>6938671995</v>
      </c>
      <c r="F28" t="str">
        <f t="shared" ca="1" si="0"/>
        <v>rileyhall@outlook.com</v>
      </c>
      <c r="G28" s="2" t="s">
        <v>63</v>
      </c>
      <c r="H28" t="str">
        <f t="shared" ca="1" si="1"/>
        <v>Riley</v>
      </c>
      <c r="I28" t="str">
        <f t="shared" ca="1" si="2"/>
        <v>Hall</v>
      </c>
      <c r="J28" s="1">
        <f t="shared" ca="1" si="5"/>
        <v>19992</v>
      </c>
      <c r="K28" s="1">
        <f t="shared" ca="1" si="6"/>
        <v>43403</v>
      </c>
      <c r="L28" s="2">
        <f t="shared" ca="1" si="7"/>
        <v>6938671995</v>
      </c>
      <c r="M28" s="3" t="str">
        <f t="shared" ca="1" si="8"/>
        <v>NULL</v>
      </c>
      <c r="N28" s="1" t="str">
        <f t="shared" ca="1" si="3"/>
        <v>INSERT INTO TRADERS (NAME, SURNAME, BIRTHDATE, REGISTRATIONDATE, PHONENUMBER, EMAIL) VALUES ('Riley', 'Hall', '25-Sep-54', '30-Oct-18', '6938671995', NULL);</v>
      </c>
    </row>
    <row r="29" spans="1:14" x14ac:dyDescent="0.25">
      <c r="A29" t="s">
        <v>36</v>
      </c>
      <c r="E29">
        <f t="shared" ca="1" si="4"/>
        <v>8061704367</v>
      </c>
      <c r="F29" t="str">
        <f t="shared" ca="1" si="0"/>
        <v>ethandavis@yandex.com</v>
      </c>
      <c r="G29" s="2" t="s">
        <v>63</v>
      </c>
      <c r="H29" t="str">
        <f t="shared" ca="1" si="1"/>
        <v>Ethan</v>
      </c>
      <c r="I29" t="str">
        <f t="shared" ca="1" si="2"/>
        <v>Davis</v>
      </c>
      <c r="J29" s="1">
        <f t="shared" ca="1" si="5"/>
        <v>21761</v>
      </c>
      <c r="K29" s="1">
        <f t="shared" ca="1" si="6"/>
        <v>43420</v>
      </c>
      <c r="L29" s="2">
        <f t="shared" ca="1" si="7"/>
        <v>8061704367</v>
      </c>
      <c r="M29" s="3" t="str">
        <f t="shared" ca="1" si="8"/>
        <v>ethandavis@yandex.com</v>
      </c>
      <c r="N29" s="1" t="str">
        <f t="shared" ca="1" si="3"/>
        <v>INSERT INTO TRADERS (NAME, SURNAME, BIRTHDATE, REGISTRATIONDATE, PHONENUMBER, EMAIL) VALUES ('Ethan', 'Davis', '30-Jul-59', '16-Nov-18', '8061704367', 'ethandavis@yandex.com');</v>
      </c>
    </row>
    <row r="30" spans="1:14" x14ac:dyDescent="0.25">
      <c r="A30" t="s">
        <v>37</v>
      </c>
      <c r="E30">
        <f t="shared" ca="1" si="4"/>
        <v>5983517557</v>
      </c>
      <c r="F30" t="str">
        <f t="shared" ca="1" si="0"/>
        <v>danlee@icloud.com</v>
      </c>
      <c r="G30" s="2" t="s">
        <v>63</v>
      </c>
      <c r="H30" t="str">
        <f t="shared" ca="1" si="1"/>
        <v>Dan</v>
      </c>
      <c r="I30" t="str">
        <f t="shared" ca="1" si="2"/>
        <v>Lee</v>
      </c>
      <c r="J30" s="1">
        <f t="shared" ca="1" si="5"/>
        <v>24618</v>
      </c>
      <c r="K30" s="1">
        <f t="shared" ca="1" si="6"/>
        <v>43250</v>
      </c>
      <c r="L30" s="2">
        <f t="shared" ca="1" si="7"/>
        <v>5983517557</v>
      </c>
      <c r="M30" s="3" t="str">
        <f t="shared" ca="1" si="8"/>
        <v>NULL</v>
      </c>
      <c r="N30" s="1" t="str">
        <f t="shared" ca="1" si="3"/>
        <v>INSERT INTO TRADERS (NAME, SURNAME, BIRTHDATE, REGISTRATIONDATE, PHONENUMBER, EMAIL) VALUES ('Dan', 'Lee', '26-May-67', '30-May-18', '5983517557', NULL);</v>
      </c>
    </row>
    <row r="31" spans="1:14" x14ac:dyDescent="0.25">
      <c r="A31" t="s">
        <v>38</v>
      </c>
      <c r="E31">
        <f t="shared" ca="1" si="4"/>
        <v>4366367307</v>
      </c>
      <c r="F31" t="str">
        <f t="shared" ca="1" si="0"/>
        <v>ramonjones@google.com</v>
      </c>
      <c r="G31" s="2" t="s">
        <v>63</v>
      </c>
      <c r="H31" t="str">
        <f t="shared" ca="1" si="1"/>
        <v>Ramon</v>
      </c>
      <c r="I31" t="str">
        <f t="shared" ca="1" si="2"/>
        <v>Jones</v>
      </c>
      <c r="J31" s="1">
        <f t="shared" ca="1" si="5"/>
        <v>28885</v>
      </c>
      <c r="K31" s="1">
        <f t="shared" ca="1" si="6"/>
        <v>44529</v>
      </c>
      <c r="L31" s="2" t="str">
        <f t="shared" ca="1" si="7"/>
        <v>NULL</v>
      </c>
      <c r="M31" s="3" t="str">
        <f t="shared" ca="1" si="8"/>
        <v>NULL</v>
      </c>
      <c r="N31" s="1" t="str">
        <f t="shared" ca="1" si="3"/>
        <v>INSERT INTO TRADERS (NAME, SURNAME, BIRTHDATE, REGISTRATIONDATE, PHONENUMBER, EMAIL) VALUES ('Ramon', 'Jones', '30-Jan-79', '29-Nov-21', NULL, NULL);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128F-24FA-4396-BE38-E41A512517A3}">
  <dimension ref="A1:M101"/>
  <sheetViews>
    <sheetView tabSelected="1" topLeftCell="B1" zoomScale="85" zoomScaleNormal="85" workbookViewId="0">
      <selection activeCell="H104" sqref="H104"/>
    </sheetView>
  </sheetViews>
  <sheetFormatPr defaultRowHeight="15" x14ac:dyDescent="0.25"/>
  <cols>
    <col min="1" max="1" width="13.7109375" bestFit="1" customWidth="1"/>
    <col min="2" max="2" width="7" bestFit="1" customWidth="1"/>
    <col min="3" max="3" width="9.42578125" bestFit="1" customWidth="1"/>
    <col min="4" max="4" width="8" bestFit="1" customWidth="1"/>
    <col min="5" max="5" width="10.7109375" bestFit="1" customWidth="1"/>
    <col min="6" max="6" width="5.140625" bestFit="1" customWidth="1"/>
    <col min="7" max="7" width="9" bestFit="1" customWidth="1"/>
    <col min="8" max="8" width="19.42578125" style="9" bestFit="1" customWidth="1"/>
    <col min="9" max="9" width="10.5703125" bestFit="1" customWidth="1"/>
    <col min="10" max="10" width="23.5703125" style="2" bestFit="1" customWidth="1"/>
    <col min="11" max="11" width="26.28515625" bestFit="1" customWidth="1"/>
    <col min="12" max="12" width="19.7109375" style="2" bestFit="1" customWidth="1"/>
    <col min="13" max="13" width="175.28515625" bestFit="1" customWidth="1"/>
  </cols>
  <sheetData>
    <row r="1" spans="1:13" s="10" customFormat="1" x14ac:dyDescent="0.25">
      <c r="A1" s="17" t="s">
        <v>300</v>
      </c>
      <c r="B1" s="17" t="s">
        <v>305</v>
      </c>
      <c r="C1" s="10" t="s">
        <v>308</v>
      </c>
      <c r="D1" s="17" t="s">
        <v>285</v>
      </c>
      <c r="E1" s="17" t="s">
        <v>307</v>
      </c>
      <c r="F1" s="17" t="s">
        <v>306</v>
      </c>
      <c r="G1" s="17" t="s">
        <v>261</v>
      </c>
      <c r="H1" s="18" t="s">
        <v>301</v>
      </c>
      <c r="I1" s="17" t="s">
        <v>284</v>
      </c>
      <c r="J1" s="17" t="s">
        <v>303</v>
      </c>
      <c r="K1" s="17" t="s">
        <v>302</v>
      </c>
      <c r="L1" s="17" t="s">
        <v>304</v>
      </c>
      <c r="M1" s="10" t="s">
        <v>259</v>
      </c>
    </row>
    <row r="2" spans="1:13" x14ac:dyDescent="0.25">
      <c r="A2" s="2">
        <f>ROW(A1)</f>
        <v>1</v>
      </c>
      <c r="B2" s="2">
        <f ca="1">INDEX(Exchanges!$C$2:'Exchanges'!$C$101, A2)</f>
        <v>10</v>
      </c>
      <c r="C2">
        <f ca="1">INDEX(Exchanges!$D$2:'Exchanges'!$D$101, A2)</f>
        <v>32</v>
      </c>
      <c r="D2" s="2">
        <f ca="1">INDEX('Base Prices'!$D$1:'Base Prices'!$D$261, B2*10-9++((A2-1)/10+1))</f>
        <v>276.05</v>
      </c>
      <c r="E2" s="2" t="str">
        <f ca="1">INDEX('Base Prices'!$C$1:'Base Prices'!$C$261, B2*10-8)</f>
        <v>USD</v>
      </c>
      <c r="F2" s="2">
        <f ca="1">_xlfn.IFNA(_xlfn.IFNA(MATCH(""&amp;E2&amp;I2, 'Currency Rate'!A$1:'Currency Rate'!A$142, 0), MATCH(""&amp;I2&amp;E2, 'Currency Rate'!A$1:'Currency Rate'!A$142, 0)), 0)</f>
        <v>12</v>
      </c>
      <c r="G2" s="2">
        <f ca="1">IF(F2=0, 0, INDEX('Currency Rate'!B$1:'Currency Rate'!B$151, F2+((A2-1)/10)))</f>
        <v>1.14944</v>
      </c>
      <c r="H2" s="20">
        <f t="shared" ref="H2:H33" ca="1" si="0">IF(F2=0, D2, IF(EXACT(I2, LEFT(K2, 3)), D2/G2, D2*G2)) * C2</f>
        <v>7685.1336302895324</v>
      </c>
      <c r="I2" s="2" t="str">
        <f t="shared" ref="I2:I33" ca="1" si="1">INDEX($L$2:$L$7,RANDBETWEEN(1,COUNTA($L$2:$L$7)),1)</f>
        <v>EUR</v>
      </c>
      <c r="J2" s="19">
        <v>44228</v>
      </c>
      <c r="K2" s="2" t="str">
        <f ca="1">INDEX('Currency Rate'!A$1:A142,_xlfn.IFNA(_xlfn.IFNA(MATCH(""&amp;E2&amp;I2, 'Currency Rate'!A$1:'Currency Rate'!A$142, 0), MATCH(""&amp;I2&amp;E2, 'Currency Rate'!A$1:'Currency Rate'!A$142, 0)), 0))</f>
        <v>EURUSD</v>
      </c>
      <c r="L2" s="2" t="s">
        <v>87</v>
      </c>
      <c r="M2" t="str">
        <f ca="1">"INSERT INTO PAYMENTS(EXCHANGE_ID, PAIDAMOUNT, CURRENCY, EXCH_RATE_EXRATEDATE, EXCH_RATE_CURRENCYPAIR) VALUES("&amp; A2 &amp; ", " &amp; TEXT(H2, "0.0000") &amp; ", '" &amp; I2 &amp; "'," &amp; IF(K2=0, "NULL", "'"&amp;TEXT(J2, "DD-MMM-YY")&amp;"'") &amp; ", " &amp; IF(K2=0, "NULL", "'"&amp;K2&amp;"'") &amp; ");"</f>
        <v>INSERT INTO PAYMENTS(EXCHANGE_ID, PAIDAMOUNT, CURRENCY, EXCH_RATE_EXRATEDATE, EXCH_RATE_CURRENCYPAIR) VALUES(1, 7685.1336, 'EUR','01-Feb-21', 'EURUSD');</v>
      </c>
    </row>
    <row r="3" spans="1:13" x14ac:dyDescent="0.25">
      <c r="A3" s="2">
        <f t="shared" ref="A3:A66" si="2">ROW(A2)</f>
        <v>2</v>
      </c>
      <c r="B3" s="2">
        <f ca="1">INDEX(Exchanges!$C$2:'Exchanges'!$C$101, A3)</f>
        <v>16</v>
      </c>
      <c r="C3">
        <f ca="1">INDEX(Exchanges!$D$2:'Exchanges'!$D$101, A3)</f>
        <v>100</v>
      </c>
      <c r="D3" s="2">
        <f ca="1">INDEX('Base Prices'!$D$1:'Base Prices'!$D$261, B3*10-9++((A3-1)/10+1))</f>
        <v>237.56</v>
      </c>
      <c r="E3" s="2" t="str">
        <f ca="1">INDEX('Base Prices'!$C$1:'Base Prices'!$C$261, B3*10-8)</f>
        <v>USD</v>
      </c>
      <c r="F3" s="2">
        <f ca="1">_xlfn.IFNA(_xlfn.IFNA(MATCH(""&amp;E3&amp;I3, 'Currency Rate'!A$1:'Currency Rate'!A$142, 0), MATCH(""&amp;I3&amp;E3, 'Currency Rate'!A$1:'Currency Rate'!A$142, 0)), 0)</f>
        <v>2</v>
      </c>
      <c r="G3" s="2">
        <f ca="1">IF(F3=0, 0, INDEX('Currency Rate'!B$1:'Currency Rate'!B$151, F3+((A3-1)/10)))</f>
        <v>1.1198600000000001</v>
      </c>
      <c r="H3" s="20">
        <f t="shared" ca="1" si="0"/>
        <v>26603.394160000003</v>
      </c>
      <c r="I3" s="2" t="str">
        <f t="shared" ca="1" si="1"/>
        <v>CAD</v>
      </c>
      <c r="J3" s="19">
        <v>44228</v>
      </c>
      <c r="K3" s="2" t="str">
        <f ca="1">INDEX('Currency Rate'!A$1:A143,_xlfn.IFNA(_xlfn.IFNA(MATCH(""&amp;E3&amp;I3, 'Currency Rate'!A$1:'Currency Rate'!A$142, 0), MATCH(""&amp;I3&amp;E3, 'Currency Rate'!A$1:'Currency Rate'!A$142, 0)), 0))</f>
        <v>USDCAD</v>
      </c>
      <c r="L3" s="2" t="s">
        <v>89</v>
      </c>
      <c r="M3" t="str">
        <f t="shared" ref="M3:M66" ca="1" si="3">"INSERT INTO PAYMENTS(EXCHANGE_ID, PAIDAMOUNT, CURRENCY, EXCH_RATE_EXRATEDATE, EXCH_RATE_CURRENCYPAIR) VALUES("&amp; A3 &amp; ", " &amp; TEXT(H3, "0.0000") &amp; ", '" &amp; I3 &amp; "'," &amp; IF(K3=0, "NULL", "'"&amp;TEXT(J3, "DD-MMM-YY")&amp;"'") &amp; ", " &amp; IF(K3=0, "NULL", "'"&amp;K3&amp;"'") &amp; ");"</f>
        <v>INSERT INTO PAYMENTS(EXCHANGE_ID, PAIDAMOUNT, CURRENCY, EXCH_RATE_EXRATEDATE, EXCH_RATE_CURRENCYPAIR) VALUES(2, 26603.3942, 'CAD','01-Feb-21', 'USDCAD');</v>
      </c>
    </row>
    <row r="4" spans="1:13" x14ac:dyDescent="0.25">
      <c r="A4" s="2">
        <f t="shared" si="2"/>
        <v>3</v>
      </c>
      <c r="B4" s="2">
        <f ca="1">INDEX(Exchanges!$C$2:'Exchanges'!$C$101, A4)</f>
        <v>16</v>
      </c>
      <c r="C4">
        <f ca="1">INDEX(Exchanges!$D$2:'Exchanges'!$D$101, A4)</f>
        <v>83</v>
      </c>
      <c r="D4" s="2">
        <f ca="1">INDEX('Base Prices'!$D$1:'Base Prices'!$D$261, B4*10-9++((A4-1)/10+1))</f>
        <v>237.56</v>
      </c>
      <c r="E4" s="2" t="str">
        <f ca="1">INDEX('Base Prices'!$C$1:'Base Prices'!$C$261, B4*10-8)</f>
        <v>USD</v>
      </c>
      <c r="F4" s="2">
        <f ca="1">_xlfn.IFNA(_xlfn.IFNA(MATCH(""&amp;E4&amp;I4, 'Currency Rate'!A$1:'Currency Rate'!A$142, 0), MATCH(""&amp;I4&amp;E4, 'Currency Rate'!A$1:'Currency Rate'!A$142, 0)), 0)</f>
        <v>0</v>
      </c>
      <c r="G4" s="2">
        <f ca="1">IF(F4=0, 0, INDEX('Currency Rate'!B$1:'Currency Rate'!B$151, F4+((A4-1)/10)))</f>
        <v>0</v>
      </c>
      <c r="H4" s="20">
        <f t="shared" ca="1" si="0"/>
        <v>19717.48</v>
      </c>
      <c r="I4" s="2" t="str">
        <f t="shared" ca="1" si="1"/>
        <v>USD</v>
      </c>
      <c r="J4" s="19">
        <v>44228</v>
      </c>
      <c r="K4" s="2">
        <f ca="1">INDEX('Currency Rate'!A$1:A144,_xlfn.IFNA(_xlfn.IFNA(MATCH(""&amp;E4&amp;I4, 'Currency Rate'!A$1:'Currency Rate'!A$142, 0), MATCH(""&amp;I4&amp;E4, 'Currency Rate'!A$1:'Currency Rate'!A$142, 0)), 0))</f>
        <v>0</v>
      </c>
      <c r="L4" s="2" t="s">
        <v>88</v>
      </c>
      <c r="M4" t="str">
        <f t="shared" ca="1" si="3"/>
        <v>INSERT INTO PAYMENTS(EXCHANGE_ID, PAIDAMOUNT, CURRENCY, EXCH_RATE_EXRATEDATE, EXCH_RATE_CURRENCYPAIR) VALUES(3, 19717.4800, 'USD',NULL, NULL);</v>
      </c>
    </row>
    <row r="5" spans="1:13" x14ac:dyDescent="0.25">
      <c r="A5" s="2">
        <f t="shared" si="2"/>
        <v>4</v>
      </c>
      <c r="B5" s="2">
        <f ca="1">INDEX(Exchanges!$C$2:'Exchanges'!$C$101, A5)</f>
        <v>1</v>
      </c>
      <c r="C5">
        <f ca="1">INDEX(Exchanges!$D$2:'Exchanges'!$D$101, A5)</f>
        <v>30</v>
      </c>
      <c r="D5" s="2">
        <f ca="1">INDEX('Base Prices'!$D$1:'Base Prices'!$D$261, B5*10-9++((A5-1)/10+1))</f>
        <v>159.976</v>
      </c>
      <c r="E5" s="2" t="str">
        <f ca="1">INDEX('Base Prices'!$C$1:'Base Prices'!$C$261, B5*10-8)</f>
        <v>GBP</v>
      </c>
      <c r="F5" s="2">
        <f ca="1">_xlfn.IFNA(_xlfn.IFNA(MATCH(""&amp;E5&amp;I5, 'Currency Rate'!A$1:'Currency Rate'!A$142, 0), MATCH(""&amp;I5&amp;E5, 'Currency Rate'!A$1:'Currency Rate'!A$142, 0)), 0)</f>
        <v>0</v>
      </c>
      <c r="G5" s="2">
        <f ca="1">IF(F5=0, 0, INDEX('Currency Rate'!B$1:'Currency Rate'!B$151, F5+((A5-1)/10)))</f>
        <v>0</v>
      </c>
      <c r="H5" s="20">
        <f t="shared" ca="1" si="0"/>
        <v>4799.28</v>
      </c>
      <c r="I5" s="2" t="str">
        <f t="shared" ca="1" si="1"/>
        <v>GBP</v>
      </c>
      <c r="J5" s="19">
        <v>44228</v>
      </c>
      <c r="K5" s="2">
        <f ca="1">INDEX('Currency Rate'!A$1:A145,_xlfn.IFNA(_xlfn.IFNA(MATCH(""&amp;E5&amp;I5, 'Currency Rate'!A$1:'Currency Rate'!A$142, 0), MATCH(""&amp;I5&amp;E5, 'Currency Rate'!A$1:'Currency Rate'!A$142, 0)), 0))</f>
        <v>0</v>
      </c>
      <c r="L5" s="2" t="s">
        <v>90</v>
      </c>
      <c r="M5" t="str">
        <f t="shared" ca="1" si="3"/>
        <v>INSERT INTO PAYMENTS(EXCHANGE_ID, PAIDAMOUNT, CURRENCY, EXCH_RATE_EXRATEDATE, EXCH_RATE_CURRENCYPAIR) VALUES(4, 4799.2800, 'GBP',NULL, NULL);</v>
      </c>
    </row>
    <row r="6" spans="1:13" x14ac:dyDescent="0.25">
      <c r="A6" s="2">
        <f t="shared" si="2"/>
        <v>5</v>
      </c>
      <c r="B6" s="2">
        <f ca="1">INDEX(Exchanges!$C$2:'Exchanges'!$C$101, A6)</f>
        <v>3</v>
      </c>
      <c r="C6">
        <f ca="1">INDEX(Exchanges!$D$2:'Exchanges'!$D$101, A6)</f>
        <v>25</v>
      </c>
      <c r="D6" s="2">
        <f ca="1">INDEX('Base Prices'!$D$1:'Base Prices'!$D$261, B6*10-9++((A6-1)/10+1))</f>
        <v>103.852</v>
      </c>
      <c r="E6" s="2" t="str">
        <f ca="1">INDEX('Base Prices'!$C$1:'Base Prices'!$C$261, B6*10-8)</f>
        <v>USD</v>
      </c>
      <c r="F6" s="2">
        <f ca="1">_xlfn.IFNA(_xlfn.IFNA(MATCH(""&amp;E6&amp;I6, 'Currency Rate'!A$1:'Currency Rate'!A$142, 0), MATCH(""&amp;I6&amp;E6, 'Currency Rate'!A$1:'Currency Rate'!A$142, 0)), 0)</f>
        <v>32</v>
      </c>
      <c r="G6" s="2">
        <f ca="1">IF(F6=0, 0, INDEX('Currency Rate'!B$1:'Currency Rate'!B$151, F6+((A6-1)/10)))</f>
        <v>1.37442</v>
      </c>
      <c r="H6" s="20">
        <f t="shared" ca="1" si="0"/>
        <v>3568.4066460000004</v>
      </c>
      <c r="I6" s="2" t="str">
        <f t="shared" ca="1" si="1"/>
        <v>CHF</v>
      </c>
      <c r="J6" s="19">
        <v>44228</v>
      </c>
      <c r="K6" s="2" t="str">
        <f ca="1">INDEX('Currency Rate'!A$1:A146,_xlfn.IFNA(_xlfn.IFNA(MATCH(""&amp;E6&amp;I6, 'Currency Rate'!A$1:'Currency Rate'!A$142, 0), MATCH(""&amp;I6&amp;E6, 'Currency Rate'!A$1:'Currency Rate'!A$142, 0)), 0))</f>
        <v>USDCHF</v>
      </c>
      <c r="L6" s="2" t="s">
        <v>91</v>
      </c>
      <c r="M6" t="str">
        <f t="shared" ca="1" si="3"/>
        <v>INSERT INTO PAYMENTS(EXCHANGE_ID, PAIDAMOUNT, CURRENCY, EXCH_RATE_EXRATEDATE, EXCH_RATE_CURRENCYPAIR) VALUES(5, 3568.4066, 'CHF','01-Feb-21', 'USDCHF');</v>
      </c>
    </row>
    <row r="7" spans="1:13" x14ac:dyDescent="0.25">
      <c r="A7" s="2">
        <f t="shared" si="2"/>
        <v>6</v>
      </c>
      <c r="B7" s="2">
        <f ca="1">INDEX(Exchanges!$C$2:'Exchanges'!$C$101, A7)</f>
        <v>16</v>
      </c>
      <c r="C7">
        <f ca="1">INDEX(Exchanges!$D$2:'Exchanges'!$D$101, A7)</f>
        <v>80</v>
      </c>
      <c r="D7" s="2">
        <f ca="1">INDEX('Base Prices'!$D$1:'Base Prices'!$D$261, B7*10-9++((A7-1)/10+1))</f>
        <v>237.56</v>
      </c>
      <c r="E7" s="2" t="str">
        <f ca="1">INDEX('Base Prices'!$C$1:'Base Prices'!$C$261, B7*10-8)</f>
        <v>USD</v>
      </c>
      <c r="F7" s="2">
        <f ca="1">_xlfn.IFNA(_xlfn.IFNA(MATCH(""&amp;E7&amp;I7, 'Currency Rate'!A$1:'Currency Rate'!A$142, 0), MATCH(""&amp;I7&amp;E7, 'Currency Rate'!A$1:'Currency Rate'!A$142, 0)), 0)</f>
        <v>22</v>
      </c>
      <c r="G7" s="2">
        <f ca="1">IF(F7=0, 0, INDEX('Currency Rate'!B$1:'Currency Rate'!B$151, F7+((A7-1)/10)))</f>
        <v>1.56233</v>
      </c>
      <c r="H7" s="20">
        <f t="shared" ca="1" si="0"/>
        <v>12164.395486228903</v>
      </c>
      <c r="I7" s="2" t="str">
        <f t="shared" ca="1" si="1"/>
        <v>GBP</v>
      </c>
      <c r="J7" s="19">
        <v>44228</v>
      </c>
      <c r="K7" s="2" t="str">
        <f ca="1">INDEX('Currency Rate'!A$1:A147,_xlfn.IFNA(_xlfn.IFNA(MATCH(""&amp;E7&amp;I7, 'Currency Rate'!A$1:'Currency Rate'!A$142, 0), MATCH(""&amp;I7&amp;E7, 'Currency Rate'!A$1:'Currency Rate'!A$142, 0)), 0))</f>
        <v>GBPUSD</v>
      </c>
      <c r="L7" s="2" t="s">
        <v>92</v>
      </c>
      <c r="M7" t="str">
        <f t="shared" ca="1" si="3"/>
        <v>INSERT INTO PAYMENTS(EXCHANGE_ID, PAIDAMOUNT, CURRENCY, EXCH_RATE_EXRATEDATE, EXCH_RATE_CURRENCYPAIR) VALUES(6, 12164.3955, 'GBP','01-Feb-21', 'GBPUSD');</v>
      </c>
    </row>
    <row r="8" spans="1:13" x14ac:dyDescent="0.25">
      <c r="A8" s="2">
        <f t="shared" si="2"/>
        <v>7</v>
      </c>
      <c r="B8" s="2">
        <f ca="1">INDEX(Exchanges!$C$2:'Exchanges'!$C$101, A8)</f>
        <v>5</v>
      </c>
      <c r="C8">
        <f ca="1">INDEX(Exchanges!$D$2:'Exchanges'!$D$101, A8)</f>
        <v>48</v>
      </c>
      <c r="D8" s="2">
        <f ca="1">INDEX('Base Prices'!$D$1:'Base Prices'!$D$261, B8*10-9++((A8-1)/10+1))</f>
        <v>161.79</v>
      </c>
      <c r="E8" s="2" t="str">
        <f ca="1">INDEX('Base Prices'!$C$1:'Base Prices'!$C$261, B8*10-8)</f>
        <v>GBP</v>
      </c>
      <c r="F8" s="2">
        <f ca="1">_xlfn.IFNA(_xlfn.IFNA(MATCH(""&amp;E8&amp;I8, 'Currency Rate'!A$1:'Currency Rate'!A$142, 0), MATCH(""&amp;I8&amp;E8, 'Currency Rate'!A$1:'Currency Rate'!A$142, 0)), 0)</f>
        <v>82</v>
      </c>
      <c r="G8" s="2">
        <f ca="1">IF(F8=0, 0, INDEX('Currency Rate'!B$1:'Currency Rate'!B$151, F8+((A8-1)/10)))</f>
        <v>0.84130799999999994</v>
      </c>
      <c r="H8" s="20">
        <f t="shared" ca="1" si="0"/>
        <v>9230.7692307692305</v>
      </c>
      <c r="I8" s="2" t="str">
        <f t="shared" ca="1" si="1"/>
        <v>EUR</v>
      </c>
      <c r="J8" s="19">
        <v>44228</v>
      </c>
      <c r="K8" s="2" t="str">
        <f ca="1">INDEX('Currency Rate'!A$1:A148,_xlfn.IFNA(_xlfn.IFNA(MATCH(""&amp;E8&amp;I8, 'Currency Rate'!A$1:'Currency Rate'!A$142, 0), MATCH(""&amp;I8&amp;E8, 'Currency Rate'!A$1:'Currency Rate'!A$142, 0)), 0))</f>
        <v>EURGBP</v>
      </c>
      <c r="M8" t="str">
        <f t="shared" ca="1" si="3"/>
        <v>INSERT INTO PAYMENTS(EXCHANGE_ID, PAIDAMOUNT, CURRENCY, EXCH_RATE_EXRATEDATE, EXCH_RATE_CURRENCYPAIR) VALUES(7, 9230.7692, 'EUR','01-Feb-21', 'EURGBP');</v>
      </c>
    </row>
    <row r="9" spans="1:13" x14ac:dyDescent="0.25">
      <c r="A9" s="2">
        <f t="shared" si="2"/>
        <v>8</v>
      </c>
      <c r="B9" s="2">
        <f ca="1">INDEX(Exchanges!$C$2:'Exchanges'!$C$101, A9)</f>
        <v>23</v>
      </c>
      <c r="C9">
        <f ca="1">INDEX(Exchanges!$D$2:'Exchanges'!$D$101, A9)</f>
        <v>50</v>
      </c>
      <c r="D9" s="2">
        <f ca="1">INDEX('Base Prices'!$D$1:'Base Prices'!$D$261, B9*10-9++((A9-1)/10+1))</f>
        <v>2975.87</v>
      </c>
      <c r="E9" s="2" t="str">
        <f ca="1">INDEX('Base Prices'!$C$1:'Base Prices'!$C$261, B9*10-8)</f>
        <v>USD</v>
      </c>
      <c r="F9" s="2">
        <f ca="1">_xlfn.IFNA(_xlfn.IFNA(MATCH(""&amp;E9&amp;I9, 'Currency Rate'!A$1:'Currency Rate'!A$142, 0), MATCH(""&amp;I9&amp;E9, 'Currency Rate'!A$1:'Currency Rate'!A$142, 0)), 0)</f>
        <v>32</v>
      </c>
      <c r="G9" s="2">
        <f ca="1">IF(F9=0, 0, INDEX('Currency Rate'!B$1:'Currency Rate'!B$151, F9+((A9-1)/10)))</f>
        <v>1.37442</v>
      </c>
      <c r="H9" s="20">
        <f t="shared" ca="1" si="0"/>
        <v>204504.76227000001</v>
      </c>
      <c r="I9" s="2" t="str">
        <f t="shared" ca="1" si="1"/>
        <v>CHF</v>
      </c>
      <c r="J9" s="19">
        <v>44228</v>
      </c>
      <c r="K9" s="2" t="str">
        <f ca="1">INDEX('Currency Rate'!A$1:A149,_xlfn.IFNA(_xlfn.IFNA(MATCH(""&amp;E9&amp;I9, 'Currency Rate'!A$1:'Currency Rate'!A$142, 0), MATCH(""&amp;I9&amp;E9, 'Currency Rate'!A$1:'Currency Rate'!A$142, 0)), 0))</f>
        <v>USDCHF</v>
      </c>
      <c r="M9" t="str">
        <f t="shared" ca="1" si="3"/>
        <v>INSERT INTO PAYMENTS(EXCHANGE_ID, PAIDAMOUNT, CURRENCY, EXCH_RATE_EXRATEDATE, EXCH_RATE_CURRENCYPAIR) VALUES(8, 204504.7623, 'CHF','01-Feb-21', 'USDCHF');</v>
      </c>
    </row>
    <row r="10" spans="1:13" x14ac:dyDescent="0.25">
      <c r="A10" s="2">
        <f t="shared" si="2"/>
        <v>9</v>
      </c>
      <c r="B10" s="2">
        <f ca="1">INDEX(Exchanges!$C$2:'Exchanges'!$C$101, A10)</f>
        <v>20</v>
      </c>
      <c r="C10">
        <f ca="1">INDEX(Exchanges!$D$2:'Exchanges'!$D$101, A10)</f>
        <v>70</v>
      </c>
      <c r="D10" s="2">
        <f ca="1">INDEX('Base Prices'!$D$1:'Base Prices'!$D$261, B10*10-9++((A10-1)/10+1))</f>
        <v>102.676</v>
      </c>
      <c r="E10" s="2" t="str">
        <f ca="1">INDEX('Base Prices'!$C$1:'Base Prices'!$C$261, B10*10-8)</f>
        <v>EUR</v>
      </c>
      <c r="F10" s="2">
        <f ca="1">_xlfn.IFNA(_xlfn.IFNA(MATCH(""&amp;E10&amp;I10, 'Currency Rate'!A$1:'Currency Rate'!A$142, 0), MATCH(""&amp;I10&amp;E10, 'Currency Rate'!A$1:'Currency Rate'!A$142, 0)), 0)</f>
        <v>132</v>
      </c>
      <c r="G10" s="2">
        <f ca="1">IF(F10=0, 0, INDEX('Currency Rate'!B$1:'Currency Rate'!B$151, F10+((A10-1)/10)))</f>
        <v>116.919</v>
      </c>
      <c r="H10" s="20">
        <f t="shared" ca="1" si="0"/>
        <v>840334.26708000002</v>
      </c>
      <c r="I10" s="2" t="str">
        <f t="shared" ca="1" si="1"/>
        <v>JPY</v>
      </c>
      <c r="J10" s="19">
        <v>44228</v>
      </c>
      <c r="K10" s="2" t="str">
        <f ca="1">INDEX('Currency Rate'!A$1:A150,_xlfn.IFNA(_xlfn.IFNA(MATCH(""&amp;E10&amp;I10, 'Currency Rate'!A$1:'Currency Rate'!A$142, 0), MATCH(""&amp;I10&amp;E10, 'Currency Rate'!A$1:'Currency Rate'!A$142, 0)), 0))</f>
        <v>EURJPY</v>
      </c>
      <c r="M10" t="str">
        <f t="shared" ca="1" si="3"/>
        <v>INSERT INTO PAYMENTS(EXCHANGE_ID, PAIDAMOUNT, CURRENCY, EXCH_RATE_EXRATEDATE, EXCH_RATE_CURRENCYPAIR) VALUES(9, 840334.2671, 'JPY','01-Feb-21', 'EURJPY');</v>
      </c>
    </row>
    <row r="11" spans="1:13" x14ac:dyDescent="0.25">
      <c r="A11" s="2">
        <f t="shared" si="2"/>
        <v>10</v>
      </c>
      <c r="B11" s="2">
        <f ca="1">INDEX(Exchanges!$C$2:'Exchanges'!$C$101, A11)</f>
        <v>26</v>
      </c>
      <c r="C11">
        <f ca="1">INDEX(Exchanges!$D$2:'Exchanges'!$D$101, A11)</f>
        <v>12</v>
      </c>
      <c r="D11" s="2">
        <f ca="1">INDEX('Base Prices'!$D$1:'Base Prices'!$D$261, B11*10-9++((A11-1)/10+1))</f>
        <v>10383</v>
      </c>
      <c r="E11" s="2" t="str">
        <f ca="1">INDEX('Base Prices'!$C$1:'Base Prices'!$C$261, B11*10-8)</f>
        <v>JPY</v>
      </c>
      <c r="F11" s="2">
        <f ca="1">_xlfn.IFNA(_xlfn.IFNA(MATCH(""&amp;E11&amp;I11, 'Currency Rate'!A$1:'Currency Rate'!A$142, 0), MATCH(""&amp;I11&amp;E11, 'Currency Rate'!A$1:'Currency Rate'!A$142, 0)), 0)</f>
        <v>142</v>
      </c>
      <c r="G11" s="2">
        <f ca="1">IF(F11=0, 0, INDEX('Currency Rate'!B$1:'Currency Rate'!B$151, F11+((A11-1)/10)))</f>
        <v>210.01499999999999</v>
      </c>
      <c r="H11" s="20">
        <f t="shared" ca="1" si="0"/>
        <v>593.27190914934647</v>
      </c>
      <c r="I11" s="2" t="str">
        <f t="shared" ca="1" si="1"/>
        <v>GBP</v>
      </c>
      <c r="J11" s="19">
        <v>44228</v>
      </c>
      <c r="K11" s="2" t="str">
        <f ca="1">INDEX('Currency Rate'!A$1:A151,_xlfn.IFNA(_xlfn.IFNA(MATCH(""&amp;E11&amp;I11, 'Currency Rate'!A$1:'Currency Rate'!A$142, 0), MATCH(""&amp;I11&amp;E11, 'Currency Rate'!A$1:'Currency Rate'!A$142, 0)), 0))</f>
        <v>GBPJPY</v>
      </c>
      <c r="M11" t="str">
        <f t="shared" ca="1" si="3"/>
        <v>INSERT INTO PAYMENTS(EXCHANGE_ID, PAIDAMOUNT, CURRENCY, EXCH_RATE_EXRATEDATE, EXCH_RATE_CURRENCYPAIR) VALUES(10, 593.2719, 'GBP','01-Feb-21', 'GBPJPY');</v>
      </c>
    </row>
    <row r="12" spans="1:13" x14ac:dyDescent="0.25">
      <c r="A12" s="2">
        <f t="shared" si="2"/>
        <v>11</v>
      </c>
      <c r="B12" s="2">
        <f ca="1">INDEX(Exchanges!$C$2:'Exchanges'!$C$101, A12)</f>
        <v>5</v>
      </c>
      <c r="C12">
        <f ca="1">INDEX(Exchanges!$D$2:'Exchanges'!$D$101, A12)</f>
        <v>46</v>
      </c>
      <c r="D12" s="2">
        <f ca="1">INDEX('Base Prices'!$D$1:'Base Prices'!$D$261, B12*10-9++((A12-1)/10+1))</f>
        <v>160.25399999999999</v>
      </c>
      <c r="E12" s="2" t="str">
        <f ca="1">INDEX('Base Prices'!$C$1:'Base Prices'!$C$261, B12*10-8)</f>
        <v>GBP</v>
      </c>
      <c r="F12" s="2">
        <f ca="1">_xlfn.IFNA(_xlfn.IFNA(MATCH(""&amp;E12&amp;I12, 'Currency Rate'!A$1:'Currency Rate'!A$142, 0), MATCH(""&amp;I12&amp;E12, 'Currency Rate'!A$1:'Currency Rate'!A$142, 0)), 0)</f>
        <v>92</v>
      </c>
      <c r="G12" s="2">
        <f ca="1">IF(F12=0, 0, INDEX('Currency Rate'!B$1:'Currency Rate'!B$151, F12+((A12-1)/10)))</f>
        <v>1.62</v>
      </c>
      <c r="H12" s="20">
        <f t="shared" ca="1" si="0"/>
        <v>11942.128080000002</v>
      </c>
      <c r="I12" s="2" t="str">
        <f t="shared" ca="1" si="1"/>
        <v>CAD</v>
      </c>
      <c r="J12" s="19">
        <v>44229</v>
      </c>
      <c r="K12" s="2" t="str">
        <f ca="1">INDEX('Currency Rate'!A$1:A152,_xlfn.IFNA(_xlfn.IFNA(MATCH(""&amp;E12&amp;I12, 'Currency Rate'!A$1:'Currency Rate'!A$142, 0), MATCH(""&amp;I12&amp;E12, 'Currency Rate'!A$1:'Currency Rate'!A$142, 0)), 0))</f>
        <v>GBPCAD</v>
      </c>
      <c r="M12" t="str">
        <f t="shared" ca="1" si="3"/>
        <v>INSERT INTO PAYMENTS(EXCHANGE_ID, PAIDAMOUNT, CURRENCY, EXCH_RATE_EXRATEDATE, EXCH_RATE_CURRENCYPAIR) VALUES(11, 11942.1281, 'CAD','02-Feb-21', 'GBPCAD');</v>
      </c>
    </row>
    <row r="13" spans="1:13" x14ac:dyDescent="0.25">
      <c r="A13" s="2">
        <f t="shared" si="2"/>
        <v>12</v>
      </c>
      <c r="B13" s="2">
        <f ca="1">INDEX(Exchanges!$C$2:'Exchanges'!$C$101, A13)</f>
        <v>5</v>
      </c>
      <c r="C13">
        <f ca="1">INDEX(Exchanges!$D$2:'Exchanges'!$D$101, A13)</f>
        <v>81</v>
      </c>
      <c r="D13" s="2">
        <f ca="1">INDEX('Base Prices'!$D$1:'Base Prices'!$D$261, B13*10-9++((A13-1)/10+1))</f>
        <v>160.25399999999999</v>
      </c>
      <c r="E13" s="2" t="str">
        <f ca="1">INDEX('Base Prices'!$C$1:'Base Prices'!$C$261, B13*10-8)</f>
        <v>GBP</v>
      </c>
      <c r="F13" s="2">
        <f ca="1">_xlfn.IFNA(_xlfn.IFNA(MATCH(""&amp;E13&amp;I13, 'Currency Rate'!A$1:'Currency Rate'!A$142, 0), MATCH(""&amp;I13&amp;E13, 'Currency Rate'!A$1:'Currency Rate'!A$142, 0)), 0)</f>
        <v>92</v>
      </c>
      <c r="G13" s="2">
        <f ca="1">IF(F13=0, 0, INDEX('Currency Rate'!B$1:'Currency Rate'!B$151, F13+((A13-1)/10)))</f>
        <v>1.62</v>
      </c>
      <c r="H13" s="20">
        <f t="shared" ca="1" si="0"/>
        <v>21028.529880000002</v>
      </c>
      <c r="I13" s="2" t="str">
        <f t="shared" ca="1" si="1"/>
        <v>CAD</v>
      </c>
      <c r="J13" s="19">
        <v>44229</v>
      </c>
      <c r="K13" s="2" t="str">
        <f ca="1">INDEX('Currency Rate'!A$1:A153,_xlfn.IFNA(_xlfn.IFNA(MATCH(""&amp;E13&amp;I13, 'Currency Rate'!A$1:'Currency Rate'!A$142, 0), MATCH(""&amp;I13&amp;E13, 'Currency Rate'!A$1:'Currency Rate'!A$142, 0)), 0))</f>
        <v>GBPCAD</v>
      </c>
      <c r="M13" t="str">
        <f t="shared" ca="1" si="3"/>
        <v>INSERT INTO PAYMENTS(EXCHANGE_ID, PAIDAMOUNT, CURRENCY, EXCH_RATE_EXRATEDATE, EXCH_RATE_CURRENCYPAIR) VALUES(12, 21028.5299, 'CAD','02-Feb-21', 'GBPCAD');</v>
      </c>
    </row>
    <row r="14" spans="1:13" x14ac:dyDescent="0.25">
      <c r="A14" s="2">
        <f t="shared" si="2"/>
        <v>13</v>
      </c>
      <c r="B14" s="2">
        <f ca="1">INDEX(Exchanges!$C$2:'Exchanges'!$C$101, A14)</f>
        <v>14</v>
      </c>
      <c r="C14">
        <f ca="1">INDEX(Exchanges!$D$2:'Exchanges'!$D$101, A14)</f>
        <v>7</v>
      </c>
      <c r="D14" s="2">
        <f ca="1">INDEX('Base Prices'!$D$1:'Base Prices'!$D$261, B14*10-9++((A14-1)/10+1))</f>
        <v>119.8</v>
      </c>
      <c r="E14" s="2" t="str">
        <f ca="1">INDEX('Base Prices'!$C$1:'Base Prices'!$C$261, B14*10-8)</f>
        <v>EUR</v>
      </c>
      <c r="F14" s="2">
        <f ca="1">_xlfn.IFNA(_xlfn.IFNA(MATCH(""&amp;E14&amp;I14, 'Currency Rate'!A$1:'Currency Rate'!A$142, 0), MATCH(""&amp;I14&amp;E14, 'Currency Rate'!A$1:'Currency Rate'!A$142, 0)), 0)</f>
        <v>72</v>
      </c>
      <c r="G14" s="2">
        <f ca="1">IF(F14=0, 0, INDEX('Currency Rate'!B$1:'Currency Rate'!B$151, F14+((A14-1)/10)))</f>
        <v>1.2903800000000001</v>
      </c>
      <c r="H14" s="20">
        <f t="shared" ca="1" si="0"/>
        <v>1082.112668</v>
      </c>
      <c r="I14" s="2" t="str">
        <f t="shared" ca="1" si="1"/>
        <v>CHF</v>
      </c>
      <c r="J14" s="19">
        <v>44229</v>
      </c>
      <c r="K14" s="2" t="str">
        <f ca="1">INDEX('Currency Rate'!A$1:A154,_xlfn.IFNA(_xlfn.IFNA(MATCH(""&amp;E14&amp;I14, 'Currency Rate'!A$1:'Currency Rate'!A$142, 0), MATCH(""&amp;I14&amp;E14, 'Currency Rate'!A$1:'Currency Rate'!A$142, 0)), 0))</f>
        <v>EURCHF</v>
      </c>
      <c r="M14" t="str">
        <f t="shared" ca="1" si="3"/>
        <v>INSERT INTO PAYMENTS(EXCHANGE_ID, PAIDAMOUNT, CURRENCY, EXCH_RATE_EXRATEDATE, EXCH_RATE_CURRENCYPAIR) VALUES(13, 1082.1127, 'CHF','02-Feb-21', 'EURCHF');</v>
      </c>
    </row>
    <row r="15" spans="1:13" x14ac:dyDescent="0.25">
      <c r="A15" s="2">
        <f t="shared" si="2"/>
        <v>14</v>
      </c>
      <c r="B15" s="2">
        <f ca="1">INDEX(Exchanges!$C$2:'Exchanges'!$C$101, A15)</f>
        <v>16</v>
      </c>
      <c r="C15">
        <f ca="1">INDEX(Exchanges!$D$2:'Exchanges'!$D$101, A15)</f>
        <v>38</v>
      </c>
      <c r="D15" s="2">
        <f ca="1">INDEX('Base Prices'!$D$1:'Base Prices'!$D$261, B15*10-9++((A15-1)/10+1))</f>
        <v>260.06</v>
      </c>
      <c r="E15" s="2" t="str">
        <f ca="1">INDEX('Base Prices'!$C$1:'Base Prices'!$C$261, B15*10-8)</f>
        <v>USD</v>
      </c>
      <c r="F15" s="2">
        <f ca="1">_xlfn.IFNA(_xlfn.IFNA(MATCH(""&amp;E15&amp;I15, 'Currency Rate'!A$1:'Currency Rate'!A$142, 0), MATCH(""&amp;I15&amp;E15, 'Currency Rate'!A$1:'Currency Rate'!A$142, 0)), 0)</f>
        <v>2</v>
      </c>
      <c r="G15" s="2">
        <f ca="1">IF(F15=0, 0, INDEX('Currency Rate'!B$1:'Currency Rate'!B$151, F15+((A15-1)/10)))</f>
        <v>1.17543</v>
      </c>
      <c r="H15" s="20">
        <f t="shared" ca="1" si="0"/>
        <v>11615.928380400001</v>
      </c>
      <c r="I15" s="2" t="str">
        <f t="shared" ca="1" si="1"/>
        <v>CAD</v>
      </c>
      <c r="J15" s="19">
        <v>44229</v>
      </c>
      <c r="K15" s="2" t="str">
        <f ca="1">INDEX('Currency Rate'!A$1:A155,_xlfn.IFNA(_xlfn.IFNA(MATCH(""&amp;E15&amp;I15, 'Currency Rate'!A$1:'Currency Rate'!A$142, 0), MATCH(""&amp;I15&amp;E15, 'Currency Rate'!A$1:'Currency Rate'!A$142, 0)), 0))</f>
        <v>USDCAD</v>
      </c>
      <c r="M15" t="str">
        <f t="shared" ca="1" si="3"/>
        <v>INSERT INTO PAYMENTS(EXCHANGE_ID, PAIDAMOUNT, CURRENCY, EXCH_RATE_EXRATEDATE, EXCH_RATE_CURRENCYPAIR) VALUES(14, 11615.9284, 'CAD','02-Feb-21', 'USDCAD');</v>
      </c>
    </row>
    <row r="16" spans="1:13" x14ac:dyDescent="0.25">
      <c r="A16" s="2">
        <f t="shared" si="2"/>
        <v>15</v>
      </c>
      <c r="B16" s="2">
        <f ca="1">INDEX(Exchanges!$C$2:'Exchanges'!$C$101, A16)</f>
        <v>23</v>
      </c>
      <c r="C16">
        <f ca="1">INDEX(Exchanges!$D$2:'Exchanges'!$D$101, A16)</f>
        <v>97</v>
      </c>
      <c r="D16" s="2">
        <f ca="1">INDEX('Base Prices'!$D$1:'Base Prices'!$D$261, B16*10-9++((A16-1)/10+1))</f>
        <v>3241.07</v>
      </c>
      <c r="E16" s="2" t="str">
        <f ca="1">INDEX('Base Prices'!$C$1:'Base Prices'!$C$261, B16*10-8)</f>
        <v>USD</v>
      </c>
      <c r="F16" s="2">
        <f ca="1">_xlfn.IFNA(_xlfn.IFNA(MATCH(""&amp;E16&amp;I16, 'Currency Rate'!A$1:'Currency Rate'!A$142, 0), MATCH(""&amp;I16&amp;E16, 'Currency Rate'!A$1:'Currency Rate'!A$142, 0)), 0)</f>
        <v>12</v>
      </c>
      <c r="G16" s="2">
        <f ca="1">IF(F16=0, 0, INDEX('Currency Rate'!B$1:'Currency Rate'!B$151, F16+((A16-1)/10)))</f>
        <v>1.2272700000000001</v>
      </c>
      <c r="H16" s="20">
        <f t="shared" ca="1" si="0"/>
        <v>256165.1388854938</v>
      </c>
      <c r="I16" s="2" t="str">
        <f t="shared" ca="1" si="1"/>
        <v>EUR</v>
      </c>
      <c r="J16" s="19">
        <v>44229</v>
      </c>
      <c r="K16" s="2" t="str">
        <f ca="1">INDEX('Currency Rate'!A$1:A156,_xlfn.IFNA(_xlfn.IFNA(MATCH(""&amp;E16&amp;I16, 'Currency Rate'!A$1:'Currency Rate'!A$142, 0), MATCH(""&amp;I16&amp;E16, 'Currency Rate'!A$1:'Currency Rate'!A$142, 0)), 0))</f>
        <v>EURUSD</v>
      </c>
      <c r="M16" t="str">
        <f t="shared" ca="1" si="3"/>
        <v>INSERT INTO PAYMENTS(EXCHANGE_ID, PAIDAMOUNT, CURRENCY, EXCH_RATE_EXRATEDATE, EXCH_RATE_CURRENCYPAIR) VALUES(15, 256165.1389, 'EUR','02-Feb-21', 'EURUSD');</v>
      </c>
    </row>
    <row r="17" spans="1:13" x14ac:dyDescent="0.25">
      <c r="A17" s="2">
        <f t="shared" si="2"/>
        <v>16</v>
      </c>
      <c r="B17" s="2">
        <f ca="1">INDEX(Exchanges!$C$2:'Exchanges'!$C$101, A17)</f>
        <v>20</v>
      </c>
      <c r="C17">
        <f ca="1">INDEX(Exchanges!$D$2:'Exchanges'!$D$101, A17)</f>
        <v>76</v>
      </c>
      <c r="D17" s="2">
        <f ca="1">INDEX('Base Prices'!$D$1:'Base Prices'!$D$261, B17*10-9++((A17-1)/10+1))</f>
        <v>101.51900000000001</v>
      </c>
      <c r="E17" s="2" t="str">
        <f ca="1">INDEX('Base Prices'!$C$1:'Base Prices'!$C$261, B17*10-8)</f>
        <v>EUR</v>
      </c>
      <c r="F17" s="2">
        <f ca="1">_xlfn.IFNA(_xlfn.IFNA(MATCH(""&amp;E17&amp;I17, 'Currency Rate'!A$1:'Currency Rate'!A$142, 0), MATCH(""&amp;I17&amp;E17, 'Currency Rate'!A$1:'Currency Rate'!A$142, 0)), 0)</f>
        <v>82</v>
      </c>
      <c r="G17" s="2">
        <f ca="1">IF(F17=0, 0, INDEX('Currency Rate'!B$1:'Currency Rate'!B$151, F17+((A17-1)/10)))</f>
        <v>0.76784699999999995</v>
      </c>
      <c r="H17" s="20">
        <f t="shared" ca="1" si="0"/>
        <v>5924.2805290679999</v>
      </c>
      <c r="I17" s="2" t="str">
        <f t="shared" ca="1" si="1"/>
        <v>GBP</v>
      </c>
      <c r="J17" s="19">
        <v>44229</v>
      </c>
      <c r="K17" s="2" t="str">
        <f ca="1">INDEX('Currency Rate'!A$1:A157,_xlfn.IFNA(_xlfn.IFNA(MATCH(""&amp;E17&amp;I17, 'Currency Rate'!A$1:'Currency Rate'!A$142, 0), MATCH(""&amp;I17&amp;E17, 'Currency Rate'!A$1:'Currency Rate'!A$142, 0)), 0))</f>
        <v>EURGBP</v>
      </c>
      <c r="M17" t="str">
        <f t="shared" ca="1" si="3"/>
        <v>INSERT INTO PAYMENTS(EXCHANGE_ID, PAIDAMOUNT, CURRENCY, EXCH_RATE_EXRATEDATE, EXCH_RATE_CURRENCYPAIR) VALUES(16, 5924.2805, 'GBP','02-Feb-21', 'EURGBP');</v>
      </c>
    </row>
    <row r="18" spans="1:13" x14ac:dyDescent="0.25">
      <c r="A18" s="2">
        <f t="shared" si="2"/>
        <v>17</v>
      </c>
      <c r="B18" s="2">
        <f ca="1">INDEX(Exchanges!$C$2:'Exchanges'!$C$101, A18)</f>
        <v>14</v>
      </c>
      <c r="C18">
        <f ca="1">INDEX(Exchanges!$D$2:'Exchanges'!$D$101, A18)</f>
        <v>59</v>
      </c>
      <c r="D18" s="2">
        <f ca="1">INDEX('Base Prices'!$D$1:'Base Prices'!$D$261, B18*10-9++((A18-1)/10+1))</f>
        <v>119.8</v>
      </c>
      <c r="E18" s="2" t="str">
        <f ca="1">INDEX('Base Prices'!$C$1:'Base Prices'!$C$261, B18*10-8)</f>
        <v>EUR</v>
      </c>
      <c r="F18" s="2">
        <f ca="1">_xlfn.IFNA(_xlfn.IFNA(MATCH(""&amp;E18&amp;I18, 'Currency Rate'!A$1:'Currency Rate'!A$142, 0), MATCH(""&amp;I18&amp;E18, 'Currency Rate'!A$1:'Currency Rate'!A$142, 0)), 0)</f>
        <v>0</v>
      </c>
      <c r="G18" s="2">
        <f ca="1">IF(F18=0, 0, INDEX('Currency Rate'!B$1:'Currency Rate'!B$151, F18+((A18-1)/10)))</f>
        <v>0</v>
      </c>
      <c r="H18" s="20">
        <f t="shared" ca="1" si="0"/>
        <v>7068.2</v>
      </c>
      <c r="I18" s="2" t="str">
        <f t="shared" ca="1" si="1"/>
        <v>EUR</v>
      </c>
      <c r="J18" s="19">
        <v>44229</v>
      </c>
      <c r="K18" s="2">
        <f ca="1">INDEX('Currency Rate'!A$1:A158,_xlfn.IFNA(_xlfn.IFNA(MATCH(""&amp;E18&amp;I18, 'Currency Rate'!A$1:'Currency Rate'!A$142, 0), MATCH(""&amp;I18&amp;E18, 'Currency Rate'!A$1:'Currency Rate'!A$142, 0)), 0))</f>
        <v>0</v>
      </c>
      <c r="M18" t="str">
        <f t="shared" ca="1" si="3"/>
        <v>INSERT INTO PAYMENTS(EXCHANGE_ID, PAIDAMOUNT, CURRENCY, EXCH_RATE_EXRATEDATE, EXCH_RATE_CURRENCYPAIR) VALUES(17, 7068.2000, 'EUR',NULL, NULL);</v>
      </c>
    </row>
    <row r="19" spans="1:13" x14ac:dyDescent="0.25">
      <c r="A19" s="2">
        <f t="shared" si="2"/>
        <v>18</v>
      </c>
      <c r="B19" s="2">
        <f ca="1">INDEX(Exchanges!$C$2:'Exchanges'!$C$101, A19)</f>
        <v>22</v>
      </c>
      <c r="C19">
        <f ca="1">INDEX(Exchanges!$D$2:'Exchanges'!$D$101, A19)</f>
        <v>52</v>
      </c>
      <c r="D19" s="2">
        <f ca="1">INDEX('Base Prices'!$D$1:'Base Prices'!$D$261, B19*10-9++((A19-1)/10+1))</f>
        <v>52.04</v>
      </c>
      <c r="E19" s="2" t="str">
        <f ca="1">INDEX('Base Prices'!$C$1:'Base Prices'!$C$261, B19*10-8)</f>
        <v>USD</v>
      </c>
      <c r="F19" s="2">
        <f ca="1">_xlfn.IFNA(_xlfn.IFNA(MATCH(""&amp;E19&amp;I19, 'Currency Rate'!A$1:'Currency Rate'!A$142, 0), MATCH(""&amp;I19&amp;E19, 'Currency Rate'!A$1:'Currency Rate'!A$142, 0)), 0)</f>
        <v>0</v>
      </c>
      <c r="G19" s="2">
        <f ca="1">IF(F19=0, 0, INDEX('Currency Rate'!B$1:'Currency Rate'!B$151, F19+((A19-1)/10)))</f>
        <v>0</v>
      </c>
      <c r="H19" s="20">
        <f t="shared" ca="1" si="0"/>
        <v>2706.08</v>
      </c>
      <c r="I19" s="2" t="str">
        <f t="shared" ca="1" si="1"/>
        <v>USD</v>
      </c>
      <c r="J19" s="19">
        <v>44229</v>
      </c>
      <c r="K19" s="2">
        <f ca="1">INDEX('Currency Rate'!A$1:A159,_xlfn.IFNA(_xlfn.IFNA(MATCH(""&amp;E19&amp;I19, 'Currency Rate'!A$1:'Currency Rate'!A$142, 0), MATCH(""&amp;I19&amp;E19, 'Currency Rate'!A$1:'Currency Rate'!A$142, 0)), 0))</f>
        <v>0</v>
      </c>
      <c r="M19" t="str">
        <f t="shared" ca="1" si="3"/>
        <v>INSERT INTO PAYMENTS(EXCHANGE_ID, PAIDAMOUNT, CURRENCY, EXCH_RATE_EXRATEDATE, EXCH_RATE_CURRENCYPAIR) VALUES(18, 2706.0800, 'USD',NULL, NULL);</v>
      </c>
    </row>
    <row r="20" spans="1:13" x14ac:dyDescent="0.25">
      <c r="A20" s="2">
        <f t="shared" si="2"/>
        <v>19</v>
      </c>
      <c r="B20" s="2">
        <f ca="1">INDEX(Exchanges!$C$2:'Exchanges'!$C$101, A20)</f>
        <v>17</v>
      </c>
      <c r="C20">
        <f ca="1">INDEX(Exchanges!$D$2:'Exchanges'!$D$101, A20)</f>
        <v>30</v>
      </c>
      <c r="D20" s="2">
        <f ca="1">INDEX('Base Prices'!$D$1:'Base Prices'!$D$261, B20*10-9++((A20-1)/10+1))</f>
        <v>213.25</v>
      </c>
      <c r="E20" s="2" t="str">
        <f ca="1">INDEX('Base Prices'!$C$1:'Base Prices'!$C$261, B20*10-8)</f>
        <v>USD</v>
      </c>
      <c r="F20" s="2">
        <f ca="1">_xlfn.IFNA(_xlfn.IFNA(MATCH(""&amp;E20&amp;I20, 'Currency Rate'!A$1:'Currency Rate'!A$142, 0), MATCH(""&amp;I20&amp;E20, 'Currency Rate'!A$1:'Currency Rate'!A$142, 0)), 0)</f>
        <v>0</v>
      </c>
      <c r="G20" s="2">
        <f ca="1">IF(F20=0, 0, INDEX('Currency Rate'!B$1:'Currency Rate'!B$151, F20+((A20-1)/10)))</f>
        <v>0</v>
      </c>
      <c r="H20" s="20">
        <f t="shared" ca="1" si="0"/>
        <v>6397.5</v>
      </c>
      <c r="I20" s="2" t="str">
        <f t="shared" ca="1" si="1"/>
        <v>USD</v>
      </c>
      <c r="J20" s="19">
        <v>44229</v>
      </c>
      <c r="K20" s="2">
        <f ca="1">INDEX('Currency Rate'!A$1:A160,_xlfn.IFNA(_xlfn.IFNA(MATCH(""&amp;E20&amp;I20, 'Currency Rate'!A$1:'Currency Rate'!A$142, 0), MATCH(""&amp;I20&amp;E20, 'Currency Rate'!A$1:'Currency Rate'!A$142, 0)), 0))</f>
        <v>0</v>
      </c>
      <c r="M20" t="str">
        <f t="shared" ca="1" si="3"/>
        <v>INSERT INTO PAYMENTS(EXCHANGE_ID, PAIDAMOUNT, CURRENCY, EXCH_RATE_EXRATEDATE, EXCH_RATE_CURRENCYPAIR) VALUES(19, 6397.5000, 'USD',NULL, NULL);</v>
      </c>
    </row>
    <row r="21" spans="1:13" x14ac:dyDescent="0.25">
      <c r="A21" s="2">
        <f t="shared" si="2"/>
        <v>20</v>
      </c>
      <c r="B21" s="2">
        <f ca="1">INDEX(Exchanges!$C$2:'Exchanges'!$C$101, A21)</f>
        <v>26</v>
      </c>
      <c r="C21">
        <f ca="1">INDEX(Exchanges!$D$2:'Exchanges'!$D$101, A21)</f>
        <v>62</v>
      </c>
      <c r="D21" s="2">
        <f ca="1">INDEX('Base Prices'!$D$1:'Base Prices'!$D$261, B21*10-9++((A21-1)/10+1))</f>
        <v>10971</v>
      </c>
      <c r="E21" s="2" t="str">
        <f ca="1">INDEX('Base Prices'!$C$1:'Base Prices'!$C$261, B21*10-8)</f>
        <v>JPY</v>
      </c>
      <c r="F21" s="2">
        <f ca="1">_xlfn.IFNA(_xlfn.IFNA(MATCH(""&amp;E21&amp;I21, 'Currency Rate'!A$1:'Currency Rate'!A$142, 0), MATCH(""&amp;I21&amp;E21, 'Currency Rate'!A$1:'Currency Rate'!A$142, 0)), 0)</f>
        <v>142</v>
      </c>
      <c r="G21" s="2">
        <f ca="1">IF(F21=0, 0, INDEX('Currency Rate'!B$1:'Currency Rate'!B$151, F21+((A21-1)/10)))</f>
        <v>151.93</v>
      </c>
      <c r="H21" s="20">
        <f t="shared" ca="1" si="0"/>
        <v>4477.0749687356019</v>
      </c>
      <c r="I21" s="2" t="str">
        <f t="shared" ca="1" si="1"/>
        <v>GBP</v>
      </c>
      <c r="J21" s="19">
        <v>44229</v>
      </c>
      <c r="K21" s="2" t="str">
        <f ca="1">INDEX('Currency Rate'!A$1:A161,_xlfn.IFNA(_xlfn.IFNA(MATCH(""&amp;E21&amp;I21, 'Currency Rate'!A$1:'Currency Rate'!A$142, 0), MATCH(""&amp;I21&amp;E21, 'Currency Rate'!A$1:'Currency Rate'!A$142, 0)), 0))</f>
        <v>GBPJPY</v>
      </c>
      <c r="M21" t="str">
        <f t="shared" ca="1" si="3"/>
        <v>INSERT INTO PAYMENTS(EXCHANGE_ID, PAIDAMOUNT, CURRENCY, EXCH_RATE_EXRATEDATE, EXCH_RATE_CURRENCYPAIR) VALUES(20, 4477.0750, 'GBP','02-Feb-21', 'GBPJPY');</v>
      </c>
    </row>
    <row r="22" spans="1:13" x14ac:dyDescent="0.25">
      <c r="A22" s="2">
        <f t="shared" si="2"/>
        <v>21</v>
      </c>
      <c r="B22" s="2">
        <f ca="1">INDEX(Exchanges!$C$2:'Exchanges'!$C$101, A22)</f>
        <v>13</v>
      </c>
      <c r="C22">
        <f ca="1">INDEX(Exchanges!$D$2:'Exchanges'!$D$101, A22)</f>
        <v>9</v>
      </c>
      <c r="D22" s="2">
        <f ca="1">INDEX('Base Prices'!$D$1:'Base Prices'!$D$261, B22*10-9++((A22-1)/10+1))</f>
        <v>11.41</v>
      </c>
      <c r="E22" s="2" t="str">
        <f ca="1">INDEX('Base Prices'!$C$1:'Base Prices'!$C$261, B22*10-8)</f>
        <v>USD</v>
      </c>
      <c r="F22" s="2">
        <f ca="1">_xlfn.IFNA(_xlfn.IFNA(MATCH(""&amp;E22&amp;I22, 'Currency Rate'!A$1:'Currency Rate'!A$142, 0), MATCH(""&amp;I22&amp;E22, 'Currency Rate'!A$1:'Currency Rate'!A$142, 0)), 0)</f>
        <v>2</v>
      </c>
      <c r="G22" s="2">
        <f ca="1">IF(F22=0, 0, INDEX('Currency Rate'!B$1:'Currency Rate'!B$151, F22+((A22-1)/10)))</f>
        <v>1.2926500000000001</v>
      </c>
      <c r="H22" s="20">
        <f t="shared" ca="1" si="0"/>
        <v>132.74222850000001</v>
      </c>
      <c r="I22" s="2" t="str">
        <f t="shared" ca="1" si="1"/>
        <v>CAD</v>
      </c>
      <c r="J22" s="19">
        <v>44230</v>
      </c>
      <c r="K22" s="2" t="str">
        <f ca="1">INDEX('Currency Rate'!A$1:A162,_xlfn.IFNA(_xlfn.IFNA(MATCH(""&amp;E22&amp;I22, 'Currency Rate'!A$1:'Currency Rate'!A$142, 0), MATCH(""&amp;I22&amp;E22, 'Currency Rate'!A$1:'Currency Rate'!A$142, 0)), 0))</f>
        <v>USDCAD</v>
      </c>
      <c r="M22" t="str">
        <f t="shared" ca="1" si="3"/>
        <v>INSERT INTO PAYMENTS(EXCHANGE_ID, PAIDAMOUNT, CURRENCY, EXCH_RATE_EXRATEDATE, EXCH_RATE_CURRENCYPAIR) VALUES(21, 132.7422, 'CAD','03-Feb-21', 'USDCAD');</v>
      </c>
    </row>
    <row r="23" spans="1:13" x14ac:dyDescent="0.25">
      <c r="A23" s="2">
        <f t="shared" si="2"/>
        <v>22</v>
      </c>
      <c r="B23" s="2">
        <f ca="1">INDEX(Exchanges!$C$2:'Exchanges'!$C$101, A23)</f>
        <v>10</v>
      </c>
      <c r="C23">
        <f ca="1">INDEX(Exchanges!$D$2:'Exchanges'!$D$101, A23)</f>
        <v>55</v>
      </c>
      <c r="D23" s="2">
        <f ca="1">INDEX('Base Prices'!$D$1:'Base Prices'!$D$261, B23*10-9++((A23-1)/10+1))</f>
        <v>264.95</v>
      </c>
      <c r="E23" s="2" t="str">
        <f ca="1">INDEX('Base Prices'!$C$1:'Base Prices'!$C$261, B23*10-8)</f>
        <v>USD</v>
      </c>
      <c r="F23" s="2">
        <f ca="1">_xlfn.IFNA(_xlfn.IFNA(MATCH(""&amp;E23&amp;I23, 'Currency Rate'!A$1:'Currency Rate'!A$142, 0), MATCH(""&amp;I23&amp;E23, 'Currency Rate'!A$1:'Currency Rate'!A$142, 0)), 0)</f>
        <v>2</v>
      </c>
      <c r="G23" s="2">
        <f ca="1">IF(F23=0, 0, INDEX('Currency Rate'!B$1:'Currency Rate'!B$151, F23+((A23-1)/10)))</f>
        <v>1.2926500000000001</v>
      </c>
      <c r="H23" s="20">
        <f t="shared" ca="1" si="0"/>
        <v>18836.818962500001</v>
      </c>
      <c r="I23" s="2" t="str">
        <f t="shared" ca="1" si="1"/>
        <v>CAD</v>
      </c>
      <c r="J23" s="19">
        <v>44230</v>
      </c>
      <c r="K23" s="2" t="str">
        <f ca="1">INDEX('Currency Rate'!A$1:A163,_xlfn.IFNA(_xlfn.IFNA(MATCH(""&amp;E23&amp;I23, 'Currency Rate'!A$1:'Currency Rate'!A$142, 0), MATCH(""&amp;I23&amp;E23, 'Currency Rate'!A$1:'Currency Rate'!A$142, 0)), 0))</f>
        <v>USDCAD</v>
      </c>
      <c r="M23" t="str">
        <f t="shared" ca="1" si="3"/>
        <v>INSERT INTO PAYMENTS(EXCHANGE_ID, PAIDAMOUNT, CURRENCY, EXCH_RATE_EXRATEDATE, EXCH_RATE_CURRENCYPAIR) VALUES(22, 18836.8190, 'CAD','03-Feb-21', 'USDCAD');</v>
      </c>
    </row>
    <row r="24" spans="1:13" x14ac:dyDescent="0.25">
      <c r="A24" s="2">
        <f t="shared" si="2"/>
        <v>23</v>
      </c>
      <c r="B24" s="2">
        <f ca="1">INDEX(Exchanges!$C$2:'Exchanges'!$C$101, A24)</f>
        <v>9</v>
      </c>
      <c r="C24">
        <f ca="1">INDEX(Exchanges!$D$2:'Exchanges'!$D$101, A24)</f>
        <v>88</v>
      </c>
      <c r="D24" s="2">
        <f ca="1">INDEX('Base Prices'!$D$1:'Base Prices'!$D$261, B24*10-9++((A24-1)/10+1))</f>
        <v>140.44</v>
      </c>
      <c r="E24" s="2" t="str">
        <f ca="1">INDEX('Base Prices'!$C$1:'Base Prices'!$C$261, B24*10-8)</f>
        <v>USD</v>
      </c>
      <c r="F24" s="2">
        <f ca="1">_xlfn.IFNA(_xlfn.IFNA(MATCH(""&amp;E24&amp;I24, 'Currency Rate'!A$1:'Currency Rate'!A$142, 0), MATCH(""&amp;I24&amp;E24, 'Currency Rate'!A$1:'Currency Rate'!A$142, 0)), 0)</f>
        <v>102</v>
      </c>
      <c r="G24" s="2">
        <f ca="1">IF(F24=0, 0, INDEX('Currency Rate'!B$1:'Currency Rate'!B$151, F24+((A24-1)/10)))</f>
        <v>82.924000000000007</v>
      </c>
      <c r="H24" s="20">
        <f t="shared" ca="1" si="0"/>
        <v>1024834.49728</v>
      </c>
      <c r="I24" s="2" t="str">
        <f t="shared" ca="1" si="1"/>
        <v>JPY</v>
      </c>
      <c r="J24" s="19">
        <v>44230</v>
      </c>
      <c r="K24" s="2" t="str">
        <f ca="1">INDEX('Currency Rate'!A$1:A164,_xlfn.IFNA(_xlfn.IFNA(MATCH(""&amp;E24&amp;I24, 'Currency Rate'!A$1:'Currency Rate'!A$142, 0), MATCH(""&amp;I24&amp;E24, 'Currency Rate'!A$1:'Currency Rate'!A$142, 0)), 0))</f>
        <v>USDJPY</v>
      </c>
      <c r="M24" t="str">
        <f t="shared" ca="1" si="3"/>
        <v>INSERT INTO PAYMENTS(EXCHANGE_ID, PAIDAMOUNT, CURRENCY, EXCH_RATE_EXRATEDATE, EXCH_RATE_CURRENCYPAIR) VALUES(23, 1024834.4973, 'JPY','03-Feb-21', 'USDJPY');</v>
      </c>
    </row>
    <row r="25" spans="1:13" x14ac:dyDescent="0.25">
      <c r="A25" s="2">
        <f t="shared" si="2"/>
        <v>24</v>
      </c>
      <c r="B25" s="2">
        <f ca="1">INDEX(Exchanges!$C$2:'Exchanges'!$C$101, A25)</f>
        <v>22</v>
      </c>
      <c r="C25">
        <f ca="1">INDEX(Exchanges!$D$2:'Exchanges'!$D$101, A25)</f>
        <v>29</v>
      </c>
      <c r="D25" s="2">
        <f ca="1">INDEX('Base Prices'!$D$1:'Base Prices'!$D$261, B25*10-9++((A25-1)/10+1))</f>
        <v>52.42</v>
      </c>
      <c r="E25" s="2" t="str">
        <f ca="1">INDEX('Base Prices'!$C$1:'Base Prices'!$C$261, B25*10-8)</f>
        <v>USD</v>
      </c>
      <c r="F25" s="2">
        <f ca="1">_xlfn.IFNA(_xlfn.IFNA(MATCH(""&amp;E25&amp;I25, 'Currency Rate'!A$1:'Currency Rate'!A$142, 0), MATCH(""&amp;I25&amp;E25, 'Currency Rate'!A$1:'Currency Rate'!A$142, 0)), 0)</f>
        <v>2</v>
      </c>
      <c r="G25" s="2">
        <f ca="1">IF(F25=0, 0, INDEX('Currency Rate'!B$1:'Currency Rate'!B$151, F25+((A25-1)/10)))</f>
        <v>1.2926500000000001</v>
      </c>
      <c r="H25" s="20">
        <f t="shared" ca="1" si="0"/>
        <v>1965.0606770000004</v>
      </c>
      <c r="I25" s="2" t="str">
        <f t="shared" ca="1" si="1"/>
        <v>CAD</v>
      </c>
      <c r="J25" s="19">
        <v>44230</v>
      </c>
      <c r="K25" s="2" t="str">
        <f ca="1">INDEX('Currency Rate'!A$1:A165,_xlfn.IFNA(_xlfn.IFNA(MATCH(""&amp;E25&amp;I25, 'Currency Rate'!A$1:'Currency Rate'!A$142, 0), MATCH(""&amp;I25&amp;E25, 'Currency Rate'!A$1:'Currency Rate'!A$142, 0)), 0))</f>
        <v>USDCAD</v>
      </c>
      <c r="M25" t="str">
        <f t="shared" ca="1" si="3"/>
        <v>INSERT INTO PAYMENTS(EXCHANGE_ID, PAIDAMOUNT, CURRENCY, EXCH_RATE_EXRATEDATE, EXCH_RATE_CURRENCYPAIR) VALUES(24, 1965.0607, 'CAD','03-Feb-21', 'USDCAD');</v>
      </c>
    </row>
    <row r="26" spans="1:13" x14ac:dyDescent="0.25">
      <c r="A26" s="2">
        <f t="shared" si="2"/>
        <v>25</v>
      </c>
      <c r="B26" s="2">
        <f ca="1">INDEX(Exchanges!$C$2:'Exchanges'!$C$101, A26)</f>
        <v>25</v>
      </c>
      <c r="C26">
        <f ca="1">INDEX(Exchanges!$D$2:'Exchanges'!$D$101, A26)</f>
        <v>83</v>
      </c>
      <c r="D26" s="2">
        <f ca="1">INDEX('Base Prices'!$D$1:'Base Prices'!$D$261, B26*10-9++((A26-1)/10+1))</f>
        <v>107.42100000000001</v>
      </c>
      <c r="E26" s="2" t="str">
        <f ca="1">INDEX('Base Prices'!$C$1:'Base Prices'!$C$261, B26*10-8)</f>
        <v>CAD</v>
      </c>
      <c r="F26" s="2">
        <f ca="1">_xlfn.IFNA(_xlfn.IFNA(MATCH(""&amp;E26&amp;I26, 'Currency Rate'!A$1:'Currency Rate'!A$142, 0), MATCH(""&amp;I26&amp;E26, 'Currency Rate'!A$1:'Currency Rate'!A$142, 0)), 0)</f>
        <v>92</v>
      </c>
      <c r="G26" s="2">
        <f ca="1">IF(F26=0, 0, INDEX('Currency Rate'!B$1:'Currency Rate'!B$151, F26+((A26-1)/10)))</f>
        <v>1.8586199999999999</v>
      </c>
      <c r="H26" s="20">
        <f t="shared" ca="1" si="0"/>
        <v>4797.0768634793558</v>
      </c>
      <c r="I26" s="2" t="str">
        <f t="shared" ca="1" si="1"/>
        <v>GBP</v>
      </c>
      <c r="J26" s="19">
        <v>44230</v>
      </c>
      <c r="K26" s="2" t="str">
        <f ca="1">INDEX('Currency Rate'!A$1:A166,_xlfn.IFNA(_xlfn.IFNA(MATCH(""&amp;E26&amp;I26, 'Currency Rate'!A$1:'Currency Rate'!A$142, 0), MATCH(""&amp;I26&amp;E26, 'Currency Rate'!A$1:'Currency Rate'!A$142, 0)), 0))</f>
        <v>GBPCAD</v>
      </c>
      <c r="M26" t="str">
        <f t="shared" ca="1" si="3"/>
        <v>INSERT INTO PAYMENTS(EXCHANGE_ID, PAIDAMOUNT, CURRENCY, EXCH_RATE_EXRATEDATE, EXCH_RATE_CURRENCYPAIR) VALUES(25, 4797.0769, 'GBP','03-Feb-21', 'GBPCAD');</v>
      </c>
    </row>
    <row r="27" spans="1:13" x14ac:dyDescent="0.25">
      <c r="A27" s="2">
        <f t="shared" si="2"/>
        <v>26</v>
      </c>
      <c r="B27" s="2">
        <f ca="1">INDEX(Exchanges!$C$2:'Exchanges'!$C$101, A27)</f>
        <v>8</v>
      </c>
      <c r="C27">
        <f ca="1">INDEX(Exchanges!$D$2:'Exchanges'!$D$101, A27)</f>
        <v>71</v>
      </c>
      <c r="D27" s="2">
        <f ca="1">INDEX('Base Prices'!$D$1:'Base Prices'!$D$261, B27*10-9++((A27-1)/10+1))</f>
        <v>103.422</v>
      </c>
      <c r="E27" s="2" t="str">
        <f ca="1">INDEX('Base Prices'!$C$1:'Base Prices'!$C$261, B27*10-8)</f>
        <v>USD</v>
      </c>
      <c r="F27" s="2">
        <f ca="1">_xlfn.IFNA(_xlfn.IFNA(MATCH(""&amp;E27&amp;I27, 'Currency Rate'!A$1:'Currency Rate'!A$142, 0), MATCH(""&amp;I27&amp;E27, 'Currency Rate'!A$1:'Currency Rate'!A$142, 0)), 0)</f>
        <v>32</v>
      </c>
      <c r="G27" s="2">
        <f ca="1">IF(F27=0, 0, INDEX('Currency Rate'!B$1:'Currency Rate'!B$151, F27+((A27-1)/10)))</f>
        <v>1.6187100000000001</v>
      </c>
      <c r="H27" s="20">
        <f t="shared" ca="1" si="0"/>
        <v>11886.126019020001</v>
      </c>
      <c r="I27" s="2" t="str">
        <f t="shared" ca="1" si="1"/>
        <v>CHF</v>
      </c>
      <c r="J27" s="19">
        <v>44230</v>
      </c>
      <c r="K27" s="2" t="str">
        <f ca="1">INDEX('Currency Rate'!A$1:A167,_xlfn.IFNA(_xlfn.IFNA(MATCH(""&amp;E27&amp;I27, 'Currency Rate'!A$1:'Currency Rate'!A$142, 0), MATCH(""&amp;I27&amp;E27, 'Currency Rate'!A$1:'Currency Rate'!A$142, 0)), 0))</f>
        <v>USDCHF</v>
      </c>
      <c r="M27" t="str">
        <f t="shared" ca="1" si="3"/>
        <v>INSERT INTO PAYMENTS(EXCHANGE_ID, PAIDAMOUNT, CURRENCY, EXCH_RATE_EXRATEDATE, EXCH_RATE_CURRENCYPAIR) VALUES(26, 11886.1260, 'CHF','03-Feb-21', 'USDCHF');</v>
      </c>
    </row>
    <row r="28" spans="1:13" x14ac:dyDescent="0.25">
      <c r="A28" s="2">
        <f t="shared" si="2"/>
        <v>27</v>
      </c>
      <c r="B28" s="2">
        <f ca="1">INDEX(Exchanges!$C$2:'Exchanges'!$C$101, A28)</f>
        <v>6</v>
      </c>
      <c r="C28">
        <f ca="1">INDEX(Exchanges!$D$2:'Exchanges'!$D$101, A28)</f>
        <v>68</v>
      </c>
      <c r="D28" s="2">
        <f ca="1">INDEX('Base Prices'!$D$1:'Base Prices'!$D$261, B28*10-9++((A28-1)/10+1))</f>
        <v>342.5</v>
      </c>
      <c r="E28" s="2" t="str">
        <f ca="1">INDEX('Base Prices'!$C$1:'Base Prices'!$C$261, B28*10-8)</f>
        <v>USD</v>
      </c>
      <c r="F28" s="2">
        <f ca="1">_xlfn.IFNA(_xlfn.IFNA(MATCH(""&amp;E28&amp;I28, 'Currency Rate'!A$1:'Currency Rate'!A$142, 0), MATCH(""&amp;I28&amp;E28, 'Currency Rate'!A$1:'Currency Rate'!A$142, 0)), 0)</f>
        <v>102</v>
      </c>
      <c r="G28" s="2">
        <f ca="1">IF(F28=0, 0, INDEX('Currency Rate'!B$1:'Currency Rate'!B$151, F28+((A28-1)/10)))</f>
        <v>82.924000000000007</v>
      </c>
      <c r="H28" s="20">
        <f t="shared" ca="1" si="0"/>
        <v>1931299.96</v>
      </c>
      <c r="I28" s="2" t="str">
        <f t="shared" ca="1" si="1"/>
        <v>JPY</v>
      </c>
      <c r="J28" s="19">
        <v>44230</v>
      </c>
      <c r="K28" s="2" t="str">
        <f ca="1">INDEX('Currency Rate'!A$1:A168,_xlfn.IFNA(_xlfn.IFNA(MATCH(""&amp;E28&amp;I28, 'Currency Rate'!A$1:'Currency Rate'!A$142, 0), MATCH(""&amp;I28&amp;E28, 'Currency Rate'!A$1:'Currency Rate'!A$142, 0)), 0))</f>
        <v>USDJPY</v>
      </c>
      <c r="M28" t="str">
        <f t="shared" ca="1" si="3"/>
        <v>INSERT INTO PAYMENTS(EXCHANGE_ID, PAIDAMOUNT, CURRENCY, EXCH_RATE_EXRATEDATE, EXCH_RATE_CURRENCYPAIR) VALUES(27, 1931299.9600, 'JPY','03-Feb-21', 'USDJPY');</v>
      </c>
    </row>
    <row r="29" spans="1:13" x14ac:dyDescent="0.25">
      <c r="A29" s="2">
        <f t="shared" si="2"/>
        <v>28</v>
      </c>
      <c r="B29" s="2">
        <f ca="1">INDEX(Exchanges!$C$2:'Exchanges'!$C$101, A29)</f>
        <v>8</v>
      </c>
      <c r="C29">
        <f ca="1">INDEX(Exchanges!$D$2:'Exchanges'!$D$101, A29)</f>
        <v>99</v>
      </c>
      <c r="D29" s="2">
        <f ca="1">INDEX('Base Prices'!$D$1:'Base Prices'!$D$261, B29*10-9++((A29-1)/10+1))</f>
        <v>103.422</v>
      </c>
      <c r="E29" s="2" t="str">
        <f ca="1">INDEX('Base Prices'!$C$1:'Base Prices'!$C$261, B29*10-8)</f>
        <v>USD</v>
      </c>
      <c r="F29" s="2">
        <f ca="1">_xlfn.IFNA(_xlfn.IFNA(MATCH(""&amp;E29&amp;I29, 'Currency Rate'!A$1:'Currency Rate'!A$142, 0), MATCH(""&amp;I29&amp;E29, 'Currency Rate'!A$1:'Currency Rate'!A$142, 0)), 0)</f>
        <v>32</v>
      </c>
      <c r="G29" s="2">
        <f ca="1">IF(F29=0, 0, INDEX('Currency Rate'!B$1:'Currency Rate'!B$151, F29+((A29-1)/10)))</f>
        <v>1.6187100000000001</v>
      </c>
      <c r="H29" s="20">
        <f t="shared" ca="1" si="0"/>
        <v>16573.61233638</v>
      </c>
      <c r="I29" s="2" t="str">
        <f t="shared" ca="1" si="1"/>
        <v>CHF</v>
      </c>
      <c r="J29" s="19">
        <v>44230</v>
      </c>
      <c r="K29" s="2" t="str">
        <f ca="1">INDEX('Currency Rate'!A$1:A169,_xlfn.IFNA(_xlfn.IFNA(MATCH(""&amp;E29&amp;I29, 'Currency Rate'!A$1:'Currency Rate'!A$142, 0), MATCH(""&amp;I29&amp;E29, 'Currency Rate'!A$1:'Currency Rate'!A$142, 0)), 0))</f>
        <v>USDCHF</v>
      </c>
      <c r="M29" t="str">
        <f t="shared" ca="1" si="3"/>
        <v>INSERT INTO PAYMENTS(EXCHANGE_ID, PAIDAMOUNT, CURRENCY, EXCH_RATE_EXRATEDATE, EXCH_RATE_CURRENCYPAIR) VALUES(28, 16573.6123, 'CHF','03-Feb-21', 'USDCHF');</v>
      </c>
    </row>
    <row r="30" spans="1:13" x14ac:dyDescent="0.25">
      <c r="A30" s="2">
        <f t="shared" si="2"/>
        <v>29</v>
      </c>
      <c r="B30" s="2">
        <f ca="1">INDEX(Exchanges!$C$2:'Exchanges'!$C$101, A30)</f>
        <v>24</v>
      </c>
      <c r="C30">
        <f ca="1">INDEX(Exchanges!$D$2:'Exchanges'!$D$101, A30)</f>
        <v>94</v>
      </c>
      <c r="D30" s="2">
        <f ca="1">INDEX('Base Prices'!$D$1:'Base Prices'!$D$261, B30*10-9++((A30-1)/10+1))</f>
        <v>47.45</v>
      </c>
      <c r="E30" s="2" t="str">
        <f ca="1">INDEX('Base Prices'!$C$1:'Base Prices'!$C$261, B30*10-8)</f>
        <v>USD</v>
      </c>
      <c r="F30" s="2">
        <f ca="1">_xlfn.IFNA(_xlfn.IFNA(MATCH(""&amp;E30&amp;I30, 'Currency Rate'!A$1:'Currency Rate'!A$142, 0), MATCH(""&amp;I30&amp;E30, 'Currency Rate'!A$1:'Currency Rate'!A$142, 0)), 0)</f>
        <v>0</v>
      </c>
      <c r="G30" s="2">
        <f ca="1">IF(F30=0, 0, INDEX('Currency Rate'!B$1:'Currency Rate'!B$151, F30+((A30-1)/10)))</f>
        <v>0</v>
      </c>
      <c r="H30" s="20">
        <f t="shared" ca="1" si="0"/>
        <v>4460.3</v>
      </c>
      <c r="I30" s="2" t="str">
        <f t="shared" ca="1" si="1"/>
        <v>USD</v>
      </c>
      <c r="J30" s="19">
        <v>44230</v>
      </c>
      <c r="K30" s="2">
        <f ca="1">INDEX('Currency Rate'!A$1:A170,_xlfn.IFNA(_xlfn.IFNA(MATCH(""&amp;E30&amp;I30, 'Currency Rate'!A$1:'Currency Rate'!A$142, 0), MATCH(""&amp;I30&amp;E30, 'Currency Rate'!A$1:'Currency Rate'!A$142, 0)), 0))</f>
        <v>0</v>
      </c>
      <c r="M30" t="str">
        <f t="shared" ca="1" si="3"/>
        <v>INSERT INTO PAYMENTS(EXCHANGE_ID, PAIDAMOUNT, CURRENCY, EXCH_RATE_EXRATEDATE, EXCH_RATE_CURRENCYPAIR) VALUES(29, 4460.3000, 'USD',NULL, NULL);</v>
      </c>
    </row>
    <row r="31" spans="1:13" x14ac:dyDescent="0.25">
      <c r="A31" s="2">
        <f t="shared" si="2"/>
        <v>30</v>
      </c>
      <c r="B31" s="2">
        <f ca="1">INDEX(Exchanges!$C$2:'Exchanges'!$C$101, A31)</f>
        <v>17</v>
      </c>
      <c r="C31">
        <f ca="1">INDEX(Exchanges!$D$2:'Exchanges'!$D$101, A31)</f>
        <v>46</v>
      </c>
      <c r="D31" s="2">
        <f ca="1">INDEX('Base Prices'!$D$1:'Base Prices'!$D$261, B31*10-9++((A31-1)/10+1))</f>
        <v>204.82</v>
      </c>
      <c r="E31" s="2" t="str">
        <f ca="1">INDEX('Base Prices'!$C$1:'Base Prices'!$C$261, B31*10-8)</f>
        <v>USD</v>
      </c>
      <c r="F31" s="2">
        <f ca="1">_xlfn.IFNA(_xlfn.IFNA(MATCH(""&amp;E31&amp;I31, 'Currency Rate'!A$1:'Currency Rate'!A$142, 0), MATCH(""&amp;I31&amp;E31, 'Currency Rate'!A$1:'Currency Rate'!A$142, 0)), 0)</f>
        <v>102</v>
      </c>
      <c r="G31" s="2">
        <f ca="1">IF(F31=0, 0, INDEX('Currency Rate'!B$1:'Currency Rate'!B$151, F31+((A31-1)/10)))</f>
        <v>82.924000000000007</v>
      </c>
      <c r="H31" s="20">
        <f t="shared" ca="1" si="0"/>
        <v>781286.70927999995</v>
      </c>
      <c r="I31" s="2" t="str">
        <f t="shared" ca="1" si="1"/>
        <v>JPY</v>
      </c>
      <c r="J31" s="19">
        <v>44230</v>
      </c>
      <c r="K31" s="2" t="str">
        <f ca="1">INDEX('Currency Rate'!A$1:A171,_xlfn.IFNA(_xlfn.IFNA(MATCH(""&amp;E31&amp;I31, 'Currency Rate'!A$1:'Currency Rate'!A$142, 0), MATCH(""&amp;I31&amp;E31, 'Currency Rate'!A$1:'Currency Rate'!A$142, 0)), 0))</f>
        <v>USDJPY</v>
      </c>
      <c r="M31" t="str">
        <f t="shared" ca="1" si="3"/>
        <v>INSERT INTO PAYMENTS(EXCHANGE_ID, PAIDAMOUNT, CURRENCY, EXCH_RATE_EXRATEDATE, EXCH_RATE_CURRENCYPAIR) VALUES(30, 781286.7093, 'JPY','03-Feb-21', 'USDJPY');</v>
      </c>
    </row>
    <row r="32" spans="1:13" x14ac:dyDescent="0.25">
      <c r="A32" s="2">
        <f t="shared" si="2"/>
        <v>31</v>
      </c>
      <c r="B32" s="2">
        <f ca="1">INDEX(Exchanges!$C$2:'Exchanges'!$C$101, A32)</f>
        <v>20</v>
      </c>
      <c r="C32">
        <f ca="1">INDEX(Exchanges!$D$2:'Exchanges'!$D$101, A32)</f>
        <v>74</v>
      </c>
      <c r="D32" s="2">
        <f ca="1">INDEX('Base Prices'!$D$1:'Base Prices'!$D$261, B32*10-9++((A32-1)/10+1))</f>
        <v>102.77500000000001</v>
      </c>
      <c r="E32" s="2" t="str">
        <f ca="1">INDEX('Base Prices'!$C$1:'Base Prices'!$C$261, B32*10-8)</f>
        <v>EUR</v>
      </c>
      <c r="F32" s="2">
        <f ca="1">_xlfn.IFNA(_xlfn.IFNA(MATCH(""&amp;E32&amp;I32, 'Currency Rate'!A$1:'Currency Rate'!A$142, 0), MATCH(""&amp;I32&amp;E32, 'Currency Rate'!A$1:'Currency Rate'!A$142, 0)), 0)</f>
        <v>0</v>
      </c>
      <c r="G32" s="2">
        <f ca="1">IF(F32=0, 0, INDEX('Currency Rate'!B$1:'Currency Rate'!B$151, F32+((A32-1)/10)))</f>
        <v>0</v>
      </c>
      <c r="H32" s="20">
        <f t="shared" ca="1" si="0"/>
        <v>7605.35</v>
      </c>
      <c r="I32" s="2" t="str">
        <f t="shared" ca="1" si="1"/>
        <v>EUR</v>
      </c>
      <c r="J32" s="19">
        <v>44231</v>
      </c>
      <c r="K32" s="2" t="str">
        <f ca="1">INDEX('Currency Rate'!A$1:A172,_xlfn.IFNA(_xlfn.IFNA(MATCH(""&amp;E32&amp;I32, 'Currency Rate'!A$1:'Currency Rate'!A$142, 0), MATCH(""&amp;I32&amp;E32, 'Currency Rate'!A$1:'Currency Rate'!A$142, 0)), 0))</f>
        <v>USDCHF</v>
      </c>
      <c r="M32" t="str">
        <f t="shared" ca="1" si="3"/>
        <v>INSERT INTO PAYMENTS(EXCHANGE_ID, PAIDAMOUNT, CURRENCY, EXCH_RATE_EXRATEDATE, EXCH_RATE_CURRENCYPAIR) VALUES(31, 7605.3500, 'EUR','04-Feb-21', 'USDCHF');</v>
      </c>
    </row>
    <row r="33" spans="1:13" x14ac:dyDescent="0.25">
      <c r="A33" s="2">
        <f t="shared" si="2"/>
        <v>32</v>
      </c>
      <c r="B33" s="2">
        <f ca="1">INDEX(Exchanges!$C$2:'Exchanges'!$C$101, A33)</f>
        <v>18</v>
      </c>
      <c r="C33">
        <f ca="1">INDEX(Exchanges!$D$2:'Exchanges'!$D$101, A33)</f>
        <v>98</v>
      </c>
      <c r="D33" s="2">
        <f ca="1">INDEX('Base Prices'!$D$1:'Base Prices'!$D$261, B33*10-9++((A33-1)/10+1))</f>
        <v>348.34</v>
      </c>
      <c r="E33" s="2" t="str">
        <f ca="1">INDEX('Base Prices'!$C$1:'Base Prices'!$C$261, B33*10-8)</f>
        <v>USD</v>
      </c>
      <c r="F33" s="2">
        <f ca="1">_xlfn.IFNA(_xlfn.IFNA(MATCH(""&amp;E33&amp;I33, 'Currency Rate'!A$1:'Currency Rate'!A$142, 0), MATCH(""&amp;I33&amp;E33, 'Currency Rate'!A$1:'Currency Rate'!A$142, 0)), 0)</f>
        <v>102</v>
      </c>
      <c r="G33" s="2">
        <f ca="1">IF(F33=0, 0, INDEX('Currency Rate'!B$1:'Currency Rate'!B$151, F33+((A33-1)/10)))</f>
        <v>134.529</v>
      </c>
      <c r="H33" s="20">
        <f t="shared" ca="1" si="0"/>
        <v>4592459.5222800002</v>
      </c>
      <c r="I33" s="2" t="str">
        <f t="shared" ca="1" si="1"/>
        <v>JPY</v>
      </c>
      <c r="J33" s="19">
        <v>44231</v>
      </c>
      <c r="K33" s="2" t="str">
        <f ca="1">INDEX('Currency Rate'!A$1:A173,_xlfn.IFNA(_xlfn.IFNA(MATCH(""&amp;E33&amp;I33, 'Currency Rate'!A$1:'Currency Rate'!A$142, 0), MATCH(""&amp;I33&amp;E33, 'Currency Rate'!A$1:'Currency Rate'!A$142, 0)), 0))</f>
        <v>USDJPY</v>
      </c>
      <c r="M33" t="str">
        <f t="shared" ca="1" si="3"/>
        <v>INSERT INTO PAYMENTS(EXCHANGE_ID, PAIDAMOUNT, CURRENCY, EXCH_RATE_EXRATEDATE, EXCH_RATE_CURRENCYPAIR) VALUES(32, 4592459.5223, 'JPY','04-Feb-21', 'USDJPY');</v>
      </c>
    </row>
    <row r="34" spans="1:13" x14ac:dyDescent="0.25">
      <c r="A34" s="2">
        <f t="shared" si="2"/>
        <v>33</v>
      </c>
      <c r="B34" s="2">
        <f ca="1">INDEX(Exchanges!$C$2:'Exchanges'!$C$101, A34)</f>
        <v>18</v>
      </c>
      <c r="C34">
        <f ca="1">INDEX(Exchanges!$D$2:'Exchanges'!$D$101, A34)</f>
        <v>37</v>
      </c>
      <c r="D34" s="2">
        <f ca="1">INDEX('Base Prices'!$D$1:'Base Prices'!$D$261, B34*10-9++((A34-1)/10+1))</f>
        <v>348.34</v>
      </c>
      <c r="E34" s="2" t="str">
        <f ca="1">INDEX('Base Prices'!$C$1:'Base Prices'!$C$261, B34*10-8)</f>
        <v>USD</v>
      </c>
      <c r="F34" s="2">
        <f ca="1">_xlfn.IFNA(_xlfn.IFNA(MATCH(""&amp;E34&amp;I34, 'Currency Rate'!A$1:'Currency Rate'!A$142, 0), MATCH(""&amp;I34&amp;E34, 'Currency Rate'!A$1:'Currency Rate'!A$142, 0)), 0)</f>
        <v>12</v>
      </c>
      <c r="G34" s="2">
        <f ca="1">IF(F34=0, 0, INDEX('Currency Rate'!B$1:'Currency Rate'!B$151, F34+((A34-1)/10)))</f>
        <v>1.198</v>
      </c>
      <c r="H34" s="20">
        <f t="shared" ref="H34:H65" ca="1" si="4">IF(F34=0, D34, IF(EXACT(I34, LEFT(K34, 3)), D34/G34, D34*G34)) * C34</f>
        <v>10758.414023372286</v>
      </c>
      <c r="I34" s="2" t="str">
        <f t="shared" ref="I34:I65" ca="1" si="5">INDEX($L$2:$L$7,RANDBETWEEN(1,COUNTA($L$2:$L$7)),1)</f>
        <v>EUR</v>
      </c>
      <c r="J34" s="19">
        <v>44231</v>
      </c>
      <c r="K34" s="2" t="str">
        <f ca="1">INDEX('Currency Rate'!A$1:A174,_xlfn.IFNA(_xlfn.IFNA(MATCH(""&amp;E34&amp;I34, 'Currency Rate'!A$1:'Currency Rate'!A$142, 0), MATCH(""&amp;I34&amp;E34, 'Currency Rate'!A$1:'Currency Rate'!A$142, 0)), 0))</f>
        <v>EURUSD</v>
      </c>
      <c r="M34" t="str">
        <f t="shared" ca="1" si="3"/>
        <v>INSERT INTO PAYMENTS(EXCHANGE_ID, PAIDAMOUNT, CURRENCY, EXCH_RATE_EXRATEDATE, EXCH_RATE_CURRENCYPAIR) VALUES(33, 10758.4140, 'EUR','04-Feb-21', 'EURUSD');</v>
      </c>
    </row>
    <row r="35" spans="1:13" x14ac:dyDescent="0.25">
      <c r="A35" s="2">
        <f t="shared" si="2"/>
        <v>34</v>
      </c>
      <c r="B35" s="2">
        <f ca="1">INDEX(Exchanges!$C$2:'Exchanges'!$C$101, A35)</f>
        <v>17</v>
      </c>
      <c r="C35">
        <f ca="1">INDEX(Exchanges!$D$2:'Exchanges'!$D$101, A35)</f>
        <v>59</v>
      </c>
      <c r="D35" s="2">
        <f ca="1">INDEX('Base Prices'!$D$1:'Base Prices'!$D$261, B35*10-9++((A35-1)/10+1))</f>
        <v>223.6</v>
      </c>
      <c r="E35" s="2" t="str">
        <f ca="1">INDEX('Base Prices'!$C$1:'Base Prices'!$C$261, B35*10-8)</f>
        <v>USD</v>
      </c>
      <c r="F35" s="2">
        <f ca="1">_xlfn.IFNA(_xlfn.IFNA(MATCH(""&amp;E35&amp;I35, 'Currency Rate'!A$1:'Currency Rate'!A$142, 0), MATCH(""&amp;I35&amp;E35, 'Currency Rate'!A$1:'Currency Rate'!A$142, 0)), 0)</f>
        <v>2</v>
      </c>
      <c r="G35" s="2">
        <f ca="1">IF(F35=0, 0, INDEX('Currency Rate'!B$1:'Currency Rate'!B$151, F35+((A35-1)/10)))</f>
        <v>1.3358399999999999</v>
      </c>
      <c r="H35" s="20">
        <f t="shared" ca="1" si="4"/>
        <v>17622.935615999995</v>
      </c>
      <c r="I35" s="2" t="str">
        <f t="shared" ca="1" si="5"/>
        <v>CAD</v>
      </c>
      <c r="J35" s="19">
        <v>44231</v>
      </c>
      <c r="K35" s="2" t="str">
        <f ca="1">INDEX('Currency Rate'!A$1:A175,_xlfn.IFNA(_xlfn.IFNA(MATCH(""&amp;E35&amp;I35, 'Currency Rate'!A$1:'Currency Rate'!A$142, 0), MATCH(""&amp;I35&amp;E35, 'Currency Rate'!A$1:'Currency Rate'!A$142, 0)), 0))</f>
        <v>USDCAD</v>
      </c>
      <c r="M35" t="str">
        <f t="shared" ca="1" si="3"/>
        <v>INSERT INTO PAYMENTS(EXCHANGE_ID, PAIDAMOUNT, CURRENCY, EXCH_RATE_EXRATEDATE, EXCH_RATE_CURRENCYPAIR) VALUES(34, 17622.9356, 'CAD','04-Feb-21', 'USDCAD');</v>
      </c>
    </row>
    <row r="36" spans="1:13" x14ac:dyDescent="0.25">
      <c r="A36" s="2">
        <f t="shared" si="2"/>
        <v>35</v>
      </c>
      <c r="B36" s="2">
        <f ca="1">INDEX(Exchanges!$C$2:'Exchanges'!$C$101, A36)</f>
        <v>5</v>
      </c>
      <c r="C36">
        <f ca="1">INDEX(Exchanges!$D$2:'Exchanges'!$D$101, A36)</f>
        <v>40</v>
      </c>
      <c r="D36" s="2">
        <f ca="1">INDEX('Base Prices'!$D$1:'Base Prices'!$D$261, B36*10-9++((A36-1)/10+1))</f>
        <v>163.041</v>
      </c>
      <c r="E36" s="2" t="str">
        <f ca="1">INDEX('Base Prices'!$C$1:'Base Prices'!$C$261, B36*10-8)</f>
        <v>GBP</v>
      </c>
      <c r="F36" s="2">
        <f ca="1">_xlfn.IFNA(_xlfn.IFNA(MATCH(""&amp;E36&amp;I36, 'Currency Rate'!A$1:'Currency Rate'!A$142, 0), MATCH(""&amp;I36&amp;E36, 'Currency Rate'!A$1:'Currency Rate'!A$142, 0)), 0)</f>
        <v>0</v>
      </c>
      <c r="G36" s="2">
        <f ca="1">IF(F36=0, 0, INDEX('Currency Rate'!B$1:'Currency Rate'!B$151, F36+((A36-1)/10)))</f>
        <v>0</v>
      </c>
      <c r="H36" s="20">
        <f t="shared" ca="1" si="4"/>
        <v>6521.6399999999994</v>
      </c>
      <c r="I36" s="2" t="str">
        <f t="shared" ca="1" si="5"/>
        <v>GBP</v>
      </c>
      <c r="J36" s="19">
        <v>44231</v>
      </c>
      <c r="K36" s="2">
        <f ca="1">INDEX('Currency Rate'!A$1:A176,_xlfn.IFNA(_xlfn.IFNA(MATCH(""&amp;E36&amp;I36, 'Currency Rate'!A$1:'Currency Rate'!A$142, 0), MATCH(""&amp;I36&amp;E36, 'Currency Rate'!A$1:'Currency Rate'!A$142, 0)), 0))</f>
        <v>0</v>
      </c>
      <c r="M36" t="str">
        <f t="shared" ca="1" si="3"/>
        <v>INSERT INTO PAYMENTS(EXCHANGE_ID, PAIDAMOUNT, CURRENCY, EXCH_RATE_EXRATEDATE, EXCH_RATE_CURRENCYPAIR) VALUES(35, 6521.6400, 'GBP',NULL, NULL);</v>
      </c>
    </row>
    <row r="37" spans="1:13" x14ac:dyDescent="0.25">
      <c r="A37" s="2">
        <f t="shared" si="2"/>
        <v>36</v>
      </c>
      <c r="B37" s="2">
        <f ca="1">INDEX(Exchanges!$C$2:'Exchanges'!$C$101, A37)</f>
        <v>24</v>
      </c>
      <c r="C37">
        <f ca="1">INDEX(Exchanges!$D$2:'Exchanges'!$D$101, A37)</f>
        <v>2</v>
      </c>
      <c r="D37" s="2">
        <f ca="1">INDEX('Base Prices'!$D$1:'Base Prices'!$D$261, B37*10-9++((A37-1)/10+1))</f>
        <v>48.96</v>
      </c>
      <c r="E37" s="2" t="str">
        <f ca="1">INDEX('Base Prices'!$C$1:'Base Prices'!$C$261, B37*10-8)</f>
        <v>USD</v>
      </c>
      <c r="F37" s="2">
        <f ca="1">_xlfn.IFNA(_xlfn.IFNA(MATCH(""&amp;E37&amp;I37, 'Currency Rate'!A$1:'Currency Rate'!A$142, 0), MATCH(""&amp;I37&amp;E37, 'Currency Rate'!A$1:'Currency Rate'!A$142, 0)), 0)</f>
        <v>102</v>
      </c>
      <c r="G37" s="2">
        <f ca="1">IF(F37=0, 0, INDEX('Currency Rate'!B$1:'Currency Rate'!B$151, F37+((A37-1)/10)))</f>
        <v>134.529</v>
      </c>
      <c r="H37" s="20">
        <f t="shared" ca="1" si="4"/>
        <v>13173.079680000001</v>
      </c>
      <c r="I37" s="2" t="str">
        <f t="shared" ca="1" si="5"/>
        <v>JPY</v>
      </c>
      <c r="J37" s="19">
        <v>44231</v>
      </c>
      <c r="K37" s="2" t="str">
        <f ca="1">INDEX('Currency Rate'!A$1:A177,_xlfn.IFNA(_xlfn.IFNA(MATCH(""&amp;E37&amp;I37, 'Currency Rate'!A$1:'Currency Rate'!A$142, 0), MATCH(""&amp;I37&amp;E37, 'Currency Rate'!A$1:'Currency Rate'!A$142, 0)), 0))</f>
        <v>USDJPY</v>
      </c>
      <c r="M37" t="str">
        <f t="shared" ca="1" si="3"/>
        <v>INSERT INTO PAYMENTS(EXCHANGE_ID, PAIDAMOUNT, CURRENCY, EXCH_RATE_EXRATEDATE, EXCH_RATE_CURRENCYPAIR) VALUES(36, 13173.0797, 'JPY','04-Feb-21', 'USDJPY');</v>
      </c>
    </row>
    <row r="38" spans="1:13" x14ac:dyDescent="0.25">
      <c r="A38" s="2">
        <f t="shared" si="2"/>
        <v>37</v>
      </c>
      <c r="B38" s="2">
        <f ca="1">INDEX(Exchanges!$C$2:'Exchanges'!$C$101, A38)</f>
        <v>22</v>
      </c>
      <c r="C38">
        <f ca="1">INDEX(Exchanges!$D$2:'Exchanges'!$D$101, A38)</f>
        <v>45</v>
      </c>
      <c r="D38" s="2">
        <f ca="1">INDEX('Base Prices'!$D$1:'Base Prices'!$D$261, B38*10-9++((A38-1)/10+1))</f>
        <v>51.52</v>
      </c>
      <c r="E38" s="2" t="str">
        <f ca="1">INDEX('Base Prices'!$C$1:'Base Prices'!$C$261, B38*10-8)</f>
        <v>USD</v>
      </c>
      <c r="F38" s="2">
        <f ca="1">_xlfn.IFNA(_xlfn.IFNA(MATCH(""&amp;E38&amp;I38, 'Currency Rate'!A$1:'Currency Rate'!A$142, 0), MATCH(""&amp;I38&amp;E38, 'Currency Rate'!A$1:'Currency Rate'!A$142, 0)), 0)</f>
        <v>0</v>
      </c>
      <c r="G38" s="2">
        <f ca="1">IF(F38=0, 0, INDEX('Currency Rate'!B$1:'Currency Rate'!B$151, F38+((A38-1)/10)))</f>
        <v>0</v>
      </c>
      <c r="H38" s="20">
        <f t="shared" ca="1" si="4"/>
        <v>2318.4</v>
      </c>
      <c r="I38" s="2" t="str">
        <f t="shared" ca="1" si="5"/>
        <v>USD</v>
      </c>
      <c r="J38" s="19">
        <v>44231</v>
      </c>
      <c r="K38" s="2">
        <f ca="1">INDEX('Currency Rate'!A$1:A178,_xlfn.IFNA(_xlfn.IFNA(MATCH(""&amp;E38&amp;I38, 'Currency Rate'!A$1:'Currency Rate'!A$142, 0), MATCH(""&amp;I38&amp;E38, 'Currency Rate'!A$1:'Currency Rate'!A$142, 0)), 0))</f>
        <v>0</v>
      </c>
      <c r="M38" t="str">
        <f t="shared" ca="1" si="3"/>
        <v>INSERT INTO PAYMENTS(EXCHANGE_ID, PAIDAMOUNT, CURRENCY, EXCH_RATE_EXRATEDATE, EXCH_RATE_CURRENCYPAIR) VALUES(37, 2318.4000, 'USD',NULL, NULL);</v>
      </c>
    </row>
    <row r="39" spans="1:13" x14ac:dyDescent="0.25">
      <c r="A39" s="2">
        <f t="shared" si="2"/>
        <v>38</v>
      </c>
      <c r="B39" s="2">
        <f ca="1">INDEX(Exchanges!$C$2:'Exchanges'!$C$101, A39)</f>
        <v>23</v>
      </c>
      <c r="C39">
        <f ca="1">INDEX(Exchanges!$D$2:'Exchanges'!$D$101, A39)</f>
        <v>8</v>
      </c>
      <c r="D39" s="2">
        <f ca="1">INDEX('Base Prices'!$D$1:'Base Prices'!$D$261, B39*10-9++((A39-1)/10+1))</f>
        <v>3345.15</v>
      </c>
      <c r="E39" s="2" t="str">
        <f ca="1">INDEX('Base Prices'!$C$1:'Base Prices'!$C$261, B39*10-8)</f>
        <v>USD</v>
      </c>
      <c r="F39" s="2">
        <f ca="1">_xlfn.IFNA(_xlfn.IFNA(MATCH(""&amp;E39&amp;I39, 'Currency Rate'!A$1:'Currency Rate'!A$142, 0), MATCH(""&amp;I39&amp;E39, 'Currency Rate'!A$1:'Currency Rate'!A$142, 0)), 0)</f>
        <v>32</v>
      </c>
      <c r="G39" s="2">
        <f ca="1">IF(F39=0, 0, INDEX('Currency Rate'!B$1:'Currency Rate'!B$151, F39+((A39-1)/10)))</f>
        <v>1.18546</v>
      </c>
      <c r="H39" s="20">
        <f t="shared" ca="1" si="4"/>
        <v>31724.332151999999</v>
      </c>
      <c r="I39" s="2" t="str">
        <f t="shared" ca="1" si="5"/>
        <v>CHF</v>
      </c>
      <c r="J39" s="19">
        <v>44231</v>
      </c>
      <c r="K39" s="2" t="str">
        <f ca="1">INDEX('Currency Rate'!A$1:A179,_xlfn.IFNA(_xlfn.IFNA(MATCH(""&amp;E39&amp;I39, 'Currency Rate'!A$1:'Currency Rate'!A$142, 0), MATCH(""&amp;I39&amp;E39, 'Currency Rate'!A$1:'Currency Rate'!A$142, 0)), 0))</f>
        <v>USDCHF</v>
      </c>
      <c r="M39" t="str">
        <f t="shared" ca="1" si="3"/>
        <v>INSERT INTO PAYMENTS(EXCHANGE_ID, PAIDAMOUNT, CURRENCY, EXCH_RATE_EXRATEDATE, EXCH_RATE_CURRENCYPAIR) VALUES(38, 31724.3322, 'CHF','04-Feb-21', 'USDCHF');</v>
      </c>
    </row>
    <row r="40" spans="1:13" x14ac:dyDescent="0.25">
      <c r="A40" s="2">
        <f t="shared" si="2"/>
        <v>39</v>
      </c>
      <c r="B40" s="2">
        <f ca="1">INDEX(Exchanges!$C$2:'Exchanges'!$C$101, A40)</f>
        <v>18</v>
      </c>
      <c r="C40">
        <f ca="1">INDEX(Exchanges!$D$2:'Exchanges'!$D$101, A40)</f>
        <v>44</v>
      </c>
      <c r="D40" s="2">
        <f ca="1">INDEX('Base Prices'!$D$1:'Base Prices'!$D$261, B40*10-9++((A40-1)/10+1))</f>
        <v>348.34</v>
      </c>
      <c r="E40" s="2" t="str">
        <f ca="1">INDEX('Base Prices'!$C$1:'Base Prices'!$C$261, B40*10-8)</f>
        <v>USD</v>
      </c>
      <c r="F40" s="2">
        <f ca="1">_xlfn.IFNA(_xlfn.IFNA(MATCH(""&amp;E40&amp;I40, 'Currency Rate'!A$1:'Currency Rate'!A$142, 0), MATCH(""&amp;I40&amp;E40, 'Currency Rate'!A$1:'Currency Rate'!A$142, 0)), 0)</f>
        <v>2</v>
      </c>
      <c r="G40" s="2">
        <f ca="1">IF(F40=0, 0, INDEX('Currency Rate'!B$1:'Currency Rate'!B$151, F40+((A40-1)/10)))</f>
        <v>1.3358399999999999</v>
      </c>
      <c r="H40" s="20">
        <f t="shared" ca="1" si="4"/>
        <v>20474.366246399997</v>
      </c>
      <c r="I40" s="2" t="str">
        <f t="shared" ca="1" si="5"/>
        <v>CAD</v>
      </c>
      <c r="J40" s="19">
        <v>44231</v>
      </c>
      <c r="K40" s="2" t="str">
        <f ca="1">INDEX('Currency Rate'!A$1:A180,_xlfn.IFNA(_xlfn.IFNA(MATCH(""&amp;E40&amp;I40, 'Currency Rate'!A$1:'Currency Rate'!A$142, 0), MATCH(""&amp;I40&amp;E40, 'Currency Rate'!A$1:'Currency Rate'!A$142, 0)), 0))</f>
        <v>USDCAD</v>
      </c>
      <c r="M40" t="str">
        <f t="shared" ca="1" si="3"/>
        <v>INSERT INTO PAYMENTS(EXCHANGE_ID, PAIDAMOUNT, CURRENCY, EXCH_RATE_EXRATEDATE, EXCH_RATE_CURRENCYPAIR) VALUES(39, 20474.3662, 'CAD','04-Feb-21', 'USDCAD');</v>
      </c>
    </row>
    <row r="41" spans="1:13" x14ac:dyDescent="0.25">
      <c r="A41" s="2">
        <f t="shared" si="2"/>
        <v>40</v>
      </c>
      <c r="B41" s="2">
        <f ca="1">INDEX(Exchanges!$C$2:'Exchanges'!$C$101, A41)</f>
        <v>1</v>
      </c>
      <c r="C41">
        <f ca="1">INDEX(Exchanges!$D$2:'Exchanges'!$D$101, A41)</f>
        <v>5</v>
      </c>
      <c r="D41" s="2">
        <f ca="1">INDEX('Base Prices'!$D$1:'Base Prices'!$D$261, B41*10-9++((A41-1)/10+1))</f>
        <v>160.18100000000001</v>
      </c>
      <c r="E41" s="2" t="str">
        <f ca="1">INDEX('Base Prices'!$C$1:'Base Prices'!$C$261, B41*10-8)</f>
        <v>GBP</v>
      </c>
      <c r="F41" s="2">
        <f ca="1">_xlfn.IFNA(_xlfn.IFNA(MATCH(""&amp;E41&amp;I41, 'Currency Rate'!A$1:'Currency Rate'!A$142, 0), MATCH(""&amp;I41&amp;E41, 'Currency Rate'!A$1:'Currency Rate'!A$142, 0)), 0)</f>
        <v>0</v>
      </c>
      <c r="G41" s="2">
        <f ca="1">IF(F41=0, 0, INDEX('Currency Rate'!B$1:'Currency Rate'!B$151, F41+((A41-1)/10)))</f>
        <v>0</v>
      </c>
      <c r="H41" s="20">
        <f t="shared" ca="1" si="4"/>
        <v>800.90500000000009</v>
      </c>
      <c r="I41" s="2" t="str">
        <f t="shared" ca="1" si="5"/>
        <v>GBP</v>
      </c>
      <c r="J41" s="19">
        <v>44232</v>
      </c>
      <c r="K41" s="2">
        <f ca="1">INDEX('Currency Rate'!A$1:A181,_xlfn.IFNA(_xlfn.IFNA(MATCH(""&amp;E41&amp;I41, 'Currency Rate'!A$1:'Currency Rate'!A$142, 0), MATCH(""&amp;I41&amp;E41, 'Currency Rate'!A$1:'Currency Rate'!A$142, 0)), 0))</f>
        <v>0</v>
      </c>
      <c r="M41" t="str">
        <f t="shared" ca="1" si="3"/>
        <v>INSERT INTO PAYMENTS(EXCHANGE_ID, PAIDAMOUNT, CURRENCY, EXCH_RATE_EXRATEDATE, EXCH_RATE_CURRENCYPAIR) VALUES(40, 800.9050, 'GBP',NULL, NULL);</v>
      </c>
    </row>
    <row r="42" spans="1:13" x14ac:dyDescent="0.25">
      <c r="A42" s="2">
        <f t="shared" si="2"/>
        <v>41</v>
      </c>
      <c r="B42" s="2">
        <f ca="1">INDEX(Exchanges!$C$2:'Exchanges'!$C$101, A42)</f>
        <v>18</v>
      </c>
      <c r="C42">
        <f ca="1">INDEX(Exchanges!$D$2:'Exchanges'!$D$101, A42)</f>
        <v>65</v>
      </c>
      <c r="D42" s="2">
        <f ca="1">INDEX('Base Prices'!$D$1:'Base Prices'!$D$261, B42*10-9++((A42-1)/10+1))</f>
        <v>407.22</v>
      </c>
      <c r="E42" s="2" t="str">
        <f ca="1">INDEX('Base Prices'!$C$1:'Base Prices'!$C$261, B42*10-8)</f>
        <v>USD</v>
      </c>
      <c r="F42" s="2">
        <f ca="1">_xlfn.IFNA(_xlfn.IFNA(MATCH(""&amp;E42&amp;I42, 'Currency Rate'!A$1:'Currency Rate'!A$142, 0), MATCH(""&amp;I42&amp;E42, 'Currency Rate'!A$1:'Currency Rate'!A$142, 0)), 0)</f>
        <v>12</v>
      </c>
      <c r="G42" s="2">
        <f ca="1">IF(F42=0, 0, INDEX('Currency Rate'!B$1:'Currency Rate'!B$151, F42+((A42-1)/10)))</f>
        <v>1.4231199999999999</v>
      </c>
      <c r="H42" s="20">
        <f t="shared" ca="1" si="4"/>
        <v>18599.485637191527</v>
      </c>
      <c r="I42" s="2" t="str">
        <f t="shared" ca="1" si="5"/>
        <v>EUR</v>
      </c>
      <c r="J42" s="19">
        <v>44232</v>
      </c>
      <c r="K42" s="2" t="str">
        <f ca="1">INDEX('Currency Rate'!A$1:A182,_xlfn.IFNA(_xlfn.IFNA(MATCH(""&amp;E42&amp;I42, 'Currency Rate'!A$1:'Currency Rate'!A$142, 0), MATCH(""&amp;I42&amp;E42, 'Currency Rate'!A$1:'Currency Rate'!A$142, 0)), 0))</f>
        <v>EURUSD</v>
      </c>
      <c r="M42" t="str">
        <f t="shared" ca="1" si="3"/>
        <v>INSERT INTO PAYMENTS(EXCHANGE_ID, PAIDAMOUNT, CURRENCY, EXCH_RATE_EXRATEDATE, EXCH_RATE_CURRENCYPAIR) VALUES(41, 18599.4856, 'EUR','05-Feb-21', 'EURUSD');</v>
      </c>
    </row>
    <row r="43" spans="1:13" x14ac:dyDescent="0.25">
      <c r="A43" s="2">
        <f t="shared" si="2"/>
        <v>42</v>
      </c>
      <c r="B43" s="2">
        <f ca="1">INDEX(Exchanges!$C$2:'Exchanges'!$C$101, A43)</f>
        <v>26</v>
      </c>
      <c r="C43">
        <f ca="1">INDEX(Exchanges!$D$2:'Exchanges'!$D$101, A43)</f>
        <v>42</v>
      </c>
      <c r="D43" s="2">
        <f ca="1">INDEX('Base Prices'!$D$1:'Base Prices'!$D$261, B43*10-9++((A43-1)/10+1))</f>
        <v>10693</v>
      </c>
      <c r="E43" s="2" t="str">
        <f ca="1">INDEX('Base Prices'!$C$1:'Base Prices'!$C$261, B43*10-8)</f>
        <v>JPY</v>
      </c>
      <c r="F43" s="2">
        <f ca="1">_xlfn.IFNA(_xlfn.IFNA(MATCH(""&amp;E43&amp;I43, 'Currency Rate'!A$1:'Currency Rate'!A$142, 0), MATCH(""&amp;I43&amp;E43, 'Currency Rate'!A$1:'Currency Rate'!A$142, 0)), 0)</f>
        <v>142</v>
      </c>
      <c r="G43" s="2">
        <f ca="1">IF(F43=0, 0, INDEX('Currency Rate'!B$1:'Currency Rate'!B$151, F43+((A43-1)/10)))</f>
        <v>218.2</v>
      </c>
      <c r="H43" s="20">
        <f t="shared" ca="1" si="4"/>
        <v>2058.230980751604</v>
      </c>
      <c r="I43" s="2" t="str">
        <f t="shared" ca="1" si="5"/>
        <v>GBP</v>
      </c>
      <c r="J43" s="19">
        <v>44232</v>
      </c>
      <c r="K43" s="2" t="str">
        <f ca="1">INDEX('Currency Rate'!A$1:A183,_xlfn.IFNA(_xlfn.IFNA(MATCH(""&amp;E43&amp;I43, 'Currency Rate'!A$1:'Currency Rate'!A$142, 0), MATCH(""&amp;I43&amp;E43, 'Currency Rate'!A$1:'Currency Rate'!A$142, 0)), 0))</f>
        <v>GBPJPY</v>
      </c>
      <c r="M43" t="str">
        <f t="shared" ca="1" si="3"/>
        <v>INSERT INTO PAYMENTS(EXCHANGE_ID, PAIDAMOUNT, CURRENCY, EXCH_RATE_EXRATEDATE, EXCH_RATE_CURRENCYPAIR) VALUES(42, 2058.2310, 'GBP','05-Feb-21', 'GBPJPY');</v>
      </c>
    </row>
    <row r="44" spans="1:13" x14ac:dyDescent="0.25">
      <c r="A44" s="2">
        <f t="shared" si="2"/>
        <v>43</v>
      </c>
      <c r="B44" s="2">
        <f ca="1">INDEX(Exchanges!$C$2:'Exchanges'!$C$101, A44)</f>
        <v>24</v>
      </c>
      <c r="C44">
        <f ca="1">INDEX(Exchanges!$D$2:'Exchanges'!$D$101, A44)</f>
        <v>50</v>
      </c>
      <c r="D44" s="2">
        <f ca="1">INDEX('Base Prices'!$D$1:'Base Prices'!$D$261, B44*10-9++((A44-1)/10+1))</f>
        <v>54.53</v>
      </c>
      <c r="E44" s="2" t="str">
        <f ca="1">INDEX('Base Prices'!$C$1:'Base Prices'!$C$261, B44*10-8)</f>
        <v>USD</v>
      </c>
      <c r="F44" s="2">
        <f ca="1">_xlfn.IFNA(_xlfn.IFNA(MATCH(""&amp;E44&amp;I44, 'Currency Rate'!A$1:'Currency Rate'!A$142, 0), MATCH(""&amp;I44&amp;E44, 'Currency Rate'!A$1:'Currency Rate'!A$142, 0)), 0)</f>
        <v>0</v>
      </c>
      <c r="G44" s="2">
        <f ca="1">IF(F44=0, 0, INDEX('Currency Rate'!B$1:'Currency Rate'!B$151, F44+((A44-1)/10)))</f>
        <v>0</v>
      </c>
      <c r="H44" s="20">
        <f t="shared" ca="1" si="4"/>
        <v>2726.5</v>
      </c>
      <c r="I44" s="2" t="str">
        <f t="shared" ca="1" si="5"/>
        <v>USD</v>
      </c>
      <c r="J44" s="19">
        <v>44232</v>
      </c>
      <c r="K44" s="2">
        <f ca="1">INDEX('Currency Rate'!A$1:A184,_xlfn.IFNA(_xlfn.IFNA(MATCH(""&amp;E44&amp;I44, 'Currency Rate'!A$1:'Currency Rate'!A$142, 0), MATCH(""&amp;I44&amp;E44, 'Currency Rate'!A$1:'Currency Rate'!A$142, 0)), 0))</f>
        <v>0</v>
      </c>
      <c r="M44" t="str">
        <f t="shared" ca="1" si="3"/>
        <v>INSERT INTO PAYMENTS(EXCHANGE_ID, PAIDAMOUNT, CURRENCY, EXCH_RATE_EXRATEDATE, EXCH_RATE_CURRENCYPAIR) VALUES(43, 2726.5000, 'USD',NULL, NULL);</v>
      </c>
    </row>
    <row r="45" spans="1:13" x14ac:dyDescent="0.25">
      <c r="A45" s="2">
        <f t="shared" si="2"/>
        <v>44</v>
      </c>
      <c r="B45" s="2">
        <f ca="1">INDEX(Exchanges!$C$2:'Exchanges'!$C$101, A45)</f>
        <v>25</v>
      </c>
      <c r="C45">
        <f ca="1">INDEX(Exchanges!$D$2:'Exchanges'!$D$101, A45)</f>
        <v>42</v>
      </c>
      <c r="D45" s="2">
        <f ca="1">INDEX('Base Prices'!$D$1:'Base Prices'!$D$261, B45*10-9++((A45-1)/10+1))</f>
        <v>108.926</v>
      </c>
      <c r="E45" s="2" t="str">
        <f ca="1">INDEX('Base Prices'!$C$1:'Base Prices'!$C$261, B45*10-8)</f>
        <v>CAD</v>
      </c>
      <c r="F45" s="2">
        <f ca="1">_xlfn.IFNA(_xlfn.IFNA(MATCH(""&amp;E45&amp;I45, 'Currency Rate'!A$1:'Currency Rate'!A$142, 0), MATCH(""&amp;I45&amp;E45, 'Currency Rate'!A$1:'Currency Rate'!A$142, 0)), 0)</f>
        <v>122</v>
      </c>
      <c r="G45" s="2">
        <f ca="1">IF(F45=0, 0, INDEX('Currency Rate'!B$1:'Currency Rate'!B$151, F45+((A45-1)/10)))</f>
        <v>93.864999999999995</v>
      </c>
      <c r="H45" s="20">
        <f t="shared" ca="1" si="4"/>
        <v>429422.23758000002</v>
      </c>
      <c r="I45" s="2" t="str">
        <f t="shared" ca="1" si="5"/>
        <v>JPY</v>
      </c>
      <c r="J45" s="19">
        <v>44232</v>
      </c>
      <c r="K45" s="2" t="str">
        <f ca="1">INDEX('Currency Rate'!A$1:A185,_xlfn.IFNA(_xlfn.IFNA(MATCH(""&amp;E45&amp;I45, 'Currency Rate'!A$1:'Currency Rate'!A$142, 0), MATCH(""&amp;I45&amp;E45, 'Currency Rate'!A$1:'Currency Rate'!A$142, 0)), 0))</f>
        <v>CADJPY</v>
      </c>
      <c r="M45" t="str">
        <f t="shared" ca="1" si="3"/>
        <v>INSERT INTO PAYMENTS(EXCHANGE_ID, PAIDAMOUNT, CURRENCY, EXCH_RATE_EXRATEDATE, EXCH_RATE_CURRENCYPAIR) VALUES(44, 429422.2376, 'JPY','05-Feb-21', 'CADJPY');</v>
      </c>
    </row>
    <row r="46" spans="1:13" x14ac:dyDescent="0.25">
      <c r="A46" s="2">
        <f t="shared" si="2"/>
        <v>45</v>
      </c>
      <c r="B46" s="2">
        <f ca="1">INDEX(Exchanges!$C$2:'Exchanges'!$C$101, A46)</f>
        <v>3</v>
      </c>
      <c r="C46">
        <f ca="1">INDEX(Exchanges!$D$2:'Exchanges'!$D$101, A46)</f>
        <v>23</v>
      </c>
      <c r="D46" s="2">
        <f ca="1">INDEX('Base Prices'!$D$1:'Base Prices'!$D$261, B46*10-9++((A46-1)/10+1))</f>
        <v>103.47499999999999</v>
      </c>
      <c r="E46" s="2" t="str">
        <f ca="1">INDEX('Base Prices'!$C$1:'Base Prices'!$C$261, B46*10-8)</f>
        <v>USD</v>
      </c>
      <c r="F46" s="2">
        <f ca="1">_xlfn.IFNA(_xlfn.IFNA(MATCH(""&amp;E46&amp;I46, 'Currency Rate'!A$1:'Currency Rate'!A$142, 0), MATCH(""&amp;I46&amp;E46, 'Currency Rate'!A$1:'Currency Rate'!A$142, 0)), 0)</f>
        <v>102</v>
      </c>
      <c r="G46" s="2">
        <f ca="1">IF(F46=0, 0, INDEX('Currency Rate'!B$1:'Currency Rate'!B$151, F46+((A46-1)/10)))</f>
        <v>103.755</v>
      </c>
      <c r="H46" s="20">
        <f t="shared" ca="1" si="4"/>
        <v>246929.11837499999</v>
      </c>
      <c r="I46" s="2" t="str">
        <f t="shared" ca="1" si="5"/>
        <v>JPY</v>
      </c>
      <c r="J46" s="19">
        <v>44232</v>
      </c>
      <c r="K46" s="2" t="str">
        <f ca="1">INDEX('Currency Rate'!A$1:A186,_xlfn.IFNA(_xlfn.IFNA(MATCH(""&amp;E46&amp;I46, 'Currency Rate'!A$1:'Currency Rate'!A$142, 0), MATCH(""&amp;I46&amp;E46, 'Currency Rate'!A$1:'Currency Rate'!A$142, 0)), 0))</f>
        <v>USDJPY</v>
      </c>
      <c r="M46" t="str">
        <f t="shared" ca="1" si="3"/>
        <v>INSERT INTO PAYMENTS(EXCHANGE_ID, PAIDAMOUNT, CURRENCY, EXCH_RATE_EXRATEDATE, EXCH_RATE_CURRENCYPAIR) VALUES(45, 246929.1184, 'JPY','05-Feb-21', 'USDJPY');</v>
      </c>
    </row>
    <row r="47" spans="1:13" x14ac:dyDescent="0.25">
      <c r="A47" s="2">
        <f t="shared" si="2"/>
        <v>46</v>
      </c>
      <c r="B47" s="2">
        <f ca="1">INDEX(Exchanges!$C$2:'Exchanges'!$C$101, A47)</f>
        <v>24</v>
      </c>
      <c r="C47">
        <f ca="1">INDEX(Exchanges!$D$2:'Exchanges'!$D$101, A47)</f>
        <v>60</v>
      </c>
      <c r="D47" s="2">
        <f ca="1">INDEX('Base Prices'!$D$1:'Base Prices'!$D$261, B47*10-9++((A47-1)/10+1))</f>
        <v>54.53</v>
      </c>
      <c r="E47" s="2" t="str">
        <f ca="1">INDEX('Base Prices'!$C$1:'Base Prices'!$C$261, B47*10-8)</f>
        <v>USD</v>
      </c>
      <c r="F47" s="2">
        <f ca="1">_xlfn.IFNA(_xlfn.IFNA(MATCH(""&amp;E47&amp;I47, 'Currency Rate'!A$1:'Currency Rate'!A$142, 0), MATCH(""&amp;I47&amp;E47, 'Currency Rate'!A$1:'Currency Rate'!A$142, 0)), 0)</f>
        <v>22</v>
      </c>
      <c r="G47" s="2">
        <f ca="1">IF(F47=0, 0, INDEX('Currency Rate'!B$1:'Currency Rate'!B$151, F47+((A47-1)/10)))</f>
        <v>1.97557</v>
      </c>
      <c r="H47" s="20">
        <f t="shared" ca="1" si="4"/>
        <v>1656.1296233492108</v>
      </c>
      <c r="I47" s="2" t="str">
        <f t="shared" ca="1" si="5"/>
        <v>GBP</v>
      </c>
      <c r="J47" s="19">
        <v>44232</v>
      </c>
      <c r="K47" s="2" t="str">
        <f ca="1">INDEX('Currency Rate'!A$1:A187,_xlfn.IFNA(_xlfn.IFNA(MATCH(""&amp;E47&amp;I47, 'Currency Rate'!A$1:'Currency Rate'!A$142, 0), MATCH(""&amp;I47&amp;E47, 'Currency Rate'!A$1:'Currency Rate'!A$142, 0)), 0))</f>
        <v>GBPUSD</v>
      </c>
      <c r="M47" t="str">
        <f t="shared" ca="1" si="3"/>
        <v>INSERT INTO PAYMENTS(EXCHANGE_ID, PAIDAMOUNT, CURRENCY, EXCH_RATE_EXRATEDATE, EXCH_RATE_CURRENCYPAIR) VALUES(46, 1656.1296, 'GBP','05-Feb-21', 'GBPUSD');</v>
      </c>
    </row>
    <row r="48" spans="1:13" x14ac:dyDescent="0.25">
      <c r="A48" s="2">
        <f t="shared" si="2"/>
        <v>47</v>
      </c>
      <c r="B48" s="2">
        <f ca="1">INDEX(Exchanges!$C$2:'Exchanges'!$C$101, A48)</f>
        <v>23</v>
      </c>
      <c r="C48">
        <f ca="1">INDEX(Exchanges!$D$2:'Exchanges'!$D$101, A48)</f>
        <v>66</v>
      </c>
      <c r="D48" s="2">
        <f ca="1">INDEX('Base Prices'!$D$1:'Base Prices'!$D$261, B48*10-9++((A48-1)/10+1))</f>
        <v>3158.94</v>
      </c>
      <c r="E48" s="2" t="str">
        <f ca="1">INDEX('Base Prices'!$C$1:'Base Prices'!$C$261, B48*10-8)</f>
        <v>USD</v>
      </c>
      <c r="F48" s="2">
        <f ca="1">_xlfn.IFNA(_xlfn.IFNA(MATCH(""&amp;E48&amp;I48, 'Currency Rate'!A$1:'Currency Rate'!A$142, 0), MATCH(""&amp;I48&amp;E48, 'Currency Rate'!A$1:'Currency Rate'!A$142, 0)), 0)</f>
        <v>2</v>
      </c>
      <c r="G48" s="2">
        <f ca="1">IF(F48=0, 0, INDEX('Currency Rate'!B$1:'Currency Rate'!B$151, F48+((A48-1)/10)))</f>
        <v>1.29762</v>
      </c>
      <c r="H48" s="20">
        <f t="shared" ca="1" si="4"/>
        <v>270540.84570480004</v>
      </c>
      <c r="I48" s="2" t="str">
        <f t="shared" ca="1" si="5"/>
        <v>CAD</v>
      </c>
      <c r="J48" s="19">
        <v>44232</v>
      </c>
      <c r="K48" s="2" t="str">
        <f ca="1">INDEX('Currency Rate'!A$1:A188,_xlfn.IFNA(_xlfn.IFNA(MATCH(""&amp;E48&amp;I48, 'Currency Rate'!A$1:'Currency Rate'!A$142, 0), MATCH(""&amp;I48&amp;E48, 'Currency Rate'!A$1:'Currency Rate'!A$142, 0)), 0))</f>
        <v>USDCAD</v>
      </c>
      <c r="M48" t="str">
        <f t="shared" ca="1" si="3"/>
        <v>INSERT INTO PAYMENTS(EXCHANGE_ID, PAIDAMOUNT, CURRENCY, EXCH_RATE_EXRATEDATE, EXCH_RATE_CURRENCYPAIR) VALUES(47, 270540.8457, 'CAD','05-Feb-21', 'USDCAD');</v>
      </c>
    </row>
    <row r="49" spans="1:13" x14ac:dyDescent="0.25">
      <c r="A49" s="2">
        <f t="shared" si="2"/>
        <v>48</v>
      </c>
      <c r="B49" s="2">
        <f ca="1">INDEX(Exchanges!$C$2:'Exchanges'!$C$101, A49)</f>
        <v>23</v>
      </c>
      <c r="C49">
        <f ca="1">INDEX(Exchanges!$D$2:'Exchanges'!$D$101, A49)</f>
        <v>16</v>
      </c>
      <c r="D49" s="2">
        <f ca="1">INDEX('Base Prices'!$D$1:'Base Prices'!$D$261, B49*10-9++((A49-1)/10+1))</f>
        <v>3158.94</v>
      </c>
      <c r="E49" s="2" t="str">
        <f ca="1">INDEX('Base Prices'!$C$1:'Base Prices'!$C$261, B49*10-8)</f>
        <v>USD</v>
      </c>
      <c r="F49" s="2">
        <f ca="1">_xlfn.IFNA(_xlfn.IFNA(MATCH(""&amp;E49&amp;I49, 'Currency Rate'!A$1:'Currency Rate'!A$142, 0), MATCH(""&amp;I49&amp;E49, 'Currency Rate'!A$1:'Currency Rate'!A$142, 0)), 0)</f>
        <v>0</v>
      </c>
      <c r="G49" s="2">
        <f ca="1">IF(F49=0, 0, INDEX('Currency Rate'!B$1:'Currency Rate'!B$151, F49+((A49-1)/10)))</f>
        <v>0</v>
      </c>
      <c r="H49" s="20">
        <f t="shared" ca="1" si="4"/>
        <v>50543.040000000001</v>
      </c>
      <c r="I49" s="2" t="str">
        <f t="shared" ca="1" si="5"/>
        <v>USD</v>
      </c>
      <c r="J49" s="19">
        <v>44232</v>
      </c>
      <c r="K49" s="2">
        <f ca="1">INDEX('Currency Rate'!A$1:A189,_xlfn.IFNA(_xlfn.IFNA(MATCH(""&amp;E49&amp;I49, 'Currency Rate'!A$1:'Currency Rate'!A$142, 0), MATCH(""&amp;I49&amp;E49, 'Currency Rate'!A$1:'Currency Rate'!A$142, 0)), 0))</f>
        <v>0</v>
      </c>
      <c r="M49" t="str">
        <f t="shared" ca="1" si="3"/>
        <v>INSERT INTO PAYMENTS(EXCHANGE_ID, PAIDAMOUNT, CURRENCY, EXCH_RATE_EXRATEDATE, EXCH_RATE_CURRENCYPAIR) VALUES(48, 50543.0400, 'USD',NULL, NULL);</v>
      </c>
    </row>
    <row r="50" spans="1:13" x14ac:dyDescent="0.25">
      <c r="A50" s="2">
        <f t="shared" si="2"/>
        <v>49</v>
      </c>
      <c r="B50" s="2">
        <f ca="1">INDEX(Exchanges!$C$2:'Exchanges'!$C$101, A50)</f>
        <v>26</v>
      </c>
      <c r="C50">
        <f ca="1">INDEX(Exchanges!$D$2:'Exchanges'!$D$101, A50)</f>
        <v>83</v>
      </c>
      <c r="D50" s="2">
        <f ca="1">INDEX('Base Prices'!$D$1:'Base Prices'!$D$261, B50*10-9++((A50-1)/10+1))</f>
        <v>10693</v>
      </c>
      <c r="E50" s="2" t="str">
        <f ca="1">INDEX('Base Prices'!$C$1:'Base Prices'!$C$261, B50*10-8)</f>
        <v>JPY</v>
      </c>
      <c r="F50" s="2">
        <f ca="1">_xlfn.IFNA(_xlfn.IFNA(MATCH(""&amp;E50&amp;I50, 'Currency Rate'!A$1:'Currency Rate'!A$142, 0), MATCH(""&amp;I50&amp;E50, 'Currency Rate'!A$1:'Currency Rate'!A$142, 0)), 0)</f>
        <v>112</v>
      </c>
      <c r="G50" s="2">
        <f ca="1">IF(F50=0, 0, INDEX('Currency Rate'!B$1:'Currency Rate'!B$151, F50+((A50-1)/10)))</f>
        <v>88.302000000000007</v>
      </c>
      <c r="H50" s="20">
        <f t="shared" ca="1" si="4"/>
        <v>10050.95014835451</v>
      </c>
      <c r="I50" s="2" t="str">
        <f t="shared" ca="1" si="5"/>
        <v>CHF</v>
      </c>
      <c r="J50" s="19">
        <v>44232</v>
      </c>
      <c r="K50" s="2" t="str">
        <f ca="1">INDEX('Currency Rate'!A$1:A190,_xlfn.IFNA(_xlfn.IFNA(MATCH(""&amp;E50&amp;I50, 'Currency Rate'!A$1:'Currency Rate'!A$142, 0), MATCH(""&amp;I50&amp;E50, 'Currency Rate'!A$1:'Currency Rate'!A$142, 0)), 0))</f>
        <v>CHFJPY</v>
      </c>
      <c r="M50" t="str">
        <f t="shared" ca="1" si="3"/>
        <v>INSERT INTO PAYMENTS(EXCHANGE_ID, PAIDAMOUNT, CURRENCY, EXCH_RATE_EXRATEDATE, EXCH_RATE_CURRENCYPAIR) VALUES(49, 10050.9501, 'CHF','05-Feb-21', 'CHFJPY');</v>
      </c>
    </row>
    <row r="51" spans="1:13" x14ac:dyDescent="0.25">
      <c r="A51" s="2">
        <f t="shared" si="2"/>
        <v>50</v>
      </c>
      <c r="B51" s="2">
        <f ca="1">INDEX(Exchanges!$C$2:'Exchanges'!$C$101, A51)</f>
        <v>25</v>
      </c>
      <c r="C51">
        <f ca="1">INDEX(Exchanges!$D$2:'Exchanges'!$D$101, A51)</f>
        <v>20</v>
      </c>
      <c r="D51" s="2">
        <f ca="1">INDEX('Base Prices'!$D$1:'Base Prices'!$D$261, B51*10-9++((A51-1)/10+1))</f>
        <v>108.926</v>
      </c>
      <c r="E51" s="2" t="str">
        <f ca="1">INDEX('Base Prices'!$C$1:'Base Prices'!$C$261, B51*10-8)</f>
        <v>CAD</v>
      </c>
      <c r="F51" s="2">
        <f ca="1">_xlfn.IFNA(_xlfn.IFNA(MATCH(""&amp;E51&amp;I51, 'Currency Rate'!A$1:'Currency Rate'!A$142, 0), MATCH(""&amp;I51&amp;E51, 'Currency Rate'!A$1:'Currency Rate'!A$142, 0)), 0)</f>
        <v>92</v>
      </c>
      <c r="G51" s="2">
        <f ca="1">IF(F51=0, 0, INDEX('Currency Rate'!B$1:'Currency Rate'!B$151, F51+((A51-1)/10)))</f>
        <v>2.0053700000000001</v>
      </c>
      <c r="H51" s="20">
        <f t="shared" ca="1" si="4"/>
        <v>1086.3431685923294</v>
      </c>
      <c r="I51" s="2" t="str">
        <f t="shared" ca="1" si="5"/>
        <v>GBP</v>
      </c>
      <c r="J51" s="19">
        <v>44235</v>
      </c>
      <c r="K51" s="2" t="str">
        <f ca="1">INDEX('Currency Rate'!A$1:A191,_xlfn.IFNA(_xlfn.IFNA(MATCH(""&amp;E51&amp;I51, 'Currency Rate'!A$1:'Currency Rate'!A$142, 0), MATCH(""&amp;I51&amp;E51, 'Currency Rate'!A$1:'Currency Rate'!A$142, 0)), 0))</f>
        <v>GBPCAD</v>
      </c>
      <c r="M51" t="str">
        <f t="shared" ca="1" si="3"/>
        <v>INSERT INTO PAYMENTS(EXCHANGE_ID, PAIDAMOUNT, CURRENCY, EXCH_RATE_EXRATEDATE, EXCH_RATE_CURRENCYPAIR) VALUES(50, 1086.3432, 'GBP','08-Feb-21', 'GBPCAD');</v>
      </c>
    </row>
    <row r="52" spans="1:13" x14ac:dyDescent="0.25">
      <c r="A52" s="2">
        <f t="shared" si="2"/>
        <v>51</v>
      </c>
      <c r="B52" s="2">
        <f ca="1">INDEX(Exchanges!$C$2:'Exchanges'!$C$101, A52)</f>
        <v>13</v>
      </c>
      <c r="C52">
        <f ca="1">INDEX(Exchanges!$D$2:'Exchanges'!$D$101, A52)</f>
        <v>2</v>
      </c>
      <c r="D52" s="2">
        <f ca="1">INDEX('Base Prices'!$D$1:'Base Prices'!$D$261, B52*10-9++((A52-1)/10+1))</f>
        <v>11.11</v>
      </c>
      <c r="E52" s="2" t="str">
        <f ca="1">INDEX('Base Prices'!$C$1:'Base Prices'!$C$261, B52*10-8)</f>
        <v>USD</v>
      </c>
      <c r="F52" s="2">
        <f ca="1">_xlfn.IFNA(_xlfn.IFNA(MATCH(""&amp;E52&amp;I52, 'Currency Rate'!A$1:'Currency Rate'!A$142, 0), MATCH(""&amp;I52&amp;E52, 'Currency Rate'!A$1:'Currency Rate'!A$142, 0)), 0)</f>
        <v>102</v>
      </c>
      <c r="G52" s="2">
        <f ca="1">IF(F52=0, 0, INDEX('Currency Rate'!B$1:'Currency Rate'!B$151, F52+((A52-1)/10)))</f>
        <v>80.552999999999997</v>
      </c>
      <c r="H52" s="20">
        <f t="shared" ca="1" si="4"/>
        <v>1789.8876599999999</v>
      </c>
      <c r="I52" s="2" t="str">
        <f t="shared" ca="1" si="5"/>
        <v>JPY</v>
      </c>
      <c r="J52" s="19">
        <v>44235</v>
      </c>
      <c r="K52" s="2" t="str">
        <f ca="1">INDEX('Currency Rate'!A$1:A192,_xlfn.IFNA(_xlfn.IFNA(MATCH(""&amp;E52&amp;I52, 'Currency Rate'!A$1:'Currency Rate'!A$142, 0), MATCH(""&amp;I52&amp;E52, 'Currency Rate'!A$1:'Currency Rate'!A$142, 0)), 0))</f>
        <v>USDJPY</v>
      </c>
      <c r="M52" t="str">
        <f t="shared" ca="1" si="3"/>
        <v>INSERT INTO PAYMENTS(EXCHANGE_ID, PAIDAMOUNT, CURRENCY, EXCH_RATE_EXRATEDATE, EXCH_RATE_CURRENCYPAIR) VALUES(51, 1789.8877, 'JPY','08-Feb-21', 'USDJPY');</v>
      </c>
    </row>
    <row r="53" spans="1:13" x14ac:dyDescent="0.25">
      <c r="A53" s="2">
        <f t="shared" si="2"/>
        <v>52</v>
      </c>
      <c r="B53" s="2">
        <f ca="1">INDEX(Exchanges!$C$2:'Exchanges'!$C$101, A53)</f>
        <v>8</v>
      </c>
      <c r="C53">
        <f ca="1">INDEX(Exchanges!$D$2:'Exchanges'!$D$101, A53)</f>
        <v>15</v>
      </c>
      <c r="D53" s="2">
        <f ca="1">INDEX('Base Prices'!$D$1:'Base Prices'!$D$261, B53*10-9++((A53-1)/10+1))</f>
        <v>103.21599999999999</v>
      </c>
      <c r="E53" s="2" t="str">
        <f ca="1">INDEX('Base Prices'!$C$1:'Base Prices'!$C$261, B53*10-8)</f>
        <v>USD</v>
      </c>
      <c r="F53" s="2">
        <f ca="1">_xlfn.IFNA(_xlfn.IFNA(MATCH(""&amp;E53&amp;I53, 'Currency Rate'!A$1:'Currency Rate'!A$142, 0), MATCH(""&amp;I53&amp;E53, 'Currency Rate'!A$1:'Currency Rate'!A$142, 0)), 0)</f>
        <v>12</v>
      </c>
      <c r="G53" s="2">
        <f ca="1">IF(F53=0, 0, INDEX('Currency Rate'!B$1:'Currency Rate'!B$151, F53+((A53-1)/10)))</f>
        <v>1.1911400000000001</v>
      </c>
      <c r="H53" s="20">
        <f t="shared" ca="1" si="4"/>
        <v>1299.7968332857597</v>
      </c>
      <c r="I53" s="2" t="str">
        <f t="shared" ca="1" si="5"/>
        <v>EUR</v>
      </c>
      <c r="J53" s="19">
        <v>44235</v>
      </c>
      <c r="K53" s="2" t="str">
        <f ca="1">INDEX('Currency Rate'!A$1:A193,_xlfn.IFNA(_xlfn.IFNA(MATCH(""&amp;E53&amp;I53, 'Currency Rate'!A$1:'Currency Rate'!A$142, 0), MATCH(""&amp;I53&amp;E53, 'Currency Rate'!A$1:'Currency Rate'!A$142, 0)), 0))</f>
        <v>EURUSD</v>
      </c>
      <c r="M53" t="str">
        <f t="shared" ca="1" si="3"/>
        <v>INSERT INTO PAYMENTS(EXCHANGE_ID, PAIDAMOUNT, CURRENCY, EXCH_RATE_EXRATEDATE, EXCH_RATE_CURRENCYPAIR) VALUES(52, 1299.7968, 'EUR','08-Feb-21', 'EURUSD');</v>
      </c>
    </row>
    <row r="54" spans="1:13" x14ac:dyDescent="0.25">
      <c r="A54" s="2">
        <f t="shared" si="2"/>
        <v>53</v>
      </c>
      <c r="B54" s="2">
        <f ca="1">INDEX(Exchanges!$C$2:'Exchanges'!$C$101, A54)</f>
        <v>24</v>
      </c>
      <c r="C54">
        <f ca="1">INDEX(Exchanges!$D$2:'Exchanges'!$D$101, A54)</f>
        <v>21</v>
      </c>
      <c r="D54" s="2">
        <f ca="1">INDEX('Base Prices'!$D$1:'Base Prices'!$D$261, B54*10-9++((A54-1)/10+1))</f>
        <v>54.88</v>
      </c>
      <c r="E54" s="2" t="str">
        <f ca="1">INDEX('Base Prices'!$C$1:'Base Prices'!$C$261, B54*10-8)</f>
        <v>USD</v>
      </c>
      <c r="F54" s="2">
        <f ca="1">_xlfn.IFNA(_xlfn.IFNA(MATCH(""&amp;E54&amp;I54, 'Currency Rate'!A$1:'Currency Rate'!A$142, 0), MATCH(""&amp;I54&amp;E54, 'Currency Rate'!A$1:'Currency Rate'!A$142, 0)), 0)</f>
        <v>2</v>
      </c>
      <c r="G54" s="2">
        <f ca="1">IF(F54=0, 0, INDEX('Currency Rate'!B$1:'Currency Rate'!B$151, F54+((A54-1)/10)))</f>
        <v>1.18451</v>
      </c>
      <c r="H54" s="20">
        <f t="shared" ca="1" si="4"/>
        <v>1365.1240848</v>
      </c>
      <c r="I54" s="2" t="str">
        <f t="shared" ca="1" si="5"/>
        <v>CAD</v>
      </c>
      <c r="J54" s="19">
        <v>44235</v>
      </c>
      <c r="K54" s="2" t="str">
        <f ca="1">INDEX('Currency Rate'!A$1:A194,_xlfn.IFNA(_xlfn.IFNA(MATCH(""&amp;E54&amp;I54, 'Currency Rate'!A$1:'Currency Rate'!A$142, 0), MATCH(""&amp;I54&amp;E54, 'Currency Rate'!A$1:'Currency Rate'!A$142, 0)), 0))</f>
        <v>USDCAD</v>
      </c>
      <c r="M54" t="str">
        <f t="shared" ca="1" si="3"/>
        <v>INSERT INTO PAYMENTS(EXCHANGE_ID, PAIDAMOUNT, CURRENCY, EXCH_RATE_EXRATEDATE, EXCH_RATE_CURRENCYPAIR) VALUES(53, 1365.1241, 'CAD','08-Feb-21', 'USDCAD');</v>
      </c>
    </row>
    <row r="55" spans="1:13" x14ac:dyDescent="0.25">
      <c r="A55" s="2">
        <f t="shared" si="2"/>
        <v>54</v>
      </c>
      <c r="B55" s="2">
        <f ca="1">INDEX(Exchanges!$C$2:'Exchanges'!$C$101, A55)</f>
        <v>24</v>
      </c>
      <c r="C55">
        <f ca="1">INDEX(Exchanges!$D$2:'Exchanges'!$D$101, A55)</f>
        <v>18</v>
      </c>
      <c r="D55" s="2">
        <f ca="1">INDEX('Base Prices'!$D$1:'Base Prices'!$D$261, B55*10-9++((A55-1)/10+1))</f>
        <v>54.88</v>
      </c>
      <c r="E55" s="2" t="str">
        <f ca="1">INDEX('Base Prices'!$C$1:'Base Prices'!$C$261, B55*10-8)</f>
        <v>USD</v>
      </c>
      <c r="F55" s="2">
        <f ca="1">_xlfn.IFNA(_xlfn.IFNA(MATCH(""&amp;E55&amp;I55, 'Currency Rate'!A$1:'Currency Rate'!A$142, 0), MATCH(""&amp;I55&amp;E55, 'Currency Rate'!A$1:'Currency Rate'!A$142, 0)), 0)</f>
        <v>2</v>
      </c>
      <c r="G55" s="2">
        <f ca="1">IF(F55=0, 0, INDEX('Currency Rate'!B$1:'Currency Rate'!B$151, F55+((A55-1)/10)))</f>
        <v>1.18451</v>
      </c>
      <c r="H55" s="20">
        <f t="shared" ca="1" si="4"/>
        <v>1170.1063584000001</v>
      </c>
      <c r="I55" s="2" t="str">
        <f t="shared" ca="1" si="5"/>
        <v>CAD</v>
      </c>
      <c r="J55" s="19">
        <v>44235</v>
      </c>
      <c r="K55" s="2" t="str">
        <f ca="1">INDEX('Currency Rate'!A$1:A195,_xlfn.IFNA(_xlfn.IFNA(MATCH(""&amp;E55&amp;I55, 'Currency Rate'!A$1:'Currency Rate'!A$142, 0), MATCH(""&amp;I55&amp;E55, 'Currency Rate'!A$1:'Currency Rate'!A$142, 0)), 0))</f>
        <v>USDCAD</v>
      </c>
      <c r="M55" t="str">
        <f t="shared" ca="1" si="3"/>
        <v>INSERT INTO PAYMENTS(EXCHANGE_ID, PAIDAMOUNT, CURRENCY, EXCH_RATE_EXRATEDATE, EXCH_RATE_CURRENCYPAIR) VALUES(54, 1170.1064, 'CAD','08-Feb-21', 'USDCAD');</v>
      </c>
    </row>
    <row r="56" spans="1:13" x14ac:dyDescent="0.25">
      <c r="A56" s="2">
        <f t="shared" si="2"/>
        <v>55</v>
      </c>
      <c r="B56" s="2">
        <f ca="1">INDEX(Exchanges!$C$2:'Exchanges'!$C$101, A56)</f>
        <v>5</v>
      </c>
      <c r="C56">
        <f ca="1">INDEX(Exchanges!$D$2:'Exchanges'!$D$101, A56)</f>
        <v>82</v>
      </c>
      <c r="D56" s="2">
        <f ca="1">INDEX('Base Prices'!$D$1:'Base Prices'!$D$261, B56*10-9++((A56-1)/10+1))</f>
        <v>160.28899999999999</v>
      </c>
      <c r="E56" s="2" t="str">
        <f ca="1">INDEX('Base Prices'!$C$1:'Base Prices'!$C$261, B56*10-8)</f>
        <v>GBP</v>
      </c>
      <c r="F56" s="2">
        <f ca="1">_xlfn.IFNA(_xlfn.IFNA(MATCH(""&amp;E56&amp;I56, 'Currency Rate'!A$1:'Currency Rate'!A$142, 0), MATCH(""&amp;I56&amp;E56, 'Currency Rate'!A$1:'Currency Rate'!A$142, 0)), 0)</f>
        <v>0</v>
      </c>
      <c r="G56" s="2">
        <f ca="1">IF(F56=0, 0, INDEX('Currency Rate'!B$1:'Currency Rate'!B$151, F56+((A56-1)/10)))</f>
        <v>0</v>
      </c>
      <c r="H56" s="20">
        <f t="shared" ca="1" si="4"/>
        <v>13143.697999999999</v>
      </c>
      <c r="I56" s="2" t="str">
        <f t="shared" ca="1" si="5"/>
        <v>GBP</v>
      </c>
      <c r="J56" s="19">
        <v>44235</v>
      </c>
      <c r="K56" s="2">
        <f ca="1">INDEX('Currency Rate'!A$1:A196,_xlfn.IFNA(_xlfn.IFNA(MATCH(""&amp;E56&amp;I56, 'Currency Rate'!A$1:'Currency Rate'!A$142, 0), MATCH(""&amp;I56&amp;E56, 'Currency Rate'!A$1:'Currency Rate'!A$142, 0)), 0))</f>
        <v>0</v>
      </c>
      <c r="M56" t="str">
        <f t="shared" ca="1" si="3"/>
        <v>INSERT INTO PAYMENTS(EXCHANGE_ID, PAIDAMOUNT, CURRENCY, EXCH_RATE_EXRATEDATE, EXCH_RATE_CURRENCYPAIR) VALUES(55, 13143.6980, 'GBP',NULL, NULL);</v>
      </c>
    </row>
    <row r="57" spans="1:13" x14ac:dyDescent="0.25">
      <c r="A57" s="2">
        <f t="shared" si="2"/>
        <v>56</v>
      </c>
      <c r="B57" s="2">
        <f ca="1">INDEX(Exchanges!$C$2:'Exchanges'!$C$101, A57)</f>
        <v>14</v>
      </c>
      <c r="C57">
        <f ca="1">INDEX(Exchanges!$D$2:'Exchanges'!$D$101, A57)</f>
        <v>88</v>
      </c>
      <c r="D57" s="2">
        <f ca="1">INDEX('Base Prices'!$D$1:'Base Prices'!$D$261, B57*10-9++((A57-1)/10+1))</f>
        <v>119.61</v>
      </c>
      <c r="E57" s="2" t="str">
        <f ca="1">INDEX('Base Prices'!$C$1:'Base Prices'!$C$261, B57*10-8)</f>
        <v>EUR</v>
      </c>
      <c r="F57" s="2">
        <f ca="1">_xlfn.IFNA(_xlfn.IFNA(MATCH(""&amp;E57&amp;I57, 'Currency Rate'!A$1:'Currency Rate'!A$142, 0), MATCH(""&amp;I57&amp;E57, 'Currency Rate'!A$1:'Currency Rate'!A$142, 0)), 0)</f>
        <v>132</v>
      </c>
      <c r="G57" s="2">
        <f ca="1">IF(F57=0, 0, INDEX('Currency Rate'!B$1:'Currency Rate'!B$151, F57+((A57-1)/10)))</f>
        <v>164.84800000000001</v>
      </c>
      <c r="H57" s="20">
        <f t="shared" ca="1" si="4"/>
        <v>1735137.2966400001</v>
      </c>
      <c r="I57" s="2" t="str">
        <f t="shared" ca="1" si="5"/>
        <v>JPY</v>
      </c>
      <c r="J57" s="19">
        <v>44235</v>
      </c>
      <c r="K57" s="2" t="str">
        <f ca="1">INDEX('Currency Rate'!A$1:A197,_xlfn.IFNA(_xlfn.IFNA(MATCH(""&amp;E57&amp;I57, 'Currency Rate'!A$1:'Currency Rate'!A$142, 0), MATCH(""&amp;I57&amp;E57, 'Currency Rate'!A$1:'Currency Rate'!A$142, 0)), 0))</f>
        <v>EURJPY</v>
      </c>
      <c r="M57" t="str">
        <f t="shared" ca="1" si="3"/>
        <v>INSERT INTO PAYMENTS(EXCHANGE_ID, PAIDAMOUNT, CURRENCY, EXCH_RATE_EXRATEDATE, EXCH_RATE_CURRENCYPAIR) VALUES(56, 1735137.2966, 'JPY','08-Feb-21', 'EURJPY');</v>
      </c>
    </row>
    <row r="58" spans="1:13" x14ac:dyDescent="0.25">
      <c r="A58" s="2">
        <f t="shared" si="2"/>
        <v>57</v>
      </c>
      <c r="B58" s="2">
        <f ca="1">INDEX(Exchanges!$C$2:'Exchanges'!$C$101, A58)</f>
        <v>17</v>
      </c>
      <c r="C58">
        <f ca="1">INDEX(Exchanges!$D$2:'Exchanges'!$D$101, A58)</f>
        <v>26</v>
      </c>
      <c r="D58" s="2">
        <f ca="1">INDEX('Base Prices'!$D$1:'Base Prices'!$D$261, B58*10-9++((A58-1)/10+1))</f>
        <v>190.86</v>
      </c>
      <c r="E58" s="2" t="str">
        <f ca="1">INDEX('Base Prices'!$C$1:'Base Prices'!$C$261, B58*10-8)</f>
        <v>USD</v>
      </c>
      <c r="F58" s="2">
        <f ca="1">_xlfn.IFNA(_xlfn.IFNA(MATCH(""&amp;E58&amp;I58, 'Currency Rate'!A$1:'Currency Rate'!A$142, 0), MATCH(""&amp;I58&amp;E58, 'Currency Rate'!A$1:'Currency Rate'!A$142, 0)), 0)</f>
        <v>12</v>
      </c>
      <c r="G58" s="2">
        <f ca="1">IF(F58=0, 0, INDEX('Currency Rate'!B$1:'Currency Rate'!B$151, F58+((A58-1)/10)))</f>
        <v>1.1911400000000001</v>
      </c>
      <c r="H58" s="20">
        <f t="shared" ca="1" si="4"/>
        <v>4166.0594052756187</v>
      </c>
      <c r="I58" s="2" t="str">
        <f t="shared" ca="1" si="5"/>
        <v>EUR</v>
      </c>
      <c r="J58" s="19">
        <v>44235</v>
      </c>
      <c r="K58" s="2" t="str">
        <f ca="1">INDEX('Currency Rate'!A$1:A198,_xlfn.IFNA(_xlfn.IFNA(MATCH(""&amp;E58&amp;I58, 'Currency Rate'!A$1:'Currency Rate'!A$142, 0), MATCH(""&amp;I58&amp;E58, 'Currency Rate'!A$1:'Currency Rate'!A$142, 0)), 0))</f>
        <v>EURUSD</v>
      </c>
      <c r="M58" t="str">
        <f t="shared" ca="1" si="3"/>
        <v>INSERT INTO PAYMENTS(EXCHANGE_ID, PAIDAMOUNT, CURRENCY, EXCH_RATE_EXRATEDATE, EXCH_RATE_CURRENCYPAIR) VALUES(57, 4166.0594, 'EUR','08-Feb-21', 'EURUSD');</v>
      </c>
    </row>
    <row r="59" spans="1:13" x14ac:dyDescent="0.25">
      <c r="A59" s="2">
        <f t="shared" si="2"/>
        <v>58</v>
      </c>
      <c r="B59" s="2">
        <f ca="1">INDEX(Exchanges!$C$2:'Exchanges'!$C$101, A59)</f>
        <v>14</v>
      </c>
      <c r="C59">
        <f ca="1">INDEX(Exchanges!$D$2:'Exchanges'!$D$101, A59)</f>
        <v>95</v>
      </c>
      <c r="D59" s="2">
        <f ca="1">INDEX('Base Prices'!$D$1:'Base Prices'!$D$261, B59*10-9++((A59-1)/10+1))</f>
        <v>119.61</v>
      </c>
      <c r="E59" s="2" t="str">
        <f ca="1">INDEX('Base Prices'!$C$1:'Base Prices'!$C$261, B59*10-8)</f>
        <v>EUR</v>
      </c>
      <c r="F59" s="2">
        <f ca="1">_xlfn.IFNA(_xlfn.IFNA(MATCH(""&amp;E59&amp;I59, 'Currency Rate'!A$1:'Currency Rate'!A$142, 0), MATCH(""&amp;I59&amp;E59, 'Currency Rate'!A$1:'Currency Rate'!A$142, 0)), 0)</f>
        <v>132</v>
      </c>
      <c r="G59" s="2">
        <f ca="1">IF(F59=0, 0, INDEX('Currency Rate'!B$1:'Currency Rate'!B$151, F59+((A59-1)/10)))</f>
        <v>164.84800000000001</v>
      </c>
      <c r="H59" s="20">
        <f t="shared" ca="1" si="4"/>
        <v>1873159.5816000002</v>
      </c>
      <c r="I59" s="2" t="str">
        <f t="shared" ca="1" si="5"/>
        <v>JPY</v>
      </c>
      <c r="J59" s="19">
        <v>44235</v>
      </c>
      <c r="K59" s="2" t="str">
        <f ca="1">INDEX('Currency Rate'!A$1:A199,_xlfn.IFNA(_xlfn.IFNA(MATCH(""&amp;E59&amp;I59, 'Currency Rate'!A$1:'Currency Rate'!A$142, 0), MATCH(""&amp;I59&amp;E59, 'Currency Rate'!A$1:'Currency Rate'!A$142, 0)), 0))</f>
        <v>EURJPY</v>
      </c>
      <c r="M59" t="str">
        <f t="shared" ca="1" si="3"/>
        <v>INSERT INTO PAYMENTS(EXCHANGE_ID, PAIDAMOUNT, CURRENCY, EXCH_RATE_EXRATEDATE, EXCH_RATE_CURRENCYPAIR) VALUES(58, 1873159.5816, 'JPY','08-Feb-21', 'EURJPY');</v>
      </c>
    </row>
    <row r="60" spans="1:13" x14ac:dyDescent="0.25">
      <c r="A60" s="2">
        <f t="shared" si="2"/>
        <v>59</v>
      </c>
      <c r="B60" s="2">
        <f ca="1">INDEX(Exchanges!$C$2:'Exchanges'!$C$101, A60)</f>
        <v>24</v>
      </c>
      <c r="C60">
        <f ca="1">INDEX(Exchanges!$D$2:'Exchanges'!$D$101, A60)</f>
        <v>71</v>
      </c>
      <c r="D60" s="2">
        <f ca="1">INDEX('Base Prices'!$D$1:'Base Prices'!$D$261, B60*10-9++((A60-1)/10+1))</f>
        <v>54.88</v>
      </c>
      <c r="E60" s="2" t="str">
        <f ca="1">INDEX('Base Prices'!$C$1:'Base Prices'!$C$261, B60*10-8)</f>
        <v>USD</v>
      </c>
      <c r="F60" s="2">
        <f ca="1">_xlfn.IFNA(_xlfn.IFNA(MATCH(""&amp;E60&amp;I60, 'Currency Rate'!A$1:'Currency Rate'!A$142, 0), MATCH(""&amp;I60&amp;E60, 'Currency Rate'!A$1:'Currency Rate'!A$142, 0)), 0)</f>
        <v>22</v>
      </c>
      <c r="G60" s="2">
        <f ca="1">IF(F60=0, 0, INDEX('Currency Rate'!B$1:'Currency Rate'!B$151, F60+((A60-1)/10)))</f>
        <v>1.44164</v>
      </c>
      <c r="H60" s="20">
        <f t="shared" ca="1" si="4"/>
        <v>2702.8106878277517</v>
      </c>
      <c r="I60" s="2" t="str">
        <f t="shared" ca="1" si="5"/>
        <v>GBP</v>
      </c>
      <c r="J60" s="19">
        <v>44235</v>
      </c>
      <c r="K60" s="2" t="str">
        <f ca="1">INDEX('Currency Rate'!A$1:A200,_xlfn.IFNA(_xlfn.IFNA(MATCH(""&amp;E60&amp;I60, 'Currency Rate'!A$1:'Currency Rate'!A$142, 0), MATCH(""&amp;I60&amp;E60, 'Currency Rate'!A$1:'Currency Rate'!A$142, 0)), 0))</f>
        <v>GBPUSD</v>
      </c>
      <c r="M60" t="str">
        <f t="shared" ca="1" si="3"/>
        <v>INSERT INTO PAYMENTS(EXCHANGE_ID, PAIDAMOUNT, CURRENCY, EXCH_RATE_EXRATEDATE, EXCH_RATE_CURRENCYPAIR) VALUES(59, 2702.8107, 'GBP','08-Feb-21', 'GBPUSD');</v>
      </c>
    </row>
    <row r="61" spans="1:13" x14ac:dyDescent="0.25">
      <c r="A61" s="2">
        <f t="shared" si="2"/>
        <v>60</v>
      </c>
      <c r="B61" s="2">
        <f ca="1">INDEX(Exchanges!$C$2:'Exchanges'!$C$101, A61)</f>
        <v>13</v>
      </c>
      <c r="C61">
        <f ca="1">INDEX(Exchanges!$D$2:'Exchanges'!$D$101, A61)</f>
        <v>36</v>
      </c>
      <c r="D61" s="2">
        <f ca="1">INDEX('Base Prices'!$D$1:'Base Prices'!$D$261, B61*10-9++((A61-1)/10+1))</f>
        <v>11.11</v>
      </c>
      <c r="E61" s="2" t="str">
        <f ca="1">INDEX('Base Prices'!$C$1:'Base Prices'!$C$261, B61*10-8)</f>
        <v>USD</v>
      </c>
      <c r="F61" s="2">
        <f ca="1">_xlfn.IFNA(_xlfn.IFNA(MATCH(""&amp;E61&amp;I61, 'Currency Rate'!A$1:'Currency Rate'!A$142, 0), MATCH(""&amp;I61&amp;E61, 'Currency Rate'!A$1:'Currency Rate'!A$142, 0)), 0)</f>
        <v>2</v>
      </c>
      <c r="G61" s="2">
        <f ca="1">IF(F61=0, 0, INDEX('Currency Rate'!B$1:'Currency Rate'!B$151, F61+((A61-1)/10)))</f>
        <v>1.18451</v>
      </c>
      <c r="H61" s="20">
        <f t="shared" ca="1" si="4"/>
        <v>473.75661959999996</v>
      </c>
      <c r="I61" s="2" t="str">
        <f t="shared" ca="1" si="5"/>
        <v>CAD</v>
      </c>
      <c r="J61" s="19">
        <v>44236</v>
      </c>
      <c r="K61" s="2" t="str">
        <f ca="1">INDEX('Currency Rate'!A$1:A201,_xlfn.IFNA(_xlfn.IFNA(MATCH(""&amp;E61&amp;I61, 'Currency Rate'!A$1:'Currency Rate'!A$142, 0), MATCH(""&amp;I61&amp;E61, 'Currency Rate'!A$1:'Currency Rate'!A$142, 0)), 0))</f>
        <v>USDCAD</v>
      </c>
      <c r="M61" t="str">
        <f t="shared" ca="1" si="3"/>
        <v>INSERT INTO PAYMENTS(EXCHANGE_ID, PAIDAMOUNT, CURRENCY, EXCH_RATE_EXRATEDATE, EXCH_RATE_CURRENCYPAIR) VALUES(60, 473.7566, 'CAD','09-Feb-21', 'USDCAD');</v>
      </c>
    </row>
    <row r="62" spans="1:13" x14ac:dyDescent="0.25">
      <c r="A62" s="2">
        <f t="shared" si="2"/>
        <v>61</v>
      </c>
      <c r="B62" s="2">
        <f ca="1">INDEX(Exchanges!$C$2:'Exchanges'!$C$101, A62)</f>
        <v>26</v>
      </c>
      <c r="C62">
        <f ca="1">INDEX(Exchanges!$D$2:'Exchanges'!$D$101, A62)</f>
        <v>37</v>
      </c>
      <c r="D62" s="2">
        <f ca="1">INDEX('Base Prices'!$D$1:'Base Prices'!$D$261, B62*10-9++((A62-1)/10+1))</f>
        <v>10986</v>
      </c>
      <c r="E62" s="2" t="str">
        <f ca="1">INDEX('Base Prices'!$C$1:'Base Prices'!$C$261, B62*10-8)</f>
        <v>JPY</v>
      </c>
      <c r="F62" s="2">
        <f ca="1">_xlfn.IFNA(_xlfn.IFNA(MATCH(""&amp;E62&amp;I62, 'Currency Rate'!A$1:'Currency Rate'!A$142, 0), MATCH(""&amp;I62&amp;E62, 'Currency Rate'!A$1:'Currency Rate'!A$142, 0)), 0)</f>
        <v>102</v>
      </c>
      <c r="G62" s="2">
        <f ca="1">IF(F62=0, 0, INDEX('Currency Rate'!B$1:'Currency Rate'!B$151, F62+((A62-1)/10)))</f>
        <v>114.08499999999999</v>
      </c>
      <c r="H62" s="20">
        <f t="shared" ca="1" si="4"/>
        <v>3562.974974799492</v>
      </c>
      <c r="I62" s="2" t="str">
        <f t="shared" ca="1" si="5"/>
        <v>USD</v>
      </c>
      <c r="J62" s="19">
        <v>44236</v>
      </c>
      <c r="K62" s="2" t="str">
        <f ca="1">INDEX('Currency Rate'!A$1:A202,_xlfn.IFNA(_xlfn.IFNA(MATCH(""&amp;E62&amp;I62, 'Currency Rate'!A$1:'Currency Rate'!A$142, 0), MATCH(""&amp;I62&amp;E62, 'Currency Rate'!A$1:'Currency Rate'!A$142, 0)), 0))</f>
        <v>USDJPY</v>
      </c>
      <c r="M62" t="str">
        <f t="shared" ca="1" si="3"/>
        <v>INSERT INTO PAYMENTS(EXCHANGE_ID, PAIDAMOUNT, CURRENCY, EXCH_RATE_EXRATEDATE, EXCH_RATE_CURRENCYPAIR) VALUES(61, 3562.9750, 'USD','09-Feb-21', 'USDJPY');</v>
      </c>
    </row>
    <row r="63" spans="1:13" x14ac:dyDescent="0.25">
      <c r="A63" s="2">
        <f t="shared" si="2"/>
        <v>62</v>
      </c>
      <c r="B63" s="2">
        <f ca="1">INDEX(Exchanges!$C$2:'Exchanges'!$C$101, A63)</f>
        <v>8</v>
      </c>
      <c r="C63">
        <f ca="1">INDEX(Exchanges!$D$2:'Exchanges'!$D$101, A63)</f>
        <v>82</v>
      </c>
      <c r="D63" s="2">
        <f ca="1">INDEX('Base Prices'!$D$1:'Base Prices'!$D$261, B63*10-9++((A63-1)/10+1))</f>
        <v>103.446</v>
      </c>
      <c r="E63" s="2" t="str">
        <f ca="1">INDEX('Base Prices'!$C$1:'Base Prices'!$C$261, B63*10-8)</f>
        <v>USD</v>
      </c>
      <c r="F63" s="2">
        <f ca="1">_xlfn.IFNA(_xlfn.IFNA(MATCH(""&amp;E63&amp;I63, 'Currency Rate'!A$1:'Currency Rate'!A$142, 0), MATCH(""&amp;I63&amp;E63, 'Currency Rate'!A$1:'Currency Rate'!A$142, 0)), 0)</f>
        <v>12</v>
      </c>
      <c r="G63" s="2">
        <f ca="1">IF(F63=0, 0, INDEX('Currency Rate'!B$1:'Currency Rate'!B$151, F63+((A63-1)/10)))</f>
        <v>1.4841200000000001</v>
      </c>
      <c r="H63" s="20">
        <f t="shared" ca="1" si="4"/>
        <v>5715.5566935288243</v>
      </c>
      <c r="I63" s="2" t="str">
        <f t="shared" ca="1" si="5"/>
        <v>EUR</v>
      </c>
      <c r="J63" s="19">
        <v>44236</v>
      </c>
      <c r="K63" s="2" t="str">
        <f ca="1">INDEX('Currency Rate'!A$1:A203,_xlfn.IFNA(_xlfn.IFNA(MATCH(""&amp;E63&amp;I63, 'Currency Rate'!A$1:'Currency Rate'!A$142, 0), MATCH(""&amp;I63&amp;E63, 'Currency Rate'!A$1:'Currency Rate'!A$142, 0)), 0))</f>
        <v>EURUSD</v>
      </c>
      <c r="M63" t="str">
        <f t="shared" ca="1" si="3"/>
        <v>INSERT INTO PAYMENTS(EXCHANGE_ID, PAIDAMOUNT, CURRENCY, EXCH_RATE_EXRATEDATE, EXCH_RATE_CURRENCYPAIR) VALUES(62, 5715.5567, 'EUR','09-Feb-21', 'EURUSD');</v>
      </c>
    </row>
    <row r="64" spans="1:13" x14ac:dyDescent="0.25">
      <c r="A64" s="2">
        <f t="shared" si="2"/>
        <v>63</v>
      </c>
      <c r="B64" s="2">
        <f ca="1">INDEX(Exchanges!$C$2:'Exchanges'!$C$101, A64)</f>
        <v>5</v>
      </c>
      <c r="C64">
        <f ca="1">INDEX(Exchanges!$D$2:'Exchanges'!$D$101, A64)</f>
        <v>51</v>
      </c>
      <c r="D64" s="2">
        <f ca="1">INDEX('Base Prices'!$D$1:'Base Prices'!$D$261, B64*10-9++((A64-1)/10+1))</f>
        <v>159.32400000000001</v>
      </c>
      <c r="E64" s="2" t="str">
        <f ca="1">INDEX('Base Prices'!$C$1:'Base Prices'!$C$261, B64*10-8)</f>
        <v>GBP</v>
      </c>
      <c r="F64" s="2">
        <f ca="1">_xlfn.IFNA(_xlfn.IFNA(MATCH(""&amp;E64&amp;I64, 'Currency Rate'!A$1:'Currency Rate'!A$142, 0), MATCH(""&amp;I64&amp;E64, 'Currency Rate'!A$1:'Currency Rate'!A$142, 0)), 0)</f>
        <v>22</v>
      </c>
      <c r="G64" s="2">
        <f ca="1">IF(F64=0, 0, INDEX('Currency Rate'!B$1:'Currency Rate'!B$151, F64+((A64-1)/10)))</f>
        <v>1.4712400000000001</v>
      </c>
      <c r="H64" s="20">
        <f t="shared" ca="1" si="4"/>
        <v>11954.595929760002</v>
      </c>
      <c r="I64" s="2" t="str">
        <f t="shared" ca="1" si="5"/>
        <v>USD</v>
      </c>
      <c r="J64" s="19">
        <v>44236</v>
      </c>
      <c r="K64" s="2" t="str">
        <f ca="1">INDEX('Currency Rate'!A$1:A204,_xlfn.IFNA(_xlfn.IFNA(MATCH(""&amp;E64&amp;I64, 'Currency Rate'!A$1:'Currency Rate'!A$142, 0), MATCH(""&amp;I64&amp;E64, 'Currency Rate'!A$1:'Currency Rate'!A$142, 0)), 0))</f>
        <v>GBPUSD</v>
      </c>
      <c r="M64" t="str">
        <f t="shared" ca="1" si="3"/>
        <v>INSERT INTO PAYMENTS(EXCHANGE_ID, PAIDAMOUNT, CURRENCY, EXCH_RATE_EXRATEDATE, EXCH_RATE_CURRENCYPAIR) VALUES(63, 11954.5959, 'USD','09-Feb-21', 'GBPUSD');</v>
      </c>
    </row>
    <row r="65" spans="1:13" x14ac:dyDescent="0.25">
      <c r="A65" s="2">
        <f t="shared" si="2"/>
        <v>64</v>
      </c>
      <c r="B65" s="2">
        <f ca="1">INDEX(Exchanges!$C$2:'Exchanges'!$C$101, A65)</f>
        <v>5</v>
      </c>
      <c r="C65">
        <f ca="1">INDEX(Exchanges!$D$2:'Exchanges'!$D$101, A65)</f>
        <v>46</v>
      </c>
      <c r="D65" s="2">
        <f ca="1">INDEX('Base Prices'!$D$1:'Base Prices'!$D$261, B65*10-9++((A65-1)/10+1))</f>
        <v>159.32400000000001</v>
      </c>
      <c r="E65" s="2" t="str">
        <f ca="1">INDEX('Base Prices'!$C$1:'Base Prices'!$C$261, B65*10-8)</f>
        <v>GBP</v>
      </c>
      <c r="F65" s="2">
        <f ca="1">_xlfn.IFNA(_xlfn.IFNA(MATCH(""&amp;E65&amp;I65, 'Currency Rate'!A$1:'Currency Rate'!A$142, 0), MATCH(""&amp;I65&amp;E65, 'Currency Rate'!A$1:'Currency Rate'!A$142, 0)), 0)</f>
        <v>52</v>
      </c>
      <c r="G65" s="2">
        <f ca="1">IF(F65=0, 0, INDEX('Currency Rate'!B$1:'Currency Rate'!B$151, F65+((A65-1)/10)))</f>
        <v>1.7644299999999999</v>
      </c>
      <c r="H65" s="20">
        <f t="shared" ca="1" si="4"/>
        <v>12931.338084720001</v>
      </c>
      <c r="I65" s="2" t="str">
        <f t="shared" ca="1" si="5"/>
        <v>CHF</v>
      </c>
      <c r="J65" s="19">
        <v>44236</v>
      </c>
      <c r="K65" s="2" t="str">
        <f ca="1">INDEX('Currency Rate'!A$1:A205,_xlfn.IFNA(_xlfn.IFNA(MATCH(""&amp;E65&amp;I65, 'Currency Rate'!A$1:'Currency Rate'!A$142, 0), MATCH(""&amp;I65&amp;E65, 'Currency Rate'!A$1:'Currency Rate'!A$142, 0)), 0))</f>
        <v>GBPCHF</v>
      </c>
      <c r="M65" t="str">
        <f t="shared" ca="1" si="3"/>
        <v>INSERT INTO PAYMENTS(EXCHANGE_ID, PAIDAMOUNT, CURRENCY, EXCH_RATE_EXRATEDATE, EXCH_RATE_CURRENCYPAIR) VALUES(64, 12931.3381, 'CHF','09-Feb-21', 'GBPCHF');</v>
      </c>
    </row>
    <row r="66" spans="1:13" x14ac:dyDescent="0.25">
      <c r="A66" s="2">
        <f t="shared" si="2"/>
        <v>65</v>
      </c>
      <c r="B66" s="2">
        <f ca="1">INDEX(Exchanges!$C$2:'Exchanges'!$C$101, A66)</f>
        <v>17</v>
      </c>
      <c r="C66">
        <f ca="1">INDEX(Exchanges!$D$2:'Exchanges'!$D$101, A66)</f>
        <v>15</v>
      </c>
      <c r="D66" s="2">
        <f ca="1">INDEX('Base Prices'!$D$1:'Base Prices'!$D$261, B66*10-9++((A66-1)/10+1))</f>
        <v>198.86</v>
      </c>
      <c r="E66" s="2" t="str">
        <f ca="1">INDEX('Base Prices'!$C$1:'Base Prices'!$C$261, B66*10-8)</f>
        <v>USD</v>
      </c>
      <c r="F66" s="2">
        <f ca="1">_xlfn.IFNA(_xlfn.IFNA(MATCH(""&amp;E66&amp;I66, 'Currency Rate'!A$1:'Currency Rate'!A$142, 0), MATCH(""&amp;I66&amp;E66, 'Currency Rate'!A$1:'Currency Rate'!A$142, 0)), 0)</f>
        <v>102</v>
      </c>
      <c r="G66" s="2">
        <f ca="1">IF(F66=0, 0, INDEX('Currency Rate'!B$1:'Currency Rate'!B$151, F66+((A66-1)/10)))</f>
        <v>114.08499999999999</v>
      </c>
      <c r="H66" s="20">
        <f t="shared" ref="H66:H97" ca="1" si="6">IF(F66=0, D66, IF(EXACT(I66, LEFT(K66, 3)), D66/G66, D66*G66)) * C66</f>
        <v>340304.14650000003</v>
      </c>
      <c r="I66" s="2" t="str">
        <f t="shared" ref="I66:I101" ca="1" si="7">INDEX($L$2:$L$7,RANDBETWEEN(1,COUNTA($L$2:$L$7)),1)</f>
        <v>JPY</v>
      </c>
      <c r="J66" s="19">
        <v>44236</v>
      </c>
      <c r="K66" s="2" t="str">
        <f ca="1">INDEX('Currency Rate'!A$1:A206,_xlfn.IFNA(_xlfn.IFNA(MATCH(""&amp;E66&amp;I66, 'Currency Rate'!A$1:'Currency Rate'!A$142, 0), MATCH(""&amp;I66&amp;E66, 'Currency Rate'!A$1:'Currency Rate'!A$142, 0)), 0))</f>
        <v>USDJPY</v>
      </c>
      <c r="M66" t="str">
        <f t="shared" ca="1" si="3"/>
        <v>INSERT INTO PAYMENTS(EXCHANGE_ID, PAIDAMOUNT, CURRENCY, EXCH_RATE_EXRATEDATE, EXCH_RATE_CURRENCYPAIR) VALUES(65, 340304.1465, 'JPY','09-Feb-21', 'USDJPY');</v>
      </c>
    </row>
    <row r="67" spans="1:13" x14ac:dyDescent="0.25">
      <c r="A67" s="2">
        <f t="shared" ref="A67:A100" si="8">ROW(A66)</f>
        <v>66</v>
      </c>
      <c r="B67" s="2">
        <f ca="1">INDEX(Exchanges!$C$2:'Exchanges'!$C$101, A67)</f>
        <v>17</v>
      </c>
      <c r="C67">
        <f ca="1">INDEX(Exchanges!$D$2:'Exchanges'!$D$101, A67)</f>
        <v>24</v>
      </c>
      <c r="D67" s="2">
        <f ca="1">INDEX('Base Prices'!$D$1:'Base Prices'!$D$261, B67*10-9++((A67-1)/10+1))</f>
        <v>198.86</v>
      </c>
      <c r="E67" s="2" t="str">
        <f ca="1">INDEX('Base Prices'!$C$1:'Base Prices'!$C$261, B67*10-8)</f>
        <v>USD</v>
      </c>
      <c r="F67" s="2">
        <f ca="1">_xlfn.IFNA(_xlfn.IFNA(MATCH(""&amp;E67&amp;I67, 'Currency Rate'!A$1:'Currency Rate'!A$142, 0), MATCH(""&amp;I67&amp;E67, 'Currency Rate'!A$1:'Currency Rate'!A$142, 0)), 0)</f>
        <v>102</v>
      </c>
      <c r="G67" s="2">
        <f ca="1">IF(F67=0, 0, INDEX('Currency Rate'!B$1:'Currency Rate'!B$151, F67+((A67-1)/10)))</f>
        <v>114.08499999999999</v>
      </c>
      <c r="H67" s="20">
        <f t="shared" ca="1" si="6"/>
        <v>544486.63439999998</v>
      </c>
      <c r="I67" s="2" t="str">
        <f t="shared" ca="1" si="7"/>
        <v>JPY</v>
      </c>
      <c r="J67" s="19">
        <v>44236</v>
      </c>
      <c r="K67" s="2" t="str">
        <f ca="1">INDEX('Currency Rate'!A$1:A207,_xlfn.IFNA(_xlfn.IFNA(MATCH(""&amp;E67&amp;I67, 'Currency Rate'!A$1:'Currency Rate'!A$142, 0), MATCH(""&amp;I67&amp;E67, 'Currency Rate'!A$1:'Currency Rate'!A$142, 0)), 0))</f>
        <v>USDJPY</v>
      </c>
      <c r="M67" t="str">
        <f t="shared" ref="M67:M101" ca="1" si="9">"INSERT INTO PAYMENTS(EXCHANGE_ID, PAIDAMOUNT, CURRENCY, EXCH_RATE_EXRATEDATE, EXCH_RATE_CURRENCYPAIR) VALUES("&amp; A67 &amp; ", " &amp; TEXT(H67, "0.0000") &amp; ", '" &amp; I67 &amp; "'," &amp; IF(K67=0, "NULL", "'"&amp;TEXT(J67, "DD-MMM-YY")&amp;"'") &amp; ", " &amp; IF(K67=0, "NULL", "'"&amp;K67&amp;"'") &amp; ");"</f>
        <v>INSERT INTO PAYMENTS(EXCHANGE_ID, PAIDAMOUNT, CURRENCY, EXCH_RATE_EXRATEDATE, EXCH_RATE_CURRENCYPAIR) VALUES(66, 544486.6344, 'JPY','09-Feb-21', 'USDJPY');</v>
      </c>
    </row>
    <row r="68" spans="1:13" x14ac:dyDescent="0.25">
      <c r="A68" s="2">
        <f t="shared" si="8"/>
        <v>67</v>
      </c>
      <c r="B68" s="2">
        <f ca="1">INDEX(Exchanges!$C$2:'Exchanges'!$C$101, A68)</f>
        <v>13</v>
      </c>
      <c r="C68">
        <f ca="1">INDEX(Exchanges!$D$2:'Exchanges'!$D$101, A68)</f>
        <v>84</v>
      </c>
      <c r="D68" s="2">
        <f ca="1">INDEX('Base Prices'!$D$1:'Base Prices'!$D$261, B68*10-9++((A68-1)/10+1))</f>
        <v>11.13</v>
      </c>
      <c r="E68" s="2" t="str">
        <f ca="1">INDEX('Base Prices'!$C$1:'Base Prices'!$C$261, B68*10-8)</f>
        <v>USD</v>
      </c>
      <c r="F68" s="2">
        <f ca="1">_xlfn.IFNA(_xlfn.IFNA(MATCH(""&amp;E68&amp;I68, 'Currency Rate'!A$1:'Currency Rate'!A$142, 0), MATCH(""&amp;I68&amp;E68, 'Currency Rate'!A$1:'Currency Rate'!A$142, 0)), 0)</f>
        <v>12</v>
      </c>
      <c r="G68" s="2">
        <f ca="1">IF(F68=0, 0, INDEX('Currency Rate'!B$1:'Currency Rate'!B$151, F68+((A68-1)/10)))</f>
        <v>1.4841200000000001</v>
      </c>
      <c r="H68" s="20">
        <f t="shared" ca="1" si="6"/>
        <v>629.94906072285266</v>
      </c>
      <c r="I68" s="2" t="str">
        <f t="shared" ca="1" si="7"/>
        <v>EUR</v>
      </c>
      <c r="J68" s="19">
        <v>44236</v>
      </c>
      <c r="K68" s="2" t="str">
        <f ca="1">INDEX('Currency Rate'!A$1:A208,_xlfn.IFNA(_xlfn.IFNA(MATCH(""&amp;E68&amp;I68, 'Currency Rate'!A$1:'Currency Rate'!A$142, 0), MATCH(""&amp;I68&amp;E68, 'Currency Rate'!A$1:'Currency Rate'!A$142, 0)), 0))</f>
        <v>EURUSD</v>
      </c>
      <c r="M68" t="str">
        <f t="shared" ca="1" si="9"/>
        <v>INSERT INTO PAYMENTS(EXCHANGE_ID, PAIDAMOUNT, CURRENCY, EXCH_RATE_EXRATEDATE, EXCH_RATE_CURRENCYPAIR) VALUES(67, 629.9491, 'EUR','09-Feb-21', 'EURUSD');</v>
      </c>
    </row>
    <row r="69" spans="1:13" x14ac:dyDescent="0.25">
      <c r="A69" s="2">
        <f t="shared" si="8"/>
        <v>68</v>
      </c>
      <c r="B69" s="2">
        <f ca="1">INDEX(Exchanges!$C$2:'Exchanges'!$C$101, A69)</f>
        <v>18</v>
      </c>
      <c r="C69">
        <f ca="1">INDEX(Exchanges!$D$2:'Exchanges'!$D$101, A69)</f>
        <v>34</v>
      </c>
      <c r="D69" s="2">
        <f ca="1">INDEX('Base Prices'!$D$1:'Base Prices'!$D$261, B69*10-9++((A69-1)/10+1))</f>
        <v>377.57</v>
      </c>
      <c r="E69" s="2" t="str">
        <f ca="1">INDEX('Base Prices'!$C$1:'Base Prices'!$C$261, B69*10-8)</f>
        <v>USD</v>
      </c>
      <c r="F69" s="2">
        <f ca="1">_xlfn.IFNA(_xlfn.IFNA(MATCH(""&amp;E69&amp;I69, 'Currency Rate'!A$1:'Currency Rate'!A$142, 0), MATCH(""&amp;I69&amp;E69, 'Currency Rate'!A$1:'Currency Rate'!A$142, 0)), 0)</f>
        <v>12</v>
      </c>
      <c r="G69" s="2">
        <f ca="1">IF(F69=0, 0, INDEX('Currency Rate'!B$1:'Currency Rate'!B$151, F69+((A69-1)/10)))</f>
        <v>1.4841200000000001</v>
      </c>
      <c r="H69" s="20">
        <f t="shared" ca="1" si="6"/>
        <v>8649.8261596097345</v>
      </c>
      <c r="I69" s="2" t="str">
        <f t="shared" ca="1" si="7"/>
        <v>EUR</v>
      </c>
      <c r="J69" s="19">
        <v>44236</v>
      </c>
      <c r="K69" s="2" t="str">
        <f ca="1">INDEX('Currency Rate'!A$1:A209,_xlfn.IFNA(_xlfn.IFNA(MATCH(""&amp;E69&amp;I69, 'Currency Rate'!A$1:'Currency Rate'!A$142, 0), MATCH(""&amp;I69&amp;E69, 'Currency Rate'!A$1:'Currency Rate'!A$142, 0)), 0))</f>
        <v>EURUSD</v>
      </c>
      <c r="M69" t="str">
        <f t="shared" ca="1" si="9"/>
        <v>INSERT INTO PAYMENTS(EXCHANGE_ID, PAIDAMOUNT, CURRENCY, EXCH_RATE_EXRATEDATE, EXCH_RATE_CURRENCYPAIR) VALUES(68, 8649.8262, 'EUR','09-Feb-21', 'EURUSD');</v>
      </c>
    </row>
    <row r="70" spans="1:13" x14ac:dyDescent="0.25">
      <c r="A70" s="2">
        <f t="shared" si="8"/>
        <v>69</v>
      </c>
      <c r="B70" s="2">
        <f ca="1">INDEX(Exchanges!$C$2:'Exchanges'!$C$101, A70)</f>
        <v>24</v>
      </c>
      <c r="C70">
        <f ca="1">INDEX(Exchanges!$D$2:'Exchanges'!$D$101, A70)</f>
        <v>23</v>
      </c>
      <c r="D70" s="2">
        <f ca="1">INDEX('Base Prices'!$D$1:'Base Prices'!$D$261, B70*10-9++((A70-1)/10+1))</f>
        <v>45.06</v>
      </c>
      <c r="E70" s="2" t="str">
        <f ca="1">INDEX('Base Prices'!$C$1:'Base Prices'!$C$261, B70*10-8)</f>
        <v>USD</v>
      </c>
      <c r="F70" s="2">
        <f ca="1">_xlfn.IFNA(_xlfn.IFNA(MATCH(""&amp;E70&amp;I70, 'Currency Rate'!A$1:'Currency Rate'!A$142, 0), MATCH(""&amp;I70&amp;E70, 'Currency Rate'!A$1:'Currency Rate'!A$142, 0)), 0)</f>
        <v>32</v>
      </c>
      <c r="G70" s="2">
        <f ca="1">IF(F70=0, 0, INDEX('Currency Rate'!B$1:'Currency Rate'!B$151, F70+((A70-1)/10)))</f>
        <v>1.7003900000000001</v>
      </c>
      <c r="H70" s="20">
        <f t="shared" ca="1" si="6"/>
        <v>1762.2501882000001</v>
      </c>
      <c r="I70" s="2" t="str">
        <f t="shared" ca="1" si="7"/>
        <v>CHF</v>
      </c>
      <c r="J70" s="19">
        <v>44236</v>
      </c>
      <c r="K70" s="2" t="str">
        <f ca="1">INDEX('Currency Rate'!A$1:A210,_xlfn.IFNA(_xlfn.IFNA(MATCH(""&amp;E70&amp;I70, 'Currency Rate'!A$1:'Currency Rate'!A$142, 0), MATCH(""&amp;I70&amp;E70, 'Currency Rate'!A$1:'Currency Rate'!A$142, 0)), 0))</f>
        <v>USDCHF</v>
      </c>
      <c r="M70" t="str">
        <f t="shared" ca="1" si="9"/>
        <v>INSERT INTO PAYMENTS(EXCHANGE_ID, PAIDAMOUNT, CURRENCY, EXCH_RATE_EXRATEDATE, EXCH_RATE_CURRENCYPAIR) VALUES(69, 1762.2502, 'CHF','09-Feb-21', 'USDCHF');</v>
      </c>
    </row>
    <row r="71" spans="1:13" x14ac:dyDescent="0.25">
      <c r="A71" s="2">
        <f t="shared" si="8"/>
        <v>70</v>
      </c>
      <c r="B71" s="2">
        <f ca="1">INDEX(Exchanges!$C$2:'Exchanges'!$C$101, A71)</f>
        <v>26</v>
      </c>
      <c r="C71">
        <f ca="1">INDEX(Exchanges!$D$2:'Exchanges'!$D$101, A71)</f>
        <v>8</v>
      </c>
      <c r="D71" s="2">
        <f ca="1">INDEX('Base Prices'!$D$1:'Base Prices'!$D$261, B71*10-9++((A71-1)/10+1))</f>
        <v>10986</v>
      </c>
      <c r="E71" s="2" t="str">
        <f ca="1">INDEX('Base Prices'!$C$1:'Base Prices'!$C$261, B71*10-8)</f>
        <v>JPY</v>
      </c>
      <c r="F71" s="2">
        <f ca="1">_xlfn.IFNA(_xlfn.IFNA(MATCH(""&amp;E71&amp;I71, 'Currency Rate'!A$1:'Currency Rate'!A$142, 0), MATCH(""&amp;I71&amp;E71, 'Currency Rate'!A$1:'Currency Rate'!A$142, 0)), 0)</f>
        <v>102</v>
      </c>
      <c r="G71" s="2">
        <f ca="1">IF(F71=0, 0, INDEX('Currency Rate'!B$1:'Currency Rate'!B$151, F71+((A71-1)/10)))</f>
        <v>114.08499999999999</v>
      </c>
      <c r="H71" s="20">
        <f t="shared" ca="1" si="6"/>
        <v>770.37296752421446</v>
      </c>
      <c r="I71" s="2" t="str">
        <f t="shared" ca="1" si="7"/>
        <v>USD</v>
      </c>
      <c r="J71" s="19">
        <v>44237</v>
      </c>
      <c r="K71" s="2" t="str">
        <f ca="1">INDEX('Currency Rate'!A$1:A211,_xlfn.IFNA(_xlfn.IFNA(MATCH(""&amp;E71&amp;I71, 'Currency Rate'!A$1:'Currency Rate'!A$142, 0), MATCH(""&amp;I71&amp;E71, 'Currency Rate'!A$1:'Currency Rate'!A$142, 0)), 0))</f>
        <v>USDJPY</v>
      </c>
      <c r="M71" t="str">
        <f t="shared" ca="1" si="9"/>
        <v>INSERT INTO PAYMENTS(EXCHANGE_ID, PAIDAMOUNT, CURRENCY, EXCH_RATE_EXRATEDATE, EXCH_RATE_CURRENCYPAIR) VALUES(70, 770.3730, 'USD','10-Feb-21', 'USDJPY');</v>
      </c>
    </row>
    <row r="72" spans="1:13" x14ac:dyDescent="0.25">
      <c r="A72" s="2">
        <f t="shared" si="8"/>
        <v>71</v>
      </c>
      <c r="B72" s="2">
        <f ca="1">INDEX(Exchanges!$C$2:'Exchanges'!$C$101, A72)</f>
        <v>5</v>
      </c>
      <c r="C72">
        <f ca="1">INDEX(Exchanges!$D$2:'Exchanges'!$D$101, A72)</f>
        <v>97</v>
      </c>
      <c r="D72" s="2">
        <f ca="1">INDEX('Base Prices'!$D$1:'Base Prices'!$D$261, B72*10-9++((A72-1)/10+1))</f>
        <v>163.785</v>
      </c>
      <c r="E72" s="2" t="str">
        <f ca="1">INDEX('Base Prices'!$C$1:'Base Prices'!$C$261, B72*10-8)</f>
        <v>GBP</v>
      </c>
      <c r="F72" s="2">
        <f ca="1">_xlfn.IFNA(_xlfn.IFNA(MATCH(""&amp;E72&amp;I72, 'Currency Rate'!A$1:'Currency Rate'!A$142, 0), MATCH(""&amp;I72&amp;E72, 'Currency Rate'!A$1:'Currency Rate'!A$142, 0)), 0)</f>
        <v>0</v>
      </c>
      <c r="G72" s="2">
        <f ca="1">IF(F72=0, 0, INDEX('Currency Rate'!B$1:'Currency Rate'!B$151, F72+((A72-1)/10)))</f>
        <v>0</v>
      </c>
      <c r="H72" s="20">
        <f t="shared" ca="1" si="6"/>
        <v>15887.145</v>
      </c>
      <c r="I72" s="2" t="str">
        <f t="shared" ca="1" si="7"/>
        <v>GBP</v>
      </c>
      <c r="J72" s="19">
        <v>44237</v>
      </c>
      <c r="K72" s="2" t="str">
        <f ca="1">INDEX('Currency Rate'!A$1:A212,_xlfn.IFNA(_xlfn.IFNA(MATCH(""&amp;E72&amp;I72, 'Currency Rate'!A$1:'Currency Rate'!A$142, 0), MATCH(""&amp;I72&amp;E72, 'Currency Rate'!A$1:'Currency Rate'!A$142, 0)), 0))</f>
        <v>EURCHF</v>
      </c>
      <c r="M72" t="str">
        <f t="shared" ca="1" si="9"/>
        <v>INSERT INTO PAYMENTS(EXCHANGE_ID, PAIDAMOUNT, CURRENCY, EXCH_RATE_EXRATEDATE, EXCH_RATE_CURRENCYPAIR) VALUES(71, 15887.1450, 'GBP','10-Feb-21', 'EURCHF');</v>
      </c>
    </row>
    <row r="73" spans="1:13" x14ac:dyDescent="0.25">
      <c r="A73" s="2">
        <f t="shared" si="8"/>
        <v>72</v>
      </c>
      <c r="B73" s="2">
        <f ca="1">INDEX(Exchanges!$C$2:'Exchanges'!$C$101, A73)</f>
        <v>18</v>
      </c>
      <c r="C73">
        <f ca="1">INDEX(Exchanges!$D$2:'Exchanges'!$D$101, A73)</f>
        <v>35</v>
      </c>
      <c r="D73" s="2">
        <f ca="1">INDEX('Base Prices'!$D$1:'Base Prices'!$D$261, B73*10-9++((A73-1)/10+1))</f>
        <v>408.31</v>
      </c>
      <c r="E73" s="2" t="str">
        <f ca="1">INDEX('Base Prices'!$C$1:'Base Prices'!$C$261, B73*10-8)</f>
        <v>USD</v>
      </c>
      <c r="F73" s="2">
        <f ca="1">_xlfn.IFNA(_xlfn.IFNA(MATCH(""&amp;E73&amp;I73, 'Currency Rate'!A$1:'Currency Rate'!A$142, 0), MATCH(""&amp;I73&amp;E73, 'Currency Rate'!A$1:'Currency Rate'!A$142, 0)), 0)</f>
        <v>22</v>
      </c>
      <c r="G73" s="2">
        <f ca="1">IF(F73=0, 0, INDEX('Currency Rate'!B$1:'Currency Rate'!B$151, F73+((A73-1)/10)))</f>
        <v>1.5920000000000001</v>
      </c>
      <c r="H73" s="20">
        <f t="shared" ca="1" si="6"/>
        <v>8976.6645728643198</v>
      </c>
      <c r="I73" s="2" t="str">
        <f t="shared" ca="1" si="7"/>
        <v>GBP</v>
      </c>
      <c r="J73" s="19">
        <v>44237</v>
      </c>
      <c r="K73" s="2" t="str">
        <f ca="1">INDEX('Currency Rate'!A$1:A213,_xlfn.IFNA(_xlfn.IFNA(MATCH(""&amp;E73&amp;I73, 'Currency Rate'!A$1:'Currency Rate'!A$142, 0), MATCH(""&amp;I73&amp;E73, 'Currency Rate'!A$1:'Currency Rate'!A$142, 0)), 0))</f>
        <v>GBPUSD</v>
      </c>
      <c r="M73" t="str">
        <f t="shared" ca="1" si="9"/>
        <v>INSERT INTO PAYMENTS(EXCHANGE_ID, PAIDAMOUNT, CURRENCY, EXCH_RATE_EXRATEDATE, EXCH_RATE_CURRENCYPAIR) VALUES(72, 8976.6646, 'GBP','10-Feb-21', 'GBPUSD');</v>
      </c>
    </row>
    <row r="74" spans="1:13" x14ac:dyDescent="0.25">
      <c r="A74" s="2">
        <f t="shared" si="8"/>
        <v>73</v>
      </c>
      <c r="B74" s="2">
        <f ca="1">INDEX(Exchanges!$C$2:'Exchanges'!$C$101, A74)</f>
        <v>14</v>
      </c>
      <c r="C74">
        <f ca="1">INDEX(Exchanges!$D$2:'Exchanges'!$D$101, A74)</f>
        <v>10</v>
      </c>
      <c r="D74" s="2">
        <f ca="1">INDEX('Base Prices'!$D$1:'Base Prices'!$D$261, B74*10-9++((A74-1)/10+1))</f>
        <v>118.78</v>
      </c>
      <c r="E74" s="2" t="str">
        <f ca="1">INDEX('Base Prices'!$C$1:'Base Prices'!$C$261, B74*10-8)</f>
        <v>EUR</v>
      </c>
      <c r="F74" s="2">
        <f ca="1">_xlfn.IFNA(_xlfn.IFNA(MATCH(""&amp;E74&amp;I74, 'Currency Rate'!A$1:'Currency Rate'!A$142, 0), MATCH(""&amp;I74&amp;E74, 'Currency Rate'!A$1:'Currency Rate'!A$142, 0)), 0)</f>
        <v>132</v>
      </c>
      <c r="G74" s="2">
        <f ca="1">IF(F74=0, 0, INDEX('Currency Rate'!B$1:'Currency Rate'!B$151, F74+((A74-1)/10)))</f>
        <v>99.477999999999994</v>
      </c>
      <c r="H74" s="20">
        <f t="shared" ca="1" si="6"/>
        <v>118159.9684</v>
      </c>
      <c r="I74" s="2" t="str">
        <f t="shared" ca="1" si="7"/>
        <v>JPY</v>
      </c>
      <c r="J74" s="19">
        <v>44237</v>
      </c>
      <c r="K74" s="2" t="str">
        <f ca="1">INDEX('Currency Rate'!A$1:A214,_xlfn.IFNA(_xlfn.IFNA(MATCH(""&amp;E74&amp;I74, 'Currency Rate'!A$1:'Currency Rate'!A$142, 0), MATCH(""&amp;I74&amp;E74, 'Currency Rate'!A$1:'Currency Rate'!A$142, 0)), 0))</f>
        <v>EURJPY</v>
      </c>
      <c r="M74" t="str">
        <f t="shared" ca="1" si="9"/>
        <v>INSERT INTO PAYMENTS(EXCHANGE_ID, PAIDAMOUNT, CURRENCY, EXCH_RATE_EXRATEDATE, EXCH_RATE_CURRENCYPAIR) VALUES(73, 118159.9684, 'JPY','10-Feb-21', 'EURJPY');</v>
      </c>
    </row>
    <row r="75" spans="1:13" x14ac:dyDescent="0.25">
      <c r="A75" s="2">
        <f t="shared" si="8"/>
        <v>74</v>
      </c>
      <c r="B75" s="2">
        <f ca="1">INDEX(Exchanges!$C$2:'Exchanges'!$C$101, A75)</f>
        <v>4</v>
      </c>
      <c r="C75">
        <f ca="1">INDEX(Exchanges!$D$2:'Exchanges'!$D$101, A75)</f>
        <v>6</v>
      </c>
      <c r="D75" s="2">
        <f ca="1">INDEX('Base Prices'!$D$1:'Base Prices'!$D$261, B75*10-9++((A75-1)/10+1))</f>
        <v>756.94</v>
      </c>
      <c r="E75" s="2" t="str">
        <f ca="1">INDEX('Base Prices'!$C$1:'Base Prices'!$C$261, B75*10-8)</f>
        <v>USD</v>
      </c>
      <c r="F75" s="2">
        <f ca="1">_xlfn.IFNA(_xlfn.IFNA(MATCH(""&amp;E75&amp;I75, 'Currency Rate'!A$1:'Currency Rate'!A$142, 0), MATCH(""&amp;I75&amp;E75, 'Currency Rate'!A$1:'Currency Rate'!A$142, 0)), 0)</f>
        <v>12</v>
      </c>
      <c r="G75" s="2">
        <f ca="1">IF(F75=0, 0, INDEX('Currency Rate'!B$1:'Currency Rate'!B$151, F75+((A75-1)/10)))</f>
        <v>1.34596</v>
      </c>
      <c r="H75" s="20">
        <f t="shared" ca="1" si="6"/>
        <v>3374.2756099735507</v>
      </c>
      <c r="I75" s="2" t="str">
        <f t="shared" ca="1" si="7"/>
        <v>EUR</v>
      </c>
      <c r="J75" s="19">
        <v>44237</v>
      </c>
      <c r="K75" s="2" t="str">
        <f ca="1">INDEX('Currency Rate'!A$1:A215,_xlfn.IFNA(_xlfn.IFNA(MATCH(""&amp;E75&amp;I75, 'Currency Rate'!A$1:'Currency Rate'!A$142, 0), MATCH(""&amp;I75&amp;E75, 'Currency Rate'!A$1:'Currency Rate'!A$142, 0)), 0))</f>
        <v>EURUSD</v>
      </c>
      <c r="M75" t="str">
        <f t="shared" ca="1" si="9"/>
        <v>INSERT INTO PAYMENTS(EXCHANGE_ID, PAIDAMOUNT, CURRENCY, EXCH_RATE_EXRATEDATE, EXCH_RATE_CURRENCYPAIR) VALUES(74, 3374.2756, 'EUR','10-Feb-21', 'EURUSD');</v>
      </c>
    </row>
    <row r="76" spans="1:13" x14ac:dyDescent="0.25">
      <c r="A76" s="2">
        <f t="shared" si="8"/>
        <v>75</v>
      </c>
      <c r="B76" s="2">
        <f ca="1">INDEX(Exchanges!$C$2:'Exchanges'!$C$101, A76)</f>
        <v>4</v>
      </c>
      <c r="C76">
        <f ca="1">INDEX(Exchanges!$D$2:'Exchanges'!$D$101, A76)</f>
        <v>24</v>
      </c>
      <c r="D76" s="2">
        <f ca="1">INDEX('Base Prices'!$D$1:'Base Prices'!$D$261, B76*10-9++((A76-1)/10+1))</f>
        <v>756.94</v>
      </c>
      <c r="E76" s="2" t="str">
        <f ca="1">INDEX('Base Prices'!$C$1:'Base Prices'!$C$261, B76*10-8)</f>
        <v>USD</v>
      </c>
      <c r="F76" s="2">
        <f ca="1">_xlfn.IFNA(_xlfn.IFNA(MATCH(""&amp;E76&amp;I76, 'Currency Rate'!A$1:'Currency Rate'!A$142, 0), MATCH(""&amp;I76&amp;E76, 'Currency Rate'!A$1:'Currency Rate'!A$142, 0)), 0)</f>
        <v>0</v>
      </c>
      <c r="G76" s="2">
        <f ca="1">IF(F76=0, 0, INDEX('Currency Rate'!B$1:'Currency Rate'!B$151, F76+((A76-1)/10)))</f>
        <v>0</v>
      </c>
      <c r="H76" s="20">
        <f t="shared" ca="1" si="6"/>
        <v>18166.560000000001</v>
      </c>
      <c r="I76" s="2" t="str">
        <f t="shared" ca="1" si="7"/>
        <v>USD</v>
      </c>
      <c r="J76" s="19">
        <v>44237</v>
      </c>
      <c r="K76" s="2">
        <f ca="1">INDEX('Currency Rate'!A$1:A216,_xlfn.IFNA(_xlfn.IFNA(MATCH(""&amp;E76&amp;I76, 'Currency Rate'!A$1:'Currency Rate'!A$142, 0), MATCH(""&amp;I76&amp;E76, 'Currency Rate'!A$1:'Currency Rate'!A$142, 0)), 0))</f>
        <v>0</v>
      </c>
      <c r="M76" t="str">
        <f t="shared" ca="1" si="9"/>
        <v>INSERT INTO PAYMENTS(EXCHANGE_ID, PAIDAMOUNT, CURRENCY, EXCH_RATE_EXRATEDATE, EXCH_RATE_CURRENCYPAIR) VALUES(75, 18166.5600, 'USD',NULL, NULL);</v>
      </c>
    </row>
    <row r="77" spans="1:13" x14ac:dyDescent="0.25">
      <c r="A77" s="2">
        <f t="shared" si="8"/>
        <v>76</v>
      </c>
      <c r="B77" s="2">
        <f ca="1">INDEX(Exchanges!$C$2:'Exchanges'!$C$101, A77)</f>
        <v>8</v>
      </c>
      <c r="C77">
        <f ca="1">INDEX(Exchanges!$D$2:'Exchanges'!$D$101, A77)</f>
        <v>16</v>
      </c>
      <c r="D77" s="2">
        <f ca="1">INDEX('Base Prices'!$D$1:'Base Prices'!$D$261, B77*10-9++((A77-1)/10+1))</f>
        <v>103.51300000000001</v>
      </c>
      <c r="E77" s="2" t="str">
        <f ca="1">INDEX('Base Prices'!$C$1:'Base Prices'!$C$261, B77*10-8)</f>
        <v>USD</v>
      </c>
      <c r="F77" s="2">
        <f ca="1">_xlfn.IFNA(_xlfn.IFNA(MATCH(""&amp;E77&amp;I77, 'Currency Rate'!A$1:'Currency Rate'!A$142, 0), MATCH(""&amp;I77&amp;E77, 'Currency Rate'!A$1:'Currency Rate'!A$142, 0)), 0)</f>
        <v>12</v>
      </c>
      <c r="G77" s="2">
        <f ca="1">IF(F77=0, 0, INDEX('Currency Rate'!B$1:'Currency Rate'!B$151, F77+((A77-1)/10)))</f>
        <v>1.34596</v>
      </c>
      <c r="H77" s="20">
        <f t="shared" ca="1" si="6"/>
        <v>1230.5031353086274</v>
      </c>
      <c r="I77" s="2" t="str">
        <f t="shared" ca="1" si="7"/>
        <v>EUR</v>
      </c>
      <c r="J77" s="19">
        <v>44237</v>
      </c>
      <c r="K77" s="2" t="str">
        <f ca="1">INDEX('Currency Rate'!A$1:A217,_xlfn.IFNA(_xlfn.IFNA(MATCH(""&amp;E77&amp;I77, 'Currency Rate'!A$1:'Currency Rate'!A$142, 0), MATCH(""&amp;I77&amp;E77, 'Currency Rate'!A$1:'Currency Rate'!A$142, 0)), 0))</f>
        <v>EURUSD</v>
      </c>
      <c r="M77" t="str">
        <f t="shared" ca="1" si="9"/>
        <v>INSERT INTO PAYMENTS(EXCHANGE_ID, PAIDAMOUNT, CURRENCY, EXCH_RATE_EXRATEDATE, EXCH_RATE_CURRENCYPAIR) VALUES(76, 1230.5031, 'EUR','10-Feb-21', 'EURUSD');</v>
      </c>
    </row>
    <row r="78" spans="1:13" x14ac:dyDescent="0.25">
      <c r="A78" s="2">
        <f t="shared" si="8"/>
        <v>77</v>
      </c>
      <c r="B78" s="2">
        <f ca="1">INDEX(Exchanges!$C$2:'Exchanges'!$C$101, A78)</f>
        <v>14</v>
      </c>
      <c r="C78">
        <f ca="1">INDEX(Exchanges!$D$2:'Exchanges'!$D$101, A78)</f>
        <v>9</v>
      </c>
      <c r="D78" s="2">
        <f ca="1">INDEX('Base Prices'!$D$1:'Base Prices'!$D$261, B78*10-9++((A78-1)/10+1))</f>
        <v>118.78</v>
      </c>
      <c r="E78" s="2" t="str">
        <f ca="1">INDEX('Base Prices'!$C$1:'Base Prices'!$C$261, B78*10-8)</f>
        <v>EUR</v>
      </c>
      <c r="F78" s="2">
        <f ca="1">_xlfn.IFNA(_xlfn.IFNA(MATCH(""&amp;E78&amp;I78, 'Currency Rate'!A$1:'Currency Rate'!A$142, 0), MATCH(""&amp;I78&amp;E78, 'Currency Rate'!A$1:'Currency Rate'!A$142, 0)), 0)</f>
        <v>12</v>
      </c>
      <c r="G78" s="2">
        <f ca="1">IF(F78=0, 0, INDEX('Currency Rate'!B$1:'Currency Rate'!B$151, F78+((A78-1)/10)))</f>
        <v>1.34596</v>
      </c>
      <c r="H78" s="20">
        <f t="shared" ca="1" si="6"/>
        <v>1438.8581592</v>
      </c>
      <c r="I78" s="2" t="str">
        <f t="shared" ca="1" si="7"/>
        <v>USD</v>
      </c>
      <c r="J78" s="19">
        <v>44237</v>
      </c>
      <c r="K78" s="2" t="str">
        <f ca="1">INDEX('Currency Rate'!A$1:A218,_xlfn.IFNA(_xlfn.IFNA(MATCH(""&amp;E78&amp;I78, 'Currency Rate'!A$1:'Currency Rate'!A$142, 0), MATCH(""&amp;I78&amp;E78, 'Currency Rate'!A$1:'Currency Rate'!A$142, 0)), 0))</f>
        <v>EURUSD</v>
      </c>
      <c r="M78" t="str">
        <f t="shared" ca="1" si="9"/>
        <v>INSERT INTO PAYMENTS(EXCHANGE_ID, PAIDAMOUNT, CURRENCY, EXCH_RATE_EXRATEDATE, EXCH_RATE_CURRENCYPAIR) VALUES(77, 1438.8582, 'USD','10-Feb-21', 'EURUSD');</v>
      </c>
    </row>
    <row r="79" spans="1:13" x14ac:dyDescent="0.25">
      <c r="A79" s="2">
        <f t="shared" si="8"/>
        <v>78</v>
      </c>
      <c r="B79" s="2">
        <f ca="1">INDEX(Exchanges!$C$2:'Exchanges'!$C$101, A79)</f>
        <v>18</v>
      </c>
      <c r="C79">
        <f ca="1">INDEX(Exchanges!$D$2:'Exchanges'!$D$101, A79)</f>
        <v>64</v>
      </c>
      <c r="D79" s="2">
        <f ca="1">INDEX('Base Prices'!$D$1:'Base Prices'!$D$261, B79*10-9++((A79-1)/10+1))</f>
        <v>408.31</v>
      </c>
      <c r="E79" s="2" t="str">
        <f ca="1">INDEX('Base Prices'!$C$1:'Base Prices'!$C$261, B79*10-8)</f>
        <v>USD</v>
      </c>
      <c r="F79" s="2">
        <f ca="1">_xlfn.IFNA(_xlfn.IFNA(MATCH(""&amp;E79&amp;I79, 'Currency Rate'!A$1:'Currency Rate'!A$142, 0), MATCH(""&amp;I79&amp;E79, 'Currency Rate'!A$1:'Currency Rate'!A$142, 0)), 0)</f>
        <v>32</v>
      </c>
      <c r="G79" s="2">
        <f ca="1">IF(F79=0, 0, INDEX('Currency Rate'!B$1:'Currency Rate'!B$151, F79+((A79-1)/10)))</f>
        <v>1.4598199999999999</v>
      </c>
      <c r="H79" s="20">
        <f t="shared" ca="1" si="6"/>
        <v>38147.782668799999</v>
      </c>
      <c r="I79" s="2" t="str">
        <f t="shared" ca="1" si="7"/>
        <v>CHF</v>
      </c>
      <c r="J79" s="19">
        <v>44237</v>
      </c>
      <c r="K79" s="2" t="str">
        <f ca="1">INDEX('Currency Rate'!A$1:A219,_xlfn.IFNA(_xlfn.IFNA(MATCH(""&amp;E79&amp;I79, 'Currency Rate'!A$1:'Currency Rate'!A$142, 0), MATCH(""&amp;I79&amp;E79, 'Currency Rate'!A$1:'Currency Rate'!A$142, 0)), 0))</f>
        <v>USDCHF</v>
      </c>
      <c r="M79" t="str">
        <f t="shared" ca="1" si="9"/>
        <v>INSERT INTO PAYMENTS(EXCHANGE_ID, PAIDAMOUNT, CURRENCY, EXCH_RATE_EXRATEDATE, EXCH_RATE_CURRENCYPAIR) VALUES(78, 38147.7827, 'CHF','10-Feb-21', 'USDCHF');</v>
      </c>
    </row>
    <row r="80" spans="1:13" x14ac:dyDescent="0.25">
      <c r="A80" s="2">
        <f t="shared" si="8"/>
        <v>79</v>
      </c>
      <c r="B80" s="2">
        <f ca="1">INDEX(Exchanges!$C$2:'Exchanges'!$C$101, A80)</f>
        <v>8</v>
      </c>
      <c r="C80">
        <f ca="1">INDEX(Exchanges!$D$2:'Exchanges'!$D$101, A80)</f>
        <v>23</v>
      </c>
      <c r="D80" s="2">
        <f ca="1">INDEX('Base Prices'!$D$1:'Base Prices'!$D$261, B80*10-9++((A80-1)/10+1))</f>
        <v>103.51300000000001</v>
      </c>
      <c r="E80" s="2" t="str">
        <f ca="1">INDEX('Base Prices'!$C$1:'Base Prices'!$C$261, B80*10-8)</f>
        <v>USD</v>
      </c>
      <c r="F80" s="2">
        <f ca="1">_xlfn.IFNA(_xlfn.IFNA(MATCH(""&amp;E80&amp;I80, 'Currency Rate'!A$1:'Currency Rate'!A$142, 0), MATCH(""&amp;I80&amp;E80, 'Currency Rate'!A$1:'Currency Rate'!A$142, 0)), 0)</f>
        <v>22</v>
      </c>
      <c r="G80" s="2">
        <f ca="1">IF(F80=0, 0, INDEX('Currency Rate'!B$1:'Currency Rate'!B$151, F80+((A80-1)/10)))</f>
        <v>1.5920000000000001</v>
      </c>
      <c r="H80" s="20">
        <f t="shared" ca="1" si="6"/>
        <v>1495.4767587939698</v>
      </c>
      <c r="I80" s="2" t="str">
        <f t="shared" ca="1" si="7"/>
        <v>GBP</v>
      </c>
      <c r="J80" s="19">
        <v>44237</v>
      </c>
      <c r="K80" s="2" t="str">
        <f ca="1">INDEX('Currency Rate'!A$1:A220,_xlfn.IFNA(_xlfn.IFNA(MATCH(""&amp;E80&amp;I80, 'Currency Rate'!A$1:'Currency Rate'!A$142, 0), MATCH(""&amp;I80&amp;E80, 'Currency Rate'!A$1:'Currency Rate'!A$142, 0)), 0))</f>
        <v>GBPUSD</v>
      </c>
      <c r="M80" t="str">
        <f t="shared" ca="1" si="9"/>
        <v>INSERT INTO PAYMENTS(EXCHANGE_ID, PAIDAMOUNT, CURRENCY, EXCH_RATE_EXRATEDATE, EXCH_RATE_CURRENCYPAIR) VALUES(79, 1495.4768, 'GBP','10-Feb-21', 'GBPUSD');</v>
      </c>
    </row>
    <row r="81" spans="1:13" x14ac:dyDescent="0.25">
      <c r="A81" s="2">
        <f t="shared" si="8"/>
        <v>80</v>
      </c>
      <c r="B81" s="2">
        <f ca="1">INDEX(Exchanges!$C$2:'Exchanges'!$C$101, A81)</f>
        <v>3</v>
      </c>
      <c r="C81">
        <f ca="1">INDEX(Exchanges!$D$2:'Exchanges'!$D$101, A81)</f>
        <v>18</v>
      </c>
      <c r="D81" s="2">
        <f ca="1">INDEX('Base Prices'!$D$1:'Base Prices'!$D$261, B81*10-9++((A81-1)/10+1))</f>
        <v>103.709</v>
      </c>
      <c r="E81" s="2" t="str">
        <f ca="1">INDEX('Base Prices'!$C$1:'Base Prices'!$C$261, B81*10-8)</f>
        <v>USD</v>
      </c>
      <c r="F81" s="2">
        <f ca="1">_xlfn.IFNA(_xlfn.IFNA(MATCH(""&amp;E81&amp;I81, 'Currency Rate'!A$1:'Currency Rate'!A$142, 0), MATCH(""&amp;I81&amp;E81, 'Currency Rate'!A$1:'Currency Rate'!A$142, 0)), 0)</f>
        <v>12</v>
      </c>
      <c r="G81" s="2">
        <f ca="1">IF(F81=0, 0, INDEX('Currency Rate'!B$1:'Currency Rate'!B$151, F81+((A81-1)/10)))</f>
        <v>1.34596</v>
      </c>
      <c r="H81" s="20">
        <f t="shared" ca="1" si="6"/>
        <v>1386.9372046717585</v>
      </c>
      <c r="I81" s="2" t="str">
        <f t="shared" ca="1" si="7"/>
        <v>EUR</v>
      </c>
      <c r="J81" s="19">
        <v>44238</v>
      </c>
      <c r="K81" s="2" t="str">
        <f ca="1">INDEX('Currency Rate'!A$1:A221,_xlfn.IFNA(_xlfn.IFNA(MATCH(""&amp;E81&amp;I81, 'Currency Rate'!A$1:'Currency Rate'!A$142, 0), MATCH(""&amp;I81&amp;E81, 'Currency Rate'!A$1:'Currency Rate'!A$142, 0)), 0))</f>
        <v>EURUSD</v>
      </c>
      <c r="M81" t="str">
        <f t="shared" ca="1" si="9"/>
        <v>INSERT INTO PAYMENTS(EXCHANGE_ID, PAIDAMOUNT, CURRENCY, EXCH_RATE_EXRATEDATE, EXCH_RATE_CURRENCYPAIR) VALUES(80, 1386.9372, 'EUR','11-Feb-21', 'EURUSD');</v>
      </c>
    </row>
    <row r="82" spans="1:13" x14ac:dyDescent="0.25">
      <c r="A82" s="2">
        <f t="shared" si="8"/>
        <v>81</v>
      </c>
      <c r="B82" s="2">
        <f ca="1">INDEX(Exchanges!$C$2:'Exchanges'!$C$101, A82)</f>
        <v>9</v>
      </c>
      <c r="C82">
        <f ca="1">INDEX(Exchanges!$D$2:'Exchanges'!$D$101, A82)</f>
        <v>45</v>
      </c>
      <c r="D82" s="2">
        <f ca="1">INDEX('Base Prices'!$D$1:'Base Prices'!$D$261, B82*10-9++((A82-1)/10+1))</f>
        <v>121.08</v>
      </c>
      <c r="E82" s="2" t="str">
        <f ca="1">INDEX('Base Prices'!$C$1:'Base Prices'!$C$261, B82*10-8)</f>
        <v>USD</v>
      </c>
      <c r="F82" s="2">
        <f ca="1">_xlfn.IFNA(_xlfn.IFNA(MATCH(""&amp;E82&amp;I82, 'Currency Rate'!A$1:'Currency Rate'!A$142, 0), MATCH(""&amp;I82&amp;E82, 'Currency Rate'!A$1:'Currency Rate'!A$142, 0)), 0)</f>
        <v>32</v>
      </c>
      <c r="G82" s="2">
        <f ca="1">IF(F82=0, 0, INDEX('Currency Rate'!B$1:'Currency Rate'!B$151, F82+((A82-1)/10)))</f>
        <v>1.3201400000000001</v>
      </c>
      <c r="H82" s="20">
        <f t="shared" ca="1" si="6"/>
        <v>7192.914804</v>
      </c>
      <c r="I82" s="2" t="str">
        <f t="shared" ca="1" si="7"/>
        <v>CHF</v>
      </c>
      <c r="J82" s="19">
        <v>44238</v>
      </c>
      <c r="K82" s="2" t="str">
        <f ca="1">INDEX('Currency Rate'!A$1:A222,_xlfn.IFNA(_xlfn.IFNA(MATCH(""&amp;E82&amp;I82, 'Currency Rate'!A$1:'Currency Rate'!A$142, 0), MATCH(""&amp;I82&amp;E82, 'Currency Rate'!A$1:'Currency Rate'!A$142, 0)), 0))</f>
        <v>USDCHF</v>
      </c>
      <c r="M82" t="str">
        <f t="shared" ca="1" si="9"/>
        <v>INSERT INTO PAYMENTS(EXCHANGE_ID, PAIDAMOUNT, CURRENCY, EXCH_RATE_EXRATEDATE, EXCH_RATE_CURRENCYPAIR) VALUES(81, 7192.9148, 'CHF','11-Feb-21', 'USDCHF');</v>
      </c>
    </row>
    <row r="83" spans="1:13" x14ac:dyDescent="0.25">
      <c r="A83" s="2">
        <f t="shared" si="8"/>
        <v>82</v>
      </c>
      <c r="B83" s="2">
        <f ca="1">INDEX(Exchanges!$C$2:'Exchanges'!$C$101, A83)</f>
        <v>26</v>
      </c>
      <c r="C83">
        <f ca="1">INDEX(Exchanges!$D$2:'Exchanges'!$D$101, A83)</f>
        <v>69</v>
      </c>
      <c r="D83" s="2">
        <f ca="1">INDEX('Base Prices'!$D$1:'Base Prices'!$D$261, B83*10-9++((A83-1)/10+1))</f>
        <v>10907</v>
      </c>
      <c r="E83" s="2" t="str">
        <f ca="1">INDEX('Base Prices'!$C$1:'Base Prices'!$C$261, B83*10-8)</f>
        <v>JPY</v>
      </c>
      <c r="F83" s="2">
        <f ca="1">_xlfn.IFNA(_xlfn.IFNA(MATCH(""&amp;E83&amp;I83, 'Currency Rate'!A$1:'Currency Rate'!A$142, 0), MATCH(""&amp;I83&amp;E83, 'Currency Rate'!A$1:'Currency Rate'!A$142, 0)), 0)</f>
        <v>132</v>
      </c>
      <c r="G83" s="2">
        <f ca="1">IF(F83=0, 0, INDEX('Currency Rate'!B$1:'Currency Rate'!B$151, F83+((A83-1)/10)))</f>
        <v>109.979</v>
      </c>
      <c r="H83" s="20">
        <f t="shared" ca="1" si="6"/>
        <v>6842.9700215495686</v>
      </c>
      <c r="I83" s="2" t="str">
        <f t="shared" ca="1" si="7"/>
        <v>EUR</v>
      </c>
      <c r="J83" s="19">
        <v>44238</v>
      </c>
      <c r="K83" s="2" t="str">
        <f ca="1">INDEX('Currency Rate'!A$1:A223,_xlfn.IFNA(_xlfn.IFNA(MATCH(""&amp;E83&amp;I83, 'Currency Rate'!A$1:'Currency Rate'!A$142, 0), MATCH(""&amp;I83&amp;E83, 'Currency Rate'!A$1:'Currency Rate'!A$142, 0)), 0))</f>
        <v>EURJPY</v>
      </c>
      <c r="M83" t="str">
        <f t="shared" ca="1" si="9"/>
        <v>INSERT INTO PAYMENTS(EXCHANGE_ID, PAIDAMOUNT, CURRENCY, EXCH_RATE_EXRATEDATE, EXCH_RATE_CURRENCYPAIR) VALUES(82, 6842.9700, 'EUR','11-Feb-21', 'EURJPY');</v>
      </c>
    </row>
    <row r="84" spans="1:13" x14ac:dyDescent="0.25">
      <c r="A84" s="2">
        <f t="shared" si="8"/>
        <v>83</v>
      </c>
      <c r="B84" s="2">
        <f ca="1">INDEX(Exchanges!$C$2:'Exchanges'!$C$101, A84)</f>
        <v>22</v>
      </c>
      <c r="C84">
        <f ca="1">INDEX(Exchanges!$D$2:'Exchanges'!$D$101, A84)</f>
        <v>94</v>
      </c>
      <c r="D84" s="2">
        <f ca="1">INDEX('Base Prices'!$D$1:'Base Prices'!$D$261, B84*10-9++((A84-1)/10+1))</f>
        <v>59.18</v>
      </c>
      <c r="E84" s="2" t="str">
        <f ca="1">INDEX('Base Prices'!$C$1:'Base Prices'!$C$261, B84*10-8)</f>
        <v>USD</v>
      </c>
      <c r="F84" s="2">
        <f ca="1">_xlfn.IFNA(_xlfn.IFNA(MATCH(""&amp;E84&amp;I84, 'Currency Rate'!A$1:'Currency Rate'!A$142, 0), MATCH(""&amp;I84&amp;E84, 'Currency Rate'!A$1:'Currency Rate'!A$142, 0)), 0)</f>
        <v>2</v>
      </c>
      <c r="G84" s="2">
        <f ca="1">IF(F84=0, 0, INDEX('Currency Rate'!B$1:'Currency Rate'!B$151, F84+((A84-1)/10)))</f>
        <v>1.3859300000000001</v>
      </c>
      <c r="H84" s="20">
        <f t="shared" ca="1" si="6"/>
        <v>7709.8177156000011</v>
      </c>
      <c r="I84" s="2" t="str">
        <f t="shared" ca="1" si="7"/>
        <v>CAD</v>
      </c>
      <c r="J84" s="19">
        <v>44238</v>
      </c>
      <c r="K84" s="2" t="str">
        <f ca="1">INDEX('Currency Rate'!A$1:A224,_xlfn.IFNA(_xlfn.IFNA(MATCH(""&amp;E84&amp;I84, 'Currency Rate'!A$1:'Currency Rate'!A$142, 0), MATCH(""&amp;I84&amp;E84, 'Currency Rate'!A$1:'Currency Rate'!A$142, 0)), 0))</f>
        <v>USDCAD</v>
      </c>
      <c r="M84" t="str">
        <f t="shared" ca="1" si="9"/>
        <v>INSERT INTO PAYMENTS(EXCHANGE_ID, PAIDAMOUNT, CURRENCY, EXCH_RATE_EXRATEDATE, EXCH_RATE_CURRENCYPAIR) VALUES(83, 7709.8177, 'CAD','11-Feb-21', 'USDCAD');</v>
      </c>
    </row>
    <row r="85" spans="1:13" x14ac:dyDescent="0.25">
      <c r="A85" s="2">
        <f t="shared" si="8"/>
        <v>84</v>
      </c>
      <c r="B85" s="2">
        <f ca="1">INDEX(Exchanges!$C$2:'Exchanges'!$C$101, A85)</f>
        <v>8</v>
      </c>
      <c r="C85">
        <f ca="1">INDEX(Exchanges!$D$2:'Exchanges'!$D$101, A85)</f>
        <v>39</v>
      </c>
      <c r="D85" s="2">
        <f ca="1">INDEX('Base Prices'!$D$1:'Base Prices'!$D$261, B85*10-9++((A85-1)/10+1))</f>
        <v>102.761</v>
      </c>
      <c r="E85" s="2" t="str">
        <f ca="1">INDEX('Base Prices'!$C$1:'Base Prices'!$C$261, B85*10-8)</f>
        <v>USD</v>
      </c>
      <c r="F85" s="2">
        <f ca="1">_xlfn.IFNA(_xlfn.IFNA(MATCH(""&amp;E85&amp;I85, 'Currency Rate'!A$1:'Currency Rate'!A$142, 0), MATCH(""&amp;I85&amp;E85, 'Currency Rate'!A$1:'Currency Rate'!A$142, 0)), 0)</f>
        <v>22</v>
      </c>
      <c r="G85" s="2">
        <f ca="1">IF(F85=0, 0, INDEX('Currency Rate'!B$1:'Currency Rate'!B$151, F85+((A85-1)/10)))</f>
        <v>1.44438</v>
      </c>
      <c r="H85" s="20">
        <f t="shared" ca="1" si="6"/>
        <v>2774.6707930046109</v>
      </c>
      <c r="I85" s="2" t="str">
        <f t="shared" ca="1" si="7"/>
        <v>GBP</v>
      </c>
      <c r="J85" s="19">
        <v>44238</v>
      </c>
      <c r="K85" s="2" t="str">
        <f ca="1">INDEX('Currency Rate'!A$1:A225,_xlfn.IFNA(_xlfn.IFNA(MATCH(""&amp;E85&amp;I85, 'Currency Rate'!A$1:'Currency Rate'!A$142, 0), MATCH(""&amp;I85&amp;E85, 'Currency Rate'!A$1:'Currency Rate'!A$142, 0)), 0))</f>
        <v>GBPUSD</v>
      </c>
      <c r="M85" t="str">
        <f t="shared" ca="1" si="9"/>
        <v>INSERT INTO PAYMENTS(EXCHANGE_ID, PAIDAMOUNT, CURRENCY, EXCH_RATE_EXRATEDATE, EXCH_RATE_CURRENCYPAIR) VALUES(84, 2774.6708, 'GBP','11-Feb-21', 'GBPUSD');</v>
      </c>
    </row>
    <row r="86" spans="1:13" x14ac:dyDescent="0.25">
      <c r="A86" s="2">
        <f t="shared" si="8"/>
        <v>85</v>
      </c>
      <c r="B86" s="2">
        <f ca="1">INDEX(Exchanges!$C$2:'Exchanges'!$C$101, A86)</f>
        <v>18</v>
      </c>
      <c r="C86">
        <f ca="1">INDEX(Exchanges!$D$2:'Exchanges'!$D$101, A86)</f>
        <v>38</v>
      </c>
      <c r="D86" s="2">
        <f ca="1">INDEX('Base Prices'!$D$1:'Base Prices'!$D$261, B86*10-9++((A86-1)/10+1))</f>
        <v>450</v>
      </c>
      <c r="E86" s="2" t="str">
        <f ca="1">INDEX('Base Prices'!$C$1:'Base Prices'!$C$261, B86*10-8)</f>
        <v>USD</v>
      </c>
      <c r="F86" s="2">
        <f ca="1">_xlfn.IFNA(_xlfn.IFNA(MATCH(""&amp;E86&amp;I86, 'Currency Rate'!A$1:'Currency Rate'!A$142, 0), MATCH(""&amp;I86&amp;E86, 'Currency Rate'!A$1:'Currency Rate'!A$142, 0)), 0)</f>
        <v>0</v>
      </c>
      <c r="G86" s="2">
        <f ca="1">IF(F86=0, 0, INDEX('Currency Rate'!B$1:'Currency Rate'!B$151, F86+((A86-1)/10)))</f>
        <v>0</v>
      </c>
      <c r="H86" s="20">
        <f t="shared" ca="1" si="6"/>
        <v>17100</v>
      </c>
      <c r="I86" s="2" t="str">
        <f t="shared" ca="1" si="7"/>
        <v>USD</v>
      </c>
      <c r="J86" s="19">
        <v>44238</v>
      </c>
      <c r="K86" s="2">
        <f ca="1">INDEX('Currency Rate'!A$1:A226,_xlfn.IFNA(_xlfn.IFNA(MATCH(""&amp;E86&amp;I86, 'Currency Rate'!A$1:'Currency Rate'!A$142, 0), MATCH(""&amp;I86&amp;E86, 'Currency Rate'!A$1:'Currency Rate'!A$142, 0)), 0))</f>
        <v>0</v>
      </c>
      <c r="M86" t="str">
        <f t="shared" ca="1" si="9"/>
        <v>INSERT INTO PAYMENTS(EXCHANGE_ID, PAIDAMOUNT, CURRENCY, EXCH_RATE_EXRATEDATE, EXCH_RATE_CURRENCYPAIR) VALUES(85, 17100.0000, 'USD',NULL, NULL);</v>
      </c>
    </row>
    <row r="87" spans="1:13" x14ac:dyDescent="0.25">
      <c r="A87" s="2">
        <f t="shared" si="8"/>
        <v>86</v>
      </c>
      <c r="B87" s="2">
        <f ca="1">INDEX(Exchanges!$C$2:'Exchanges'!$C$101, A87)</f>
        <v>26</v>
      </c>
      <c r="C87">
        <f ca="1">INDEX(Exchanges!$D$2:'Exchanges'!$D$101, A87)</f>
        <v>88</v>
      </c>
      <c r="D87" s="2">
        <f ca="1">INDEX('Base Prices'!$D$1:'Base Prices'!$D$261, B87*10-9++((A87-1)/10+1))</f>
        <v>10907</v>
      </c>
      <c r="E87" s="2" t="str">
        <f ca="1">INDEX('Base Prices'!$C$1:'Base Prices'!$C$261, B87*10-8)</f>
        <v>JPY</v>
      </c>
      <c r="F87" s="2">
        <f ca="1">_xlfn.IFNA(_xlfn.IFNA(MATCH(""&amp;E87&amp;I87, 'Currency Rate'!A$1:'Currency Rate'!A$142, 0), MATCH(""&amp;I87&amp;E87, 'Currency Rate'!A$1:'Currency Rate'!A$142, 0)), 0)</f>
        <v>112</v>
      </c>
      <c r="G87" s="2">
        <f ca="1">IF(F87=0, 0, INDEX('Currency Rate'!B$1:'Currency Rate'!B$151, F87+((A87-1)/10)))</f>
        <v>136.47900000000001</v>
      </c>
      <c r="H87" s="20">
        <f t="shared" ca="1" si="6"/>
        <v>7032.7010016192962</v>
      </c>
      <c r="I87" s="2" t="str">
        <f t="shared" ca="1" si="7"/>
        <v>CHF</v>
      </c>
      <c r="J87" s="19">
        <v>44238</v>
      </c>
      <c r="K87" s="2" t="str">
        <f ca="1">INDEX('Currency Rate'!A$1:A227,_xlfn.IFNA(_xlfn.IFNA(MATCH(""&amp;E87&amp;I87, 'Currency Rate'!A$1:'Currency Rate'!A$142, 0), MATCH(""&amp;I87&amp;E87, 'Currency Rate'!A$1:'Currency Rate'!A$142, 0)), 0))</f>
        <v>CHFJPY</v>
      </c>
      <c r="M87" t="str">
        <f t="shared" ca="1" si="9"/>
        <v>INSERT INTO PAYMENTS(EXCHANGE_ID, PAIDAMOUNT, CURRENCY, EXCH_RATE_EXRATEDATE, EXCH_RATE_CURRENCYPAIR) VALUES(86, 7032.7010, 'CHF','11-Feb-21', 'CHFJPY');</v>
      </c>
    </row>
    <row r="88" spans="1:13" x14ac:dyDescent="0.25">
      <c r="A88" s="2">
        <f t="shared" si="8"/>
        <v>87</v>
      </c>
      <c r="B88" s="2">
        <f ca="1">INDEX(Exchanges!$C$2:'Exchanges'!$C$101, A88)</f>
        <v>20</v>
      </c>
      <c r="C88">
        <f ca="1">INDEX(Exchanges!$D$2:'Exchanges'!$D$101, A88)</f>
        <v>29</v>
      </c>
      <c r="D88" s="2">
        <f ca="1">INDEX('Base Prices'!$D$1:'Base Prices'!$D$261, B88*10-9++((A88-1)/10+1))</f>
        <v>102.70099999999999</v>
      </c>
      <c r="E88" s="2" t="str">
        <f ca="1">INDEX('Base Prices'!$C$1:'Base Prices'!$C$261, B88*10-8)</f>
        <v>EUR</v>
      </c>
      <c r="F88" s="2">
        <f ca="1">_xlfn.IFNA(_xlfn.IFNA(MATCH(""&amp;E88&amp;I88, 'Currency Rate'!A$1:'Currency Rate'!A$142, 0), MATCH(""&amp;I88&amp;E88, 'Currency Rate'!A$1:'Currency Rate'!A$142, 0)), 0)</f>
        <v>62</v>
      </c>
      <c r="G88" s="2">
        <f ca="1">IF(F88=0, 0, INDEX('Currency Rate'!B$1:'Currency Rate'!B$151, F88+((A88-1)/10)))</f>
        <v>1.2011700000000001</v>
      </c>
      <c r="H88" s="20">
        <f t="shared" ca="1" si="6"/>
        <v>3577.4794449299998</v>
      </c>
      <c r="I88" s="2" t="str">
        <f t="shared" ca="1" si="7"/>
        <v>CAD</v>
      </c>
      <c r="J88" s="19">
        <v>44238</v>
      </c>
      <c r="K88" s="2" t="str">
        <f ca="1">INDEX('Currency Rate'!A$1:A228,_xlfn.IFNA(_xlfn.IFNA(MATCH(""&amp;E88&amp;I88, 'Currency Rate'!A$1:'Currency Rate'!A$142, 0), MATCH(""&amp;I88&amp;E88, 'Currency Rate'!A$1:'Currency Rate'!A$142, 0)), 0))</f>
        <v>EURCAD</v>
      </c>
      <c r="M88" t="str">
        <f t="shared" ca="1" si="9"/>
        <v>INSERT INTO PAYMENTS(EXCHANGE_ID, PAIDAMOUNT, CURRENCY, EXCH_RATE_EXRATEDATE, EXCH_RATE_CURRENCYPAIR) VALUES(87, 3577.4794, 'CAD','11-Feb-21', 'EURCAD');</v>
      </c>
    </row>
    <row r="89" spans="1:13" x14ac:dyDescent="0.25">
      <c r="A89" s="2">
        <f t="shared" si="8"/>
        <v>88</v>
      </c>
      <c r="B89" s="2">
        <f ca="1">INDEX(Exchanges!$C$2:'Exchanges'!$C$101, A89)</f>
        <v>9</v>
      </c>
      <c r="C89">
        <f ca="1">INDEX(Exchanges!$D$2:'Exchanges'!$D$101, A89)</f>
        <v>54</v>
      </c>
      <c r="D89" s="2">
        <f ca="1">INDEX('Base Prices'!$D$1:'Base Prices'!$D$261, B89*10-9++((A89-1)/10+1))</f>
        <v>121.08</v>
      </c>
      <c r="E89" s="2" t="str">
        <f ca="1">INDEX('Base Prices'!$C$1:'Base Prices'!$C$261, B89*10-8)</f>
        <v>USD</v>
      </c>
      <c r="F89" s="2">
        <f ca="1">_xlfn.IFNA(_xlfn.IFNA(MATCH(""&amp;E89&amp;I89, 'Currency Rate'!A$1:'Currency Rate'!A$142, 0), MATCH(""&amp;I89&amp;E89, 'Currency Rate'!A$1:'Currency Rate'!A$142, 0)), 0)</f>
        <v>102</v>
      </c>
      <c r="G89" s="2">
        <f ca="1">IF(F89=0, 0, INDEX('Currency Rate'!B$1:'Currency Rate'!B$151, F89+((A89-1)/10)))</f>
        <v>101.706</v>
      </c>
      <c r="H89" s="20">
        <f t="shared" ca="1" si="6"/>
        <v>664986.37392000004</v>
      </c>
      <c r="I89" s="2" t="str">
        <f t="shared" ca="1" si="7"/>
        <v>JPY</v>
      </c>
      <c r="J89" s="19">
        <v>44238</v>
      </c>
      <c r="K89" s="2" t="str">
        <f ca="1">INDEX('Currency Rate'!A$1:A229,_xlfn.IFNA(_xlfn.IFNA(MATCH(""&amp;E89&amp;I89, 'Currency Rate'!A$1:'Currency Rate'!A$142, 0), MATCH(""&amp;I89&amp;E89, 'Currency Rate'!A$1:'Currency Rate'!A$142, 0)), 0))</f>
        <v>USDJPY</v>
      </c>
      <c r="M89" t="str">
        <f t="shared" ca="1" si="9"/>
        <v>INSERT INTO PAYMENTS(EXCHANGE_ID, PAIDAMOUNT, CURRENCY, EXCH_RATE_EXRATEDATE, EXCH_RATE_CURRENCYPAIR) VALUES(88, 664986.3739, 'JPY','11-Feb-21', 'USDJPY');</v>
      </c>
    </row>
    <row r="90" spans="1:13" x14ac:dyDescent="0.25">
      <c r="A90" s="2">
        <f t="shared" si="8"/>
        <v>89</v>
      </c>
      <c r="B90" s="2">
        <f ca="1">INDEX(Exchanges!$C$2:'Exchanges'!$C$101, A90)</f>
        <v>1</v>
      </c>
      <c r="C90">
        <f ca="1">INDEX(Exchanges!$D$2:'Exchanges'!$D$101, A90)</f>
        <v>3</v>
      </c>
      <c r="D90" s="2">
        <f ca="1">INDEX('Base Prices'!$D$1:'Base Prices'!$D$261, B90*10-9++((A90-1)/10+1))</f>
        <v>167.816</v>
      </c>
      <c r="E90" s="2" t="str">
        <f ca="1">INDEX('Base Prices'!$C$1:'Base Prices'!$C$261, B90*10-8)</f>
        <v>GBP</v>
      </c>
      <c r="F90" s="2">
        <f ca="1">_xlfn.IFNA(_xlfn.IFNA(MATCH(""&amp;E90&amp;I90, 'Currency Rate'!A$1:'Currency Rate'!A$142, 0), MATCH(""&amp;I90&amp;E90, 'Currency Rate'!A$1:'Currency Rate'!A$142, 0)), 0)</f>
        <v>52</v>
      </c>
      <c r="G90" s="2">
        <f ca="1">IF(F90=0, 0, INDEX('Currency Rate'!B$1:'Currency Rate'!B$151, F90+((A90-1)/10)))</f>
        <v>2.0002</v>
      </c>
      <c r="H90" s="20">
        <f t="shared" ca="1" si="6"/>
        <v>1006.9966896000001</v>
      </c>
      <c r="I90" s="2" t="str">
        <f t="shared" ca="1" si="7"/>
        <v>CHF</v>
      </c>
      <c r="J90" s="19">
        <v>44238</v>
      </c>
      <c r="K90" s="2" t="str">
        <f ca="1">INDEX('Currency Rate'!A$1:A230,_xlfn.IFNA(_xlfn.IFNA(MATCH(""&amp;E90&amp;I90, 'Currency Rate'!A$1:'Currency Rate'!A$142, 0), MATCH(""&amp;I90&amp;E90, 'Currency Rate'!A$1:'Currency Rate'!A$142, 0)), 0))</f>
        <v>GBPCHF</v>
      </c>
      <c r="M90" t="str">
        <f t="shared" ca="1" si="9"/>
        <v>INSERT INTO PAYMENTS(EXCHANGE_ID, PAIDAMOUNT, CURRENCY, EXCH_RATE_EXRATEDATE, EXCH_RATE_CURRENCYPAIR) VALUES(89, 1006.9967, 'CHF','11-Feb-21', 'GBPCHF');</v>
      </c>
    </row>
    <row r="91" spans="1:13" x14ac:dyDescent="0.25">
      <c r="A91" s="2">
        <f t="shared" si="8"/>
        <v>90</v>
      </c>
      <c r="B91" s="2">
        <f ca="1">INDEX(Exchanges!$C$2:'Exchanges'!$C$101, A91)</f>
        <v>23</v>
      </c>
      <c r="C91">
        <f ca="1">INDEX(Exchanges!$D$2:'Exchanges'!$D$101, A91)</f>
        <v>93</v>
      </c>
      <c r="D91" s="2">
        <f ca="1">INDEX('Base Prices'!$D$1:'Base Prices'!$D$261, B91*10-9++((A91-1)/10+1))</f>
        <v>3206.51</v>
      </c>
      <c r="E91" s="2" t="str">
        <f ca="1">INDEX('Base Prices'!$C$1:'Base Prices'!$C$261, B91*10-8)</f>
        <v>USD</v>
      </c>
      <c r="F91" s="2">
        <f ca="1">_xlfn.IFNA(_xlfn.IFNA(MATCH(""&amp;E91&amp;I91, 'Currency Rate'!A$1:'Currency Rate'!A$142, 0), MATCH(""&amp;I91&amp;E91, 'Currency Rate'!A$1:'Currency Rate'!A$142, 0)), 0)</f>
        <v>12</v>
      </c>
      <c r="G91" s="2">
        <f ca="1">IF(F91=0, 0, INDEX('Currency Rate'!B$1:'Currency Rate'!B$151, F91+((A91-1)/10)))</f>
        <v>1.2478199999999999</v>
      </c>
      <c r="H91" s="20">
        <f t="shared" ca="1" si="6"/>
        <v>238981.12708563739</v>
      </c>
      <c r="I91" s="2" t="str">
        <f t="shared" ca="1" si="7"/>
        <v>EUR</v>
      </c>
      <c r="J91" s="19">
        <v>44239</v>
      </c>
      <c r="K91" s="2" t="str">
        <f ca="1">INDEX('Currency Rate'!A$1:A231,_xlfn.IFNA(_xlfn.IFNA(MATCH(""&amp;E91&amp;I91, 'Currency Rate'!A$1:'Currency Rate'!A$142, 0), MATCH(""&amp;I91&amp;E91, 'Currency Rate'!A$1:'Currency Rate'!A$142, 0)), 0))</f>
        <v>EURUSD</v>
      </c>
      <c r="M91" t="str">
        <f t="shared" ca="1" si="9"/>
        <v>INSERT INTO PAYMENTS(EXCHANGE_ID, PAIDAMOUNT, CURRENCY, EXCH_RATE_EXRATEDATE, EXCH_RATE_CURRENCYPAIR) VALUES(90, 238981.1271, 'EUR','12-Feb-21', 'EURUSD');</v>
      </c>
    </row>
    <row r="92" spans="1:13" x14ac:dyDescent="0.25">
      <c r="A92" s="2">
        <f t="shared" si="8"/>
        <v>91</v>
      </c>
      <c r="B92" s="2">
        <f ca="1">INDEX(Exchanges!$C$2:'Exchanges'!$C$101, A92)</f>
        <v>6</v>
      </c>
      <c r="C92">
        <f ca="1">INDEX(Exchanges!$D$2:'Exchanges'!$D$101, A92)</f>
        <v>70</v>
      </c>
      <c r="D92" s="2">
        <f ca="1">INDEX('Base Prices'!$D$1:'Base Prices'!$D$261, B92*10-9++((A92-1)/10+1))</f>
        <v>338.97</v>
      </c>
      <c r="E92" s="2" t="str">
        <f ca="1">INDEX('Base Prices'!$C$1:'Base Prices'!$C$261, B92*10-8)</f>
        <v>USD</v>
      </c>
      <c r="F92" s="2">
        <f ca="1">_xlfn.IFNA(_xlfn.IFNA(MATCH(""&amp;E92&amp;I92, 'Currency Rate'!A$1:'Currency Rate'!A$142, 0), MATCH(""&amp;I92&amp;E92, 'Currency Rate'!A$1:'Currency Rate'!A$142, 0)), 0)</f>
        <v>32</v>
      </c>
      <c r="G92" s="2">
        <f ca="1">IF(F92=0, 0, INDEX('Currency Rate'!B$1:'Currency Rate'!B$151, F92+((A92-1)/10)))</f>
        <v>1.6746700000000001</v>
      </c>
      <c r="H92" s="20">
        <f t="shared" ca="1" si="6"/>
        <v>39736.402293000006</v>
      </c>
      <c r="I92" s="2" t="str">
        <f t="shared" ca="1" si="7"/>
        <v>CHF</v>
      </c>
      <c r="J92" s="19">
        <v>44239</v>
      </c>
      <c r="K92" s="2" t="str">
        <f ca="1">INDEX('Currency Rate'!A$1:A232,_xlfn.IFNA(_xlfn.IFNA(MATCH(""&amp;E92&amp;I92, 'Currency Rate'!A$1:'Currency Rate'!A$142, 0), MATCH(""&amp;I92&amp;E92, 'Currency Rate'!A$1:'Currency Rate'!A$142, 0)), 0))</f>
        <v>USDCHF</v>
      </c>
      <c r="M92" t="str">
        <f t="shared" ca="1" si="9"/>
        <v>INSERT INTO PAYMENTS(EXCHANGE_ID, PAIDAMOUNT, CURRENCY, EXCH_RATE_EXRATEDATE, EXCH_RATE_CURRENCYPAIR) VALUES(91, 39736.4023, 'CHF','12-Feb-21', 'USDCHF');</v>
      </c>
    </row>
    <row r="93" spans="1:13" x14ac:dyDescent="0.25">
      <c r="A93" s="2">
        <f t="shared" si="8"/>
        <v>92</v>
      </c>
      <c r="B93" s="2">
        <f ca="1">INDEX(Exchanges!$C$2:'Exchanges'!$C$101, A93)</f>
        <v>22</v>
      </c>
      <c r="C93">
        <f ca="1">INDEX(Exchanges!$D$2:'Exchanges'!$D$101, A93)</f>
        <v>26</v>
      </c>
      <c r="D93" s="2">
        <f ca="1">INDEX('Base Prices'!$D$1:'Base Prices'!$D$261, B93*10-9++((A93-1)/10+1))</f>
        <v>59.98</v>
      </c>
      <c r="E93" s="2" t="str">
        <f ca="1">INDEX('Base Prices'!$C$1:'Base Prices'!$C$261, B93*10-8)</f>
        <v>USD</v>
      </c>
      <c r="F93" s="2">
        <f ca="1">_xlfn.IFNA(_xlfn.IFNA(MATCH(""&amp;E93&amp;I93, 'Currency Rate'!A$1:'Currency Rate'!A$142, 0), MATCH(""&amp;I93&amp;E93, 'Currency Rate'!A$1:'Currency Rate'!A$142, 0)), 0)</f>
        <v>12</v>
      </c>
      <c r="G93" s="2">
        <f ca="1">IF(F93=0, 0, INDEX('Currency Rate'!B$1:'Currency Rate'!B$151, F93+((A93-1)/10)))</f>
        <v>1.0293099999999999</v>
      </c>
      <c r="H93" s="20">
        <f t="shared" ca="1" si="6"/>
        <v>1515.0732043796329</v>
      </c>
      <c r="I93" s="2" t="str">
        <f t="shared" ca="1" si="7"/>
        <v>EUR</v>
      </c>
      <c r="J93" s="19">
        <v>44239</v>
      </c>
      <c r="K93" s="2" t="str">
        <f ca="1">INDEX('Currency Rate'!A$1:A233,_xlfn.IFNA(_xlfn.IFNA(MATCH(""&amp;E93&amp;I93, 'Currency Rate'!A$1:'Currency Rate'!A$142, 0), MATCH(""&amp;I93&amp;E93, 'Currency Rate'!A$1:'Currency Rate'!A$142, 0)), 0))</f>
        <v>EURUSD</v>
      </c>
      <c r="M93" t="str">
        <f t="shared" ca="1" si="9"/>
        <v>INSERT INTO PAYMENTS(EXCHANGE_ID, PAIDAMOUNT, CURRENCY, EXCH_RATE_EXRATEDATE, EXCH_RATE_CURRENCYPAIR) VALUES(92, 1515.0732, 'EUR','12-Feb-21', 'EURUSD');</v>
      </c>
    </row>
    <row r="94" spans="1:13" x14ac:dyDescent="0.25">
      <c r="A94" s="2">
        <f t="shared" si="8"/>
        <v>93</v>
      </c>
      <c r="B94" s="2">
        <f ca="1">INDEX(Exchanges!$C$2:'Exchanges'!$C$101, A94)</f>
        <v>1</v>
      </c>
      <c r="C94">
        <f ca="1">INDEX(Exchanges!$D$2:'Exchanges'!$D$101, A94)</f>
        <v>54</v>
      </c>
      <c r="D94" s="2">
        <f ca="1">INDEX('Base Prices'!$D$1:'Base Prices'!$D$261, B94*10-9++((A94-1)/10+1))</f>
        <v>162.77500000000001</v>
      </c>
      <c r="E94" s="2" t="str">
        <f ca="1">INDEX('Base Prices'!$C$1:'Base Prices'!$C$261, B94*10-8)</f>
        <v>GBP</v>
      </c>
      <c r="F94" s="2">
        <f ca="1">_xlfn.IFNA(_xlfn.IFNA(MATCH(""&amp;E94&amp;I94, 'Currency Rate'!A$1:'Currency Rate'!A$142, 0), MATCH(""&amp;I94&amp;E94, 'Currency Rate'!A$1:'Currency Rate'!A$142, 0)), 0)</f>
        <v>82</v>
      </c>
      <c r="G94" s="2">
        <f ca="1">IF(F94=0, 0, INDEX('Currency Rate'!B$1:'Currency Rate'!B$151, F94+((A94-1)/10)))</f>
        <v>0.94768600000000003</v>
      </c>
      <c r="H94" s="20">
        <f t="shared" ca="1" si="6"/>
        <v>9275.0657918340039</v>
      </c>
      <c r="I94" s="2" t="str">
        <f t="shared" ca="1" si="7"/>
        <v>EUR</v>
      </c>
      <c r="J94" s="19">
        <v>44239</v>
      </c>
      <c r="K94" s="2" t="str">
        <f ca="1">INDEX('Currency Rate'!A$1:A234,_xlfn.IFNA(_xlfn.IFNA(MATCH(""&amp;E94&amp;I94, 'Currency Rate'!A$1:'Currency Rate'!A$142, 0), MATCH(""&amp;I94&amp;E94, 'Currency Rate'!A$1:'Currency Rate'!A$142, 0)), 0))</f>
        <v>EURGBP</v>
      </c>
      <c r="M94" t="str">
        <f t="shared" ca="1" si="9"/>
        <v>INSERT INTO PAYMENTS(EXCHANGE_ID, PAIDAMOUNT, CURRENCY, EXCH_RATE_EXRATEDATE, EXCH_RATE_CURRENCYPAIR) VALUES(93, 9275.0658, 'EUR','12-Feb-21', 'EURGBP');</v>
      </c>
    </row>
    <row r="95" spans="1:13" x14ac:dyDescent="0.25">
      <c r="A95" s="2">
        <f t="shared" si="8"/>
        <v>94</v>
      </c>
      <c r="B95" s="2">
        <f ca="1">INDEX(Exchanges!$C$2:'Exchanges'!$C$101, A95)</f>
        <v>24</v>
      </c>
      <c r="C95">
        <f ca="1">INDEX(Exchanges!$D$2:'Exchanges'!$D$101, A95)</f>
        <v>47</v>
      </c>
      <c r="D95" s="2">
        <f ca="1">INDEX('Base Prices'!$D$1:'Base Prices'!$D$261, B95*10-9++((A95-1)/10+1))</f>
        <v>48.09</v>
      </c>
      <c r="E95" s="2" t="str">
        <f ca="1">INDEX('Base Prices'!$C$1:'Base Prices'!$C$261, B95*10-8)</f>
        <v>USD</v>
      </c>
      <c r="F95" s="2">
        <f ca="1">_xlfn.IFNA(_xlfn.IFNA(MATCH(""&amp;E95&amp;I95, 'Currency Rate'!A$1:'Currency Rate'!A$142, 0), MATCH(""&amp;I95&amp;E95, 'Currency Rate'!A$1:'Currency Rate'!A$142, 0)), 0)</f>
        <v>102</v>
      </c>
      <c r="G95" s="2">
        <f ca="1">IF(F95=0, 0, INDEX('Currency Rate'!B$1:'Currency Rate'!B$151, F95+((A95-1)/10)))</f>
        <v>101.11199999999999</v>
      </c>
      <c r="H95" s="20">
        <f t="shared" ca="1" si="6"/>
        <v>228536.37576000002</v>
      </c>
      <c r="I95" s="2" t="str">
        <f t="shared" ca="1" si="7"/>
        <v>JPY</v>
      </c>
      <c r="J95" s="19">
        <v>44239</v>
      </c>
      <c r="K95" s="2" t="str">
        <f ca="1">INDEX('Currency Rate'!A$1:A235,_xlfn.IFNA(_xlfn.IFNA(MATCH(""&amp;E95&amp;I95, 'Currency Rate'!A$1:'Currency Rate'!A$142, 0), MATCH(""&amp;I95&amp;E95, 'Currency Rate'!A$1:'Currency Rate'!A$142, 0)), 0))</f>
        <v>USDJPY</v>
      </c>
      <c r="M95" t="str">
        <f t="shared" ca="1" si="9"/>
        <v>INSERT INTO PAYMENTS(EXCHANGE_ID, PAIDAMOUNT, CURRENCY, EXCH_RATE_EXRATEDATE, EXCH_RATE_CURRENCYPAIR) VALUES(94, 228536.3758, 'JPY','12-Feb-21', 'USDJPY');</v>
      </c>
    </row>
    <row r="96" spans="1:13" x14ac:dyDescent="0.25">
      <c r="A96" s="2">
        <f t="shared" si="8"/>
        <v>95</v>
      </c>
      <c r="B96" s="2">
        <f ca="1">INDEX(Exchanges!$C$2:'Exchanges'!$C$101, A96)</f>
        <v>14</v>
      </c>
      <c r="C96">
        <f ca="1">INDEX(Exchanges!$D$2:'Exchanges'!$D$101, A96)</f>
        <v>13</v>
      </c>
      <c r="D96" s="2">
        <f ca="1">INDEX('Base Prices'!$D$1:'Base Prices'!$D$261, B96*10-9++((A96-1)/10+1))</f>
        <v>123.66</v>
      </c>
      <c r="E96" s="2" t="str">
        <f ca="1">INDEX('Base Prices'!$C$1:'Base Prices'!$C$261, B96*10-8)</f>
        <v>EUR</v>
      </c>
      <c r="F96" s="2">
        <f ca="1">_xlfn.IFNA(_xlfn.IFNA(MATCH(""&amp;E96&amp;I96, 'Currency Rate'!A$1:'Currency Rate'!A$142, 0), MATCH(""&amp;I96&amp;E96, 'Currency Rate'!A$1:'Currency Rate'!A$142, 0)), 0)</f>
        <v>0</v>
      </c>
      <c r="G96" s="2">
        <f ca="1">IF(F96=0, 0, INDEX('Currency Rate'!B$1:'Currency Rate'!B$151, F96+((A96-1)/10)))</f>
        <v>0</v>
      </c>
      <c r="H96" s="20">
        <f t="shared" ca="1" si="6"/>
        <v>1607.58</v>
      </c>
      <c r="I96" s="2" t="str">
        <f t="shared" ca="1" si="7"/>
        <v>EUR</v>
      </c>
      <c r="J96" s="19">
        <v>44239</v>
      </c>
      <c r="K96" s="2">
        <f ca="1">INDEX('Currency Rate'!A$1:A236,_xlfn.IFNA(_xlfn.IFNA(MATCH(""&amp;E96&amp;I96, 'Currency Rate'!A$1:'Currency Rate'!A$142, 0), MATCH(""&amp;I96&amp;E96, 'Currency Rate'!A$1:'Currency Rate'!A$142, 0)), 0))</f>
        <v>0</v>
      </c>
      <c r="M96" t="str">
        <f t="shared" ca="1" si="9"/>
        <v>INSERT INTO PAYMENTS(EXCHANGE_ID, PAIDAMOUNT, CURRENCY, EXCH_RATE_EXRATEDATE, EXCH_RATE_CURRENCYPAIR) VALUES(95, 1607.5800, 'EUR',NULL, NULL);</v>
      </c>
    </row>
    <row r="97" spans="1:13" x14ac:dyDescent="0.25">
      <c r="A97" s="2">
        <f t="shared" si="8"/>
        <v>96</v>
      </c>
      <c r="B97" s="2">
        <f ca="1">INDEX(Exchanges!$C$2:'Exchanges'!$C$101, A97)</f>
        <v>6</v>
      </c>
      <c r="C97">
        <f ca="1">INDEX(Exchanges!$D$2:'Exchanges'!$D$101, A97)</f>
        <v>27</v>
      </c>
      <c r="D97" s="2">
        <f ca="1">INDEX('Base Prices'!$D$1:'Base Prices'!$D$261, B97*10-9++((A97-1)/10+1))</f>
        <v>338.97</v>
      </c>
      <c r="E97" s="2" t="str">
        <f ca="1">INDEX('Base Prices'!$C$1:'Base Prices'!$C$261, B97*10-8)</f>
        <v>USD</v>
      </c>
      <c r="F97" s="2">
        <f ca="1">_xlfn.IFNA(_xlfn.IFNA(MATCH(""&amp;E97&amp;I97, 'Currency Rate'!A$1:'Currency Rate'!A$142, 0), MATCH(""&amp;I97&amp;E97, 'Currency Rate'!A$1:'Currency Rate'!A$142, 0)), 0)</f>
        <v>0</v>
      </c>
      <c r="G97" s="2">
        <f ca="1">IF(F97=0, 0, INDEX('Currency Rate'!B$1:'Currency Rate'!B$151, F97+((A97-1)/10)))</f>
        <v>0</v>
      </c>
      <c r="H97" s="20">
        <f t="shared" ca="1" si="6"/>
        <v>9152.19</v>
      </c>
      <c r="I97" s="2" t="str">
        <f t="shared" ca="1" si="7"/>
        <v>USD</v>
      </c>
      <c r="J97" s="19">
        <v>44239</v>
      </c>
      <c r="K97" s="2">
        <f ca="1">INDEX('Currency Rate'!A$1:A237,_xlfn.IFNA(_xlfn.IFNA(MATCH(""&amp;E97&amp;I97, 'Currency Rate'!A$1:'Currency Rate'!A$142, 0), MATCH(""&amp;I97&amp;E97, 'Currency Rate'!A$1:'Currency Rate'!A$142, 0)), 0))</f>
        <v>0</v>
      </c>
      <c r="M97" t="str">
        <f t="shared" ca="1" si="9"/>
        <v>INSERT INTO PAYMENTS(EXCHANGE_ID, PAIDAMOUNT, CURRENCY, EXCH_RATE_EXRATEDATE, EXCH_RATE_CURRENCYPAIR) VALUES(96, 9152.1900, 'USD',NULL, NULL);</v>
      </c>
    </row>
    <row r="98" spans="1:13" x14ac:dyDescent="0.25">
      <c r="A98" s="2">
        <f t="shared" si="8"/>
        <v>97</v>
      </c>
      <c r="B98" s="2">
        <f ca="1">INDEX(Exchanges!$C$2:'Exchanges'!$C$101, A98)</f>
        <v>6</v>
      </c>
      <c r="C98">
        <f ca="1">INDEX(Exchanges!$D$2:'Exchanges'!$D$101, A98)</f>
        <v>1</v>
      </c>
      <c r="D98" s="2">
        <f ca="1">INDEX('Base Prices'!$D$1:'Base Prices'!$D$261, B98*10-9++((A98-1)/10+1))</f>
        <v>338.97</v>
      </c>
      <c r="E98" s="2" t="str">
        <f ca="1">INDEX('Base Prices'!$C$1:'Base Prices'!$C$261, B98*10-8)</f>
        <v>USD</v>
      </c>
      <c r="F98" s="2">
        <f ca="1">_xlfn.IFNA(_xlfn.IFNA(MATCH(""&amp;E98&amp;I98, 'Currency Rate'!A$1:'Currency Rate'!A$142, 0), MATCH(""&amp;I98&amp;E98, 'Currency Rate'!A$1:'Currency Rate'!A$142, 0)), 0)</f>
        <v>0</v>
      </c>
      <c r="G98" s="2">
        <f ca="1">IF(F98=0, 0, INDEX('Currency Rate'!B$1:'Currency Rate'!B$151, F98+((A98-1)/10)))</f>
        <v>0</v>
      </c>
      <c r="H98" s="20">
        <f t="shared" ref="H98:H129" ca="1" si="10">IF(F98=0, D98, IF(EXACT(I98, LEFT(K98, 3)), D98/G98, D98*G98)) * C98</f>
        <v>338.97</v>
      </c>
      <c r="I98" s="2" t="str">
        <f t="shared" ca="1" si="7"/>
        <v>USD</v>
      </c>
      <c r="J98" s="19">
        <v>44239</v>
      </c>
      <c r="K98" s="2">
        <f ca="1">INDEX('Currency Rate'!A$1:A238,_xlfn.IFNA(_xlfn.IFNA(MATCH(""&amp;E98&amp;I98, 'Currency Rate'!A$1:'Currency Rate'!A$142, 0), MATCH(""&amp;I98&amp;E98, 'Currency Rate'!A$1:'Currency Rate'!A$142, 0)), 0))</f>
        <v>0</v>
      </c>
      <c r="M98" t="str">
        <f t="shared" ca="1" si="9"/>
        <v>INSERT INTO PAYMENTS(EXCHANGE_ID, PAIDAMOUNT, CURRENCY, EXCH_RATE_EXRATEDATE, EXCH_RATE_CURRENCYPAIR) VALUES(97, 338.9700, 'USD',NULL, NULL);</v>
      </c>
    </row>
    <row r="99" spans="1:13" x14ac:dyDescent="0.25">
      <c r="A99" s="2">
        <f t="shared" si="8"/>
        <v>98</v>
      </c>
      <c r="B99" s="2">
        <f ca="1">INDEX(Exchanges!$C$2:'Exchanges'!$C$101, A99)</f>
        <v>12</v>
      </c>
      <c r="C99">
        <f ca="1">INDEX(Exchanges!$D$2:'Exchanges'!$D$101, A99)</f>
        <v>27</v>
      </c>
      <c r="D99" s="2">
        <f ca="1">INDEX('Base Prices'!$D$1:'Base Prices'!$D$261, B99*10-9++((A99-1)/10+1))</f>
        <v>125.13</v>
      </c>
      <c r="E99" s="2" t="str">
        <f ca="1">INDEX('Base Prices'!$C$1:'Base Prices'!$C$261, B99*10-8)</f>
        <v>USD</v>
      </c>
      <c r="F99" s="2">
        <f ca="1">_xlfn.IFNA(_xlfn.IFNA(MATCH(""&amp;E99&amp;I99, 'Currency Rate'!A$1:'Currency Rate'!A$142, 0), MATCH(""&amp;I99&amp;E99, 'Currency Rate'!A$1:'Currency Rate'!A$142, 0)), 0)</f>
        <v>12</v>
      </c>
      <c r="G99" s="2">
        <f ca="1">IF(F99=0, 0, INDEX('Currency Rate'!B$1:'Currency Rate'!B$151, F99+((A99-1)/10)))</f>
        <v>1.0293099999999999</v>
      </c>
      <c r="H99" s="20">
        <f t="shared" ca="1" si="10"/>
        <v>3282.3056222129389</v>
      </c>
      <c r="I99" s="2" t="str">
        <f t="shared" ca="1" si="7"/>
        <v>EUR</v>
      </c>
      <c r="J99" s="19">
        <v>44239</v>
      </c>
      <c r="K99" s="2" t="str">
        <f ca="1">INDEX('Currency Rate'!A$1:A239,_xlfn.IFNA(_xlfn.IFNA(MATCH(""&amp;E99&amp;I99, 'Currency Rate'!A$1:'Currency Rate'!A$142, 0), MATCH(""&amp;I99&amp;E99, 'Currency Rate'!A$1:'Currency Rate'!A$142, 0)), 0))</f>
        <v>EURUSD</v>
      </c>
      <c r="M99" t="str">
        <f t="shared" ca="1" si="9"/>
        <v>INSERT INTO PAYMENTS(EXCHANGE_ID, PAIDAMOUNT, CURRENCY, EXCH_RATE_EXRATEDATE, EXCH_RATE_CURRENCYPAIR) VALUES(98, 3282.3056, 'EUR','12-Feb-21', 'EURUSD');</v>
      </c>
    </row>
    <row r="100" spans="1:13" x14ac:dyDescent="0.25">
      <c r="A100" s="2">
        <f t="shared" si="8"/>
        <v>99</v>
      </c>
      <c r="B100" s="2">
        <f ca="1">INDEX(Exchanges!$C$2:'Exchanges'!$C$101, A100)</f>
        <v>24</v>
      </c>
      <c r="C100">
        <f ca="1">INDEX(Exchanges!$D$2:'Exchanges'!$D$101, A100)</f>
        <v>90</v>
      </c>
      <c r="D100" s="2">
        <f ca="1">INDEX('Base Prices'!$D$1:'Base Prices'!$D$261, B100*10-9++((A100-1)/10+1))</f>
        <v>48.09</v>
      </c>
      <c r="E100" s="2" t="str">
        <f ca="1">INDEX('Base Prices'!$C$1:'Base Prices'!$C$261, B100*10-8)</f>
        <v>USD</v>
      </c>
      <c r="F100" s="2">
        <f ca="1">_xlfn.IFNA(_xlfn.IFNA(MATCH(""&amp;E100&amp;I100, 'Currency Rate'!A$1:'Currency Rate'!A$142, 0), MATCH(""&amp;I100&amp;E100, 'Currency Rate'!A$1:'Currency Rate'!A$142, 0)), 0)</f>
        <v>12</v>
      </c>
      <c r="G100" s="2">
        <f ca="1">IF(F100=0, 0, INDEX('Currency Rate'!B$1:'Currency Rate'!B$151, F100+((A100-1)/10)))</f>
        <v>1.0293099999999999</v>
      </c>
      <c r="H100" s="20">
        <f t="shared" ca="1" si="10"/>
        <v>4204.8556800186543</v>
      </c>
      <c r="I100" s="2" t="str">
        <f t="shared" ca="1" si="7"/>
        <v>EUR</v>
      </c>
      <c r="J100" s="19">
        <v>44239</v>
      </c>
      <c r="K100" s="2" t="str">
        <f ca="1">INDEX('Currency Rate'!A$1:A240,_xlfn.IFNA(_xlfn.IFNA(MATCH(""&amp;E100&amp;I100, 'Currency Rate'!A$1:'Currency Rate'!A$142, 0), MATCH(""&amp;I100&amp;E100, 'Currency Rate'!A$1:'Currency Rate'!A$142, 0)), 0))</f>
        <v>EURUSD</v>
      </c>
      <c r="M100" t="str">
        <f t="shared" ca="1" si="9"/>
        <v>INSERT INTO PAYMENTS(EXCHANGE_ID, PAIDAMOUNT, CURRENCY, EXCH_RATE_EXRATEDATE, EXCH_RATE_CURRENCYPAIR) VALUES(99, 4204.8557, 'EUR','12-Feb-21', 'EURUSD');</v>
      </c>
    </row>
    <row r="101" spans="1:13" x14ac:dyDescent="0.25">
      <c r="A101" s="2">
        <v>100</v>
      </c>
      <c r="B101" s="2">
        <f ca="1">INDEX(Exchanges!$C$2:'Exchanges'!$C$101, A101)</f>
        <v>12</v>
      </c>
      <c r="C101">
        <f ca="1">INDEX(Exchanges!$D$2:'Exchanges'!$D$101, A101)</f>
        <v>100</v>
      </c>
      <c r="D101" s="2">
        <f ca="1">INDEX('Base Prices'!$D$1:'Base Prices'!$D$261, B101*10-9++((A101-1)/10+1))</f>
        <v>125.13</v>
      </c>
      <c r="E101" s="2" t="str">
        <f ca="1">INDEX('Base Prices'!$C$1:'Base Prices'!$C$261, B101*10-8)</f>
        <v>USD</v>
      </c>
      <c r="F101" s="2">
        <f ca="1">_xlfn.IFNA(_xlfn.IFNA(MATCH(""&amp;E101&amp;I101, 'Currency Rate'!A$1:'Currency Rate'!A$142, 0), MATCH(""&amp;I101&amp;E101, 'Currency Rate'!A$1:'Currency Rate'!A$142, 0)), 0)</f>
        <v>2</v>
      </c>
      <c r="G101" s="2">
        <f ca="1">IF(F101=0, 0, INDEX('Currency Rate'!B$1:'Currency Rate'!B$151, F101+((A101-1)/10)))</f>
        <v>1.14418</v>
      </c>
      <c r="H101" s="20">
        <f t="shared" ca="1" si="10"/>
        <v>14317.124339999998</v>
      </c>
      <c r="I101" s="2" t="str">
        <f t="shared" ca="1" si="7"/>
        <v>CAD</v>
      </c>
      <c r="J101" s="19">
        <v>44239</v>
      </c>
      <c r="K101" s="2" t="str">
        <f ca="1">INDEX('Currency Rate'!A$1:A241,_xlfn.IFNA(_xlfn.IFNA(MATCH(""&amp;E101&amp;I101, 'Currency Rate'!A$1:'Currency Rate'!A$142, 0), MATCH(""&amp;I101&amp;E101, 'Currency Rate'!A$1:'Currency Rate'!A$142, 0)), 0))</f>
        <v>USDCAD</v>
      </c>
      <c r="M101" t="str">
        <f t="shared" ca="1" si="9"/>
        <v>INSERT INTO PAYMENTS(EXCHANGE_ID, PAIDAMOUNT, CURRENCY, EXCH_RATE_EXRATEDATE, EXCH_RATE_CURRENCYPAIR) VALUES(100, 14317.1243, 'CAD','12-Feb-21', 'USDCAD');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F352-C1D5-4543-B1A3-A57C9234F91C}">
  <dimension ref="A1:C21"/>
  <sheetViews>
    <sheetView workbookViewId="0">
      <selection activeCell="C4" sqref="C4"/>
    </sheetView>
  </sheetViews>
  <sheetFormatPr defaultRowHeight="15" x14ac:dyDescent="0.25"/>
  <cols>
    <col min="1" max="1" width="69.42578125" customWidth="1"/>
    <col min="2" max="2" width="66.28515625" customWidth="1"/>
    <col min="3" max="3" width="118.85546875" customWidth="1"/>
  </cols>
  <sheetData>
    <row r="1" spans="1:3" x14ac:dyDescent="0.25">
      <c r="A1" s="10" t="s">
        <v>275</v>
      </c>
      <c r="B1" s="10" t="s">
        <v>259</v>
      </c>
      <c r="C1" s="10" t="s">
        <v>276</v>
      </c>
    </row>
    <row r="2" spans="1:3" x14ac:dyDescent="0.25">
      <c r="A2" t="s">
        <v>67</v>
      </c>
      <c r="B2" t="str">
        <f t="shared" ref="B2:B21" si="0">"INSERT INTO BROKERS(NAME) VALUES('" &amp; A2 &amp;"');"</f>
        <v>INSERT INTO BROKERS(NAME) VALUES('eToro');</v>
      </c>
      <c r="C2" t="s">
        <v>68</v>
      </c>
    </row>
    <row r="3" spans="1:3" x14ac:dyDescent="0.25">
      <c r="A3" t="s">
        <v>69</v>
      </c>
      <c r="B3" t="str">
        <f t="shared" si="0"/>
        <v>INSERT INTO BROKERS(NAME) VALUES('Pepperstone');</v>
      </c>
      <c r="C3" t="s">
        <v>85</v>
      </c>
    </row>
    <row r="4" spans="1:3" x14ac:dyDescent="0.25">
      <c r="A4" t="s">
        <v>70</v>
      </c>
      <c r="B4" t="str">
        <f t="shared" si="0"/>
        <v>INSERT INTO BROKERS(NAME) VALUES('Plus500');</v>
      </c>
      <c r="C4" t="s">
        <v>86</v>
      </c>
    </row>
    <row r="5" spans="1:3" x14ac:dyDescent="0.25">
      <c r="A5" t="s">
        <v>71</v>
      </c>
      <c r="B5" t="str">
        <f t="shared" si="0"/>
        <v>INSERT INTO BROKERS(NAME) VALUES('Capital.com');</v>
      </c>
    </row>
    <row r="6" spans="1:3" x14ac:dyDescent="0.25">
      <c r="A6" t="s">
        <v>66</v>
      </c>
      <c r="B6" t="str">
        <f t="shared" si="0"/>
        <v>INSERT INTO BROKERS(NAME) VALUES('City Index');</v>
      </c>
    </row>
    <row r="7" spans="1:3" x14ac:dyDescent="0.25">
      <c r="A7" t="s">
        <v>72</v>
      </c>
      <c r="B7" t="str">
        <f t="shared" si="0"/>
        <v>INSERT INTO BROKERS(NAME) VALUES('Robinhood');</v>
      </c>
    </row>
    <row r="8" spans="1:3" x14ac:dyDescent="0.25">
      <c r="A8" t="s">
        <v>73</v>
      </c>
      <c r="B8" t="str">
        <f t="shared" si="0"/>
        <v>INSERT INTO BROKERS(NAME) VALUES('AvaTrade');</v>
      </c>
    </row>
    <row r="9" spans="1:3" x14ac:dyDescent="0.25">
      <c r="A9" t="s">
        <v>74</v>
      </c>
      <c r="B9" t="str">
        <f t="shared" si="0"/>
        <v>INSERT INTO BROKERS(NAME) VALUES('FXCM');</v>
      </c>
    </row>
    <row r="10" spans="1:3" x14ac:dyDescent="0.25">
      <c r="A10" t="s">
        <v>75</v>
      </c>
      <c r="B10" t="str">
        <f t="shared" si="0"/>
        <v>INSERT INTO BROKERS(NAME) VALUES('Markets.com');</v>
      </c>
    </row>
    <row r="11" spans="1:3" x14ac:dyDescent="0.25">
      <c r="A11" t="s">
        <v>76</v>
      </c>
      <c r="B11" t="str">
        <f t="shared" si="0"/>
        <v>INSERT INTO BROKERS(NAME) VALUES('Moneta Markets');</v>
      </c>
    </row>
    <row r="12" spans="1:3" x14ac:dyDescent="0.25">
      <c r="A12" t="s">
        <v>77</v>
      </c>
      <c r="B12" t="str">
        <f t="shared" si="0"/>
        <v>INSERT INTO BROKERS(NAME) VALUES('Degiro');</v>
      </c>
    </row>
    <row r="13" spans="1:3" x14ac:dyDescent="0.25">
      <c r="A13" t="s">
        <v>65</v>
      </c>
      <c r="B13" t="str">
        <f t="shared" si="0"/>
        <v>INSERT INTO BROKERS(NAME) VALUES('CMC Markets');</v>
      </c>
    </row>
    <row r="14" spans="1:3" x14ac:dyDescent="0.25">
      <c r="A14" t="s">
        <v>64</v>
      </c>
      <c r="B14" t="str">
        <f t="shared" si="0"/>
        <v>INSERT INTO BROKERS(NAME) VALUES('IG');</v>
      </c>
    </row>
    <row r="15" spans="1:3" x14ac:dyDescent="0.25">
      <c r="A15" t="s">
        <v>78</v>
      </c>
      <c r="B15" t="str">
        <f t="shared" si="0"/>
        <v>INSERT INTO BROKERS(NAME) VALUES('TD Ameritrade');</v>
      </c>
    </row>
    <row r="16" spans="1:3" x14ac:dyDescent="0.25">
      <c r="A16" t="s">
        <v>79</v>
      </c>
      <c r="B16" t="str">
        <f t="shared" si="0"/>
        <v>INSERT INTO BROKERS(NAME) VALUES('Webull');</v>
      </c>
    </row>
    <row r="17" spans="1:2" x14ac:dyDescent="0.25">
      <c r="A17" t="s">
        <v>80</v>
      </c>
      <c r="B17" t="str">
        <f t="shared" si="0"/>
        <v>INSERT INTO BROKERS(NAME) VALUES('Interactive Brokers IBKR Lite');</v>
      </c>
    </row>
    <row r="18" spans="1:2" x14ac:dyDescent="0.25">
      <c r="A18" t="s">
        <v>81</v>
      </c>
      <c r="B18" t="str">
        <f t="shared" si="0"/>
        <v>INSERT INTO BROKERS(NAME) VALUES('TradeStation');</v>
      </c>
    </row>
    <row r="19" spans="1:2" x14ac:dyDescent="0.25">
      <c r="A19" t="s">
        <v>82</v>
      </c>
      <c r="B19" t="str">
        <f t="shared" si="0"/>
        <v>INSERT INTO BROKERS(NAME) VALUES('E*TRADE');</v>
      </c>
    </row>
    <row r="20" spans="1:2" x14ac:dyDescent="0.25">
      <c r="A20" t="s">
        <v>83</v>
      </c>
      <c r="B20" t="str">
        <f t="shared" si="0"/>
        <v>INSERT INTO BROKERS(NAME) VALUES('Zacks Trade');</v>
      </c>
    </row>
    <row r="21" spans="1:2" x14ac:dyDescent="0.25">
      <c r="A21" t="s">
        <v>84</v>
      </c>
      <c r="B21" t="str">
        <f t="shared" si="0"/>
        <v>INSERT INTO BROKERS(NAME) VALUES('Fidelity');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8A41-0644-413D-84F1-BF5375C75B68}">
  <dimension ref="A1:O151"/>
  <sheetViews>
    <sheetView zoomScaleNormal="100" workbookViewId="0">
      <selection activeCell="J2" sqref="J2"/>
    </sheetView>
  </sheetViews>
  <sheetFormatPr defaultRowHeight="15" x14ac:dyDescent="0.25"/>
  <cols>
    <col min="1" max="1" width="10.42578125" bestFit="1" customWidth="1"/>
    <col min="2" max="2" width="14.140625" bestFit="1" customWidth="1"/>
    <col min="3" max="3" width="2.85546875" bestFit="1" customWidth="1"/>
    <col min="4" max="4" width="15" bestFit="1" customWidth="1"/>
    <col min="5" max="5" width="16.28515625" bestFit="1" customWidth="1"/>
    <col min="6" max="6" width="31" bestFit="1" customWidth="1"/>
    <col min="7" max="7" width="5.5703125" bestFit="1" customWidth="1"/>
    <col min="8" max="8" width="15.5703125" bestFit="1" customWidth="1"/>
    <col min="9" max="9" width="19.28515625" bestFit="1" customWidth="1"/>
    <col min="10" max="10" width="19.85546875" bestFit="1" customWidth="1"/>
    <col min="11" max="11" width="28.42578125" bestFit="1" customWidth="1"/>
    <col min="12" max="12" width="39.7109375" bestFit="1" customWidth="1"/>
    <col min="13" max="13" width="39" bestFit="1" customWidth="1"/>
    <col min="14" max="14" width="19.42578125" bestFit="1" customWidth="1"/>
    <col min="15" max="15" width="199.5703125" bestFit="1" customWidth="1"/>
    <col min="16" max="16" width="49.7109375" customWidth="1"/>
  </cols>
  <sheetData>
    <row r="1" spans="1:15" x14ac:dyDescent="0.25">
      <c r="A1" s="10" t="s">
        <v>263</v>
      </c>
      <c r="B1" s="10" t="s">
        <v>264</v>
      </c>
      <c r="C1" s="10" t="s">
        <v>7</v>
      </c>
      <c r="D1" s="10" t="s">
        <v>265</v>
      </c>
      <c r="E1" s="10" t="s">
        <v>266</v>
      </c>
      <c r="F1" s="10" t="s">
        <v>267</v>
      </c>
      <c r="G1" s="10" t="s">
        <v>63</v>
      </c>
      <c r="H1" s="10" t="s">
        <v>268</v>
      </c>
      <c r="I1" s="10" t="s">
        <v>269</v>
      </c>
      <c r="J1" s="10" t="s">
        <v>270</v>
      </c>
      <c r="K1" s="10" t="s">
        <v>271</v>
      </c>
      <c r="L1" s="10" t="s">
        <v>272</v>
      </c>
      <c r="M1" s="10" t="s">
        <v>273</v>
      </c>
      <c r="N1" s="10" t="s">
        <v>274</v>
      </c>
      <c r="O1" s="10" t="s">
        <v>259</v>
      </c>
    </row>
    <row r="2" spans="1:15" x14ac:dyDescent="0.25">
      <c r="A2" t="s">
        <v>9</v>
      </c>
      <c r="B2" t="s">
        <v>39</v>
      </c>
      <c r="C2" t="s">
        <v>7</v>
      </c>
      <c r="D2" t="s">
        <v>0</v>
      </c>
      <c r="E2">
        <f ca="1">RANDBETWEEN(1000000000,9999999999)</f>
        <v>1190712197</v>
      </c>
      <c r="F2" t="str">
        <f t="shared" ref="F2:F33" ca="1" si="0">_xlfn.CONCAT(LOWER($H2), LOWER($I2), C$2, INDEX($D$2:$D$8,RANDBETWEEN(1,COUNTA($D$2:$D$8)),1))</f>
        <v>harveyanderson@gmx.com</v>
      </c>
      <c r="G2" s="2" t="s">
        <v>63</v>
      </c>
      <c r="H2" t="str">
        <f t="shared" ref="H2:H33" ca="1" si="1">INDEX($A$2:$A$31,RANDBETWEEN(1,COUNTA($A$2:$A$31)),1)</f>
        <v>Harvey</v>
      </c>
      <c r="I2" t="str">
        <f t="shared" ref="I2:I33" ca="1" si="2">INDEX($B$2:$B$27,RANDBETWEEN(1,COUNTA($B$2:$B$27)),1)</f>
        <v>Anderson</v>
      </c>
      <c r="J2" s="1">
        <f ca="1">RANDBETWEEN(DATE(1950,1,1),DATE(2000,12,31))</f>
        <v>22928</v>
      </c>
      <c r="K2" s="1">
        <f ca="1">RANDBETWEEN(DATE(2018,1,1),DATE(2021,1,31))</f>
        <v>44051</v>
      </c>
      <c r="L2" s="2" t="str">
        <f t="shared" ref="L2:L33" ca="1" si="3">IF(RANDBETWEEN(0,10)&gt;5,E2,"NULL")</f>
        <v>NULL</v>
      </c>
      <c r="M2" s="3" t="str">
        <f t="shared" ref="M2:M33" ca="1" si="4">IF(RANDBETWEEN(0,10)&gt;5,F2,"NULL")</f>
        <v>harveyanderson@gmx.com</v>
      </c>
      <c r="N2">
        <f ca="1">RANDBETWEEN(1, 20)</f>
        <v>3</v>
      </c>
      <c r="O2" t="str">
        <f t="shared" ref="O2:O33" ca="1" si="5">"INSERT INTO CLIENTS (BROKER_ID, NAME, SURNAME, BIRTHDATE, REGISTRATIONDATE, PHONENUMBER, EMAIL) VALUES (" &amp; N2 &amp; ", '" &amp; H2 &amp; "', '" &amp; I2 &amp;  "', '" &amp; TEXT(J2,"DD-MMM-YY") &amp;  "', '" &amp; TEXT(K2,"DD-MMM-YY") &amp;  "', " &amp; IF(EXACT(L2, "NULL"), L2, "'"&amp;L2&amp;"'") &amp;  ", " &amp; IF(EXACT(M2, "NULL"), M2, "'"&amp;M2&amp;"'") &amp;  ");"</f>
        <v>INSERT INTO CLIENTS (BROKER_ID, NAME, SURNAME, BIRTHDATE, REGISTRATIONDATE, PHONENUMBER, EMAIL) VALUES (3, 'Harvey', 'Anderson', '09-Oct-62', '08-Aug-20', NULL, 'harveyanderson@gmx.com');</v>
      </c>
    </row>
    <row r="3" spans="1:15" x14ac:dyDescent="0.25">
      <c r="A3" t="s">
        <v>10</v>
      </c>
      <c r="B3" t="s">
        <v>40</v>
      </c>
      <c r="D3" t="s">
        <v>1</v>
      </c>
      <c r="E3">
        <f t="shared" ref="E3:E66" ca="1" si="6">RANDBETWEEN(1000000000,9999999999)</f>
        <v>7066696120</v>
      </c>
      <c r="F3" t="str">
        <f t="shared" ca="1" si="0"/>
        <v>robertothompson@yahoo.com</v>
      </c>
      <c r="G3" s="2" t="s">
        <v>63</v>
      </c>
      <c r="H3" t="str">
        <f t="shared" ca="1" si="1"/>
        <v>Roberto</v>
      </c>
      <c r="I3" t="str">
        <f t="shared" ca="1" si="2"/>
        <v>Thompson</v>
      </c>
      <c r="J3" s="1">
        <f t="shared" ref="J3:J66" ca="1" si="7">RANDBETWEEN(DATE(1950,1,1),DATE(2000,12,31))</f>
        <v>23005</v>
      </c>
      <c r="K3" s="1">
        <f t="shared" ref="K3:K66" ca="1" si="8">RANDBETWEEN(DATE(2018,1,1),DATE(2021,1,31))</f>
        <v>44213</v>
      </c>
      <c r="L3" s="2" t="str">
        <f t="shared" ca="1" si="3"/>
        <v>NULL</v>
      </c>
      <c r="M3" s="3" t="str">
        <f t="shared" ca="1" si="4"/>
        <v>NULL</v>
      </c>
      <c r="N3">
        <f t="shared" ref="N3:N66" ca="1" si="9">RANDBETWEEN(1, 20)</f>
        <v>12</v>
      </c>
      <c r="O3" t="str">
        <f t="shared" ca="1" si="5"/>
        <v>INSERT INTO CLIENTS (BROKER_ID, NAME, SURNAME, BIRTHDATE, REGISTRATIONDATE, PHONENUMBER, EMAIL) VALUES (12, 'Roberto', 'Thompson', '25-Dec-62', '17-Jan-21', NULL, NULL);</v>
      </c>
    </row>
    <row r="4" spans="1:15" x14ac:dyDescent="0.25">
      <c r="A4" t="s">
        <v>11</v>
      </c>
      <c r="B4" t="s">
        <v>41</v>
      </c>
      <c r="D4" t="s">
        <v>2</v>
      </c>
      <c r="E4">
        <f t="shared" ca="1" si="6"/>
        <v>4821916221</v>
      </c>
      <c r="F4" t="str">
        <f t="shared" ca="1" si="0"/>
        <v>huntersmith@yahoo.com</v>
      </c>
      <c r="G4" s="2" t="s">
        <v>63</v>
      </c>
      <c r="H4" t="str">
        <f t="shared" ca="1" si="1"/>
        <v>Hunter</v>
      </c>
      <c r="I4" t="str">
        <f t="shared" ca="1" si="2"/>
        <v>Smith</v>
      </c>
      <c r="J4" s="1">
        <f t="shared" ca="1" si="7"/>
        <v>34278</v>
      </c>
      <c r="K4" s="1">
        <f t="shared" ca="1" si="8"/>
        <v>43345</v>
      </c>
      <c r="L4" s="2">
        <f t="shared" ca="1" si="3"/>
        <v>4821916221</v>
      </c>
      <c r="M4" s="3" t="str">
        <f t="shared" ca="1" si="4"/>
        <v>NULL</v>
      </c>
      <c r="N4">
        <f t="shared" ca="1" si="9"/>
        <v>12</v>
      </c>
      <c r="O4" t="str">
        <f t="shared" ca="1" si="5"/>
        <v>INSERT INTO CLIENTS (BROKER_ID, NAME, SURNAME, BIRTHDATE, REGISTRATIONDATE, PHONENUMBER, EMAIL) VALUES (12, 'Hunter', 'Smith', '05-Nov-93', '02-Sep-18', '4821916221', NULL);</v>
      </c>
    </row>
    <row r="5" spans="1:15" x14ac:dyDescent="0.25">
      <c r="A5" t="s">
        <v>12</v>
      </c>
      <c r="B5" t="s">
        <v>42</v>
      </c>
      <c r="D5" t="s">
        <v>3</v>
      </c>
      <c r="E5">
        <f t="shared" ca="1" si="6"/>
        <v>9128121102</v>
      </c>
      <c r="F5" t="str">
        <f t="shared" ca="1" si="0"/>
        <v>milesrobinson@yahoo.com</v>
      </c>
      <c r="G5" s="2" t="s">
        <v>63</v>
      </c>
      <c r="H5" t="str">
        <f t="shared" ca="1" si="1"/>
        <v>Miles</v>
      </c>
      <c r="I5" t="str">
        <f t="shared" ca="1" si="2"/>
        <v>Robinson</v>
      </c>
      <c r="J5" s="1">
        <f t="shared" ca="1" si="7"/>
        <v>29299</v>
      </c>
      <c r="K5" s="1">
        <f t="shared" ca="1" si="8"/>
        <v>43914</v>
      </c>
      <c r="L5" s="2" t="str">
        <f t="shared" ca="1" si="3"/>
        <v>NULL</v>
      </c>
      <c r="M5" s="3" t="str">
        <f t="shared" ca="1" si="4"/>
        <v>milesrobinson@yahoo.com</v>
      </c>
      <c r="N5">
        <f t="shared" ca="1" si="9"/>
        <v>18</v>
      </c>
      <c r="O5" t="str">
        <f t="shared" ca="1" si="5"/>
        <v>INSERT INTO CLIENTS (BROKER_ID, NAME, SURNAME, BIRTHDATE, REGISTRATIONDATE, PHONENUMBER, EMAIL) VALUES (18, 'Miles', 'Robinson', '19-Mar-80', '24-Mar-20', NULL, 'milesrobinson@yahoo.com');</v>
      </c>
    </row>
    <row r="6" spans="1:15" x14ac:dyDescent="0.25">
      <c r="A6" t="s">
        <v>13</v>
      </c>
      <c r="B6" t="s">
        <v>43</v>
      </c>
      <c r="D6" t="s">
        <v>4</v>
      </c>
      <c r="E6">
        <f t="shared" ca="1" si="6"/>
        <v>5879575930</v>
      </c>
      <c r="F6" t="str">
        <f t="shared" ca="1" si="0"/>
        <v>claudedavis@mail.com</v>
      </c>
      <c r="G6" s="2" t="s">
        <v>63</v>
      </c>
      <c r="H6" t="str">
        <f t="shared" ca="1" si="1"/>
        <v>Claude</v>
      </c>
      <c r="I6" t="str">
        <f t="shared" ca="1" si="2"/>
        <v>Davis</v>
      </c>
      <c r="J6" s="1">
        <f t="shared" ca="1" si="7"/>
        <v>36289</v>
      </c>
      <c r="K6" s="1">
        <f t="shared" ca="1" si="8"/>
        <v>43519</v>
      </c>
      <c r="L6" s="2" t="str">
        <f t="shared" ca="1" si="3"/>
        <v>NULL</v>
      </c>
      <c r="M6" s="3" t="str">
        <f t="shared" ca="1" si="4"/>
        <v>NULL</v>
      </c>
      <c r="N6">
        <f t="shared" ca="1" si="9"/>
        <v>2</v>
      </c>
      <c r="O6" t="str">
        <f t="shared" ca="1" si="5"/>
        <v>INSERT INTO CLIENTS (BROKER_ID, NAME, SURNAME, BIRTHDATE, REGISTRATIONDATE, PHONENUMBER, EMAIL) VALUES (2, 'Claude', 'Davis', '09-May-99', '23-Feb-19', NULL, NULL);</v>
      </c>
    </row>
    <row r="7" spans="1:15" x14ac:dyDescent="0.25">
      <c r="A7" t="s">
        <v>14</v>
      </c>
      <c r="B7" t="s">
        <v>44</v>
      </c>
      <c r="D7" t="s">
        <v>5</v>
      </c>
      <c r="E7">
        <f t="shared" ca="1" si="6"/>
        <v>5941122006</v>
      </c>
      <c r="F7" t="str">
        <f t="shared" ca="1" si="0"/>
        <v>connerblack@gmx.com</v>
      </c>
      <c r="G7" s="2" t="s">
        <v>63</v>
      </c>
      <c r="H7" t="str">
        <f t="shared" ca="1" si="1"/>
        <v>Conner</v>
      </c>
      <c r="I7" t="str">
        <f t="shared" ca="1" si="2"/>
        <v>Black</v>
      </c>
      <c r="J7" s="1">
        <f t="shared" ca="1" si="7"/>
        <v>31921</v>
      </c>
      <c r="K7" s="1">
        <f t="shared" ca="1" si="8"/>
        <v>43527</v>
      </c>
      <c r="L7" s="2" t="str">
        <f t="shared" ca="1" si="3"/>
        <v>NULL</v>
      </c>
      <c r="M7" s="3" t="str">
        <f t="shared" ca="1" si="4"/>
        <v>connerblack@gmx.com</v>
      </c>
      <c r="N7">
        <f t="shared" ca="1" si="9"/>
        <v>8</v>
      </c>
      <c r="O7" t="str">
        <f t="shared" ca="1" si="5"/>
        <v>INSERT INTO CLIENTS (BROKER_ID, NAME, SURNAME, BIRTHDATE, REGISTRATIONDATE, PHONENUMBER, EMAIL) VALUES (8, 'Conner', 'Black', '24-May-87', '03-Mar-19', NULL, 'connerblack@gmx.com');</v>
      </c>
    </row>
    <row r="8" spans="1:15" x14ac:dyDescent="0.25">
      <c r="A8" t="s">
        <v>15</v>
      </c>
      <c r="B8" t="s">
        <v>45</v>
      </c>
      <c r="D8" t="s">
        <v>6</v>
      </c>
      <c r="E8">
        <f t="shared" ca="1" si="6"/>
        <v>7184137041</v>
      </c>
      <c r="F8" t="str">
        <f t="shared" ca="1" si="0"/>
        <v>connerwilson@google.com</v>
      </c>
      <c r="G8" s="2" t="s">
        <v>63</v>
      </c>
      <c r="H8" t="str">
        <f t="shared" ca="1" si="1"/>
        <v>Conner</v>
      </c>
      <c r="I8" t="str">
        <f t="shared" ca="1" si="2"/>
        <v>Wilson</v>
      </c>
      <c r="J8" s="1">
        <f t="shared" ca="1" si="7"/>
        <v>31646</v>
      </c>
      <c r="K8" s="1">
        <f t="shared" ca="1" si="8"/>
        <v>43246</v>
      </c>
      <c r="L8" s="2" t="str">
        <f t="shared" ca="1" si="3"/>
        <v>NULL</v>
      </c>
      <c r="M8" s="3" t="str">
        <f t="shared" ca="1" si="4"/>
        <v>NULL</v>
      </c>
      <c r="N8">
        <f t="shared" ca="1" si="9"/>
        <v>5</v>
      </c>
      <c r="O8" t="str">
        <f t="shared" ca="1" si="5"/>
        <v>INSERT INTO CLIENTS (BROKER_ID, NAME, SURNAME, BIRTHDATE, REGISTRATIONDATE, PHONENUMBER, EMAIL) VALUES (5, 'Conner', 'Wilson', '22-Aug-86', '26-May-18', NULL, NULL);</v>
      </c>
    </row>
    <row r="9" spans="1:15" x14ac:dyDescent="0.25">
      <c r="A9" t="s">
        <v>16</v>
      </c>
      <c r="B9" t="s">
        <v>46</v>
      </c>
      <c r="E9">
        <f t="shared" ca="1" si="6"/>
        <v>1057817127</v>
      </c>
      <c r="F9" t="str">
        <f t="shared" ca="1" si="0"/>
        <v>aidananderson@yandex.com</v>
      </c>
      <c r="G9" s="2" t="s">
        <v>63</v>
      </c>
      <c r="H9" t="str">
        <f t="shared" ca="1" si="1"/>
        <v>Aidan</v>
      </c>
      <c r="I9" t="str">
        <f t="shared" ca="1" si="2"/>
        <v>Anderson</v>
      </c>
      <c r="J9" s="1">
        <f t="shared" ca="1" si="7"/>
        <v>36653</v>
      </c>
      <c r="K9" s="1">
        <f t="shared" ca="1" si="8"/>
        <v>43218</v>
      </c>
      <c r="L9" s="2" t="str">
        <f t="shared" ca="1" si="3"/>
        <v>NULL</v>
      </c>
      <c r="M9" s="3" t="str">
        <f t="shared" ca="1" si="4"/>
        <v>NULL</v>
      </c>
      <c r="N9">
        <f t="shared" ca="1" si="9"/>
        <v>9</v>
      </c>
      <c r="O9" t="str">
        <f t="shared" ca="1" si="5"/>
        <v>INSERT INTO CLIENTS (BROKER_ID, NAME, SURNAME, BIRTHDATE, REGISTRATIONDATE, PHONENUMBER, EMAIL) VALUES (9, 'Aidan', 'Anderson', '07-May-00', '28-Apr-18', NULL, NULL);</v>
      </c>
    </row>
    <row r="10" spans="1:15" x14ac:dyDescent="0.25">
      <c r="A10" t="s">
        <v>17</v>
      </c>
      <c r="B10" t="s">
        <v>47</v>
      </c>
      <c r="E10">
        <f t="shared" ca="1" si="6"/>
        <v>2885938562</v>
      </c>
      <c r="F10" t="str">
        <f t="shared" ca="1" si="0"/>
        <v>daveclark@outlook.com</v>
      </c>
      <c r="G10" s="2" t="s">
        <v>63</v>
      </c>
      <c r="H10" t="str">
        <f t="shared" ca="1" si="1"/>
        <v>Dave</v>
      </c>
      <c r="I10" t="str">
        <f t="shared" ca="1" si="2"/>
        <v>Clark</v>
      </c>
      <c r="J10" s="1">
        <f t="shared" ca="1" si="7"/>
        <v>27474</v>
      </c>
      <c r="K10" s="1">
        <f t="shared" ca="1" si="8"/>
        <v>43992</v>
      </c>
      <c r="L10" s="2" t="str">
        <f t="shared" ca="1" si="3"/>
        <v>NULL</v>
      </c>
      <c r="M10" s="3" t="str">
        <f t="shared" ca="1" si="4"/>
        <v>NULL</v>
      </c>
      <c r="N10">
        <f t="shared" ca="1" si="9"/>
        <v>15</v>
      </c>
      <c r="O10" t="str">
        <f t="shared" ca="1" si="5"/>
        <v>INSERT INTO CLIENTS (BROKER_ID, NAME, SURNAME, BIRTHDATE, REGISTRATIONDATE, PHONENUMBER, EMAIL) VALUES (15, 'Dave', 'Clark', '21-Mar-75', '10-Jun-20', NULL, NULL);</v>
      </c>
    </row>
    <row r="11" spans="1:15" x14ac:dyDescent="0.25">
      <c r="A11" t="s">
        <v>18</v>
      </c>
      <c r="B11" t="s">
        <v>48</v>
      </c>
      <c r="E11">
        <f t="shared" ca="1" si="6"/>
        <v>7609528848</v>
      </c>
      <c r="F11" t="str">
        <f t="shared" ca="1" si="0"/>
        <v>milesharris@google.com</v>
      </c>
      <c r="G11" s="2" t="s">
        <v>63</v>
      </c>
      <c r="H11" t="str">
        <f t="shared" ca="1" si="1"/>
        <v>Miles</v>
      </c>
      <c r="I11" t="str">
        <f t="shared" ca="1" si="2"/>
        <v>Harris</v>
      </c>
      <c r="J11" s="1">
        <f t="shared" ca="1" si="7"/>
        <v>29698</v>
      </c>
      <c r="K11" s="1">
        <f t="shared" ca="1" si="8"/>
        <v>43422</v>
      </c>
      <c r="L11" s="2">
        <f t="shared" ca="1" si="3"/>
        <v>7609528848</v>
      </c>
      <c r="M11" s="3" t="str">
        <f t="shared" ca="1" si="4"/>
        <v>milesharris@google.com</v>
      </c>
      <c r="N11">
        <f t="shared" ca="1" si="9"/>
        <v>6</v>
      </c>
      <c r="O11" t="str">
        <f t="shared" ca="1" si="5"/>
        <v>INSERT INTO CLIENTS (BROKER_ID, NAME, SURNAME, BIRTHDATE, REGISTRATIONDATE, PHONENUMBER, EMAIL) VALUES (6, 'Miles', 'Harris', '22-Apr-81', '18-Nov-18', '7609528848', 'milesharris@google.com');</v>
      </c>
    </row>
    <row r="12" spans="1:15" x14ac:dyDescent="0.25">
      <c r="A12" t="s">
        <v>19</v>
      </c>
      <c r="B12" t="s">
        <v>49</v>
      </c>
      <c r="E12">
        <f t="shared" ca="1" si="6"/>
        <v>4680154154</v>
      </c>
      <c r="F12" t="str">
        <f t="shared" ca="1" si="0"/>
        <v>davewilliams@google.com</v>
      </c>
      <c r="G12" s="2" t="s">
        <v>63</v>
      </c>
      <c r="H12" t="str">
        <f t="shared" ca="1" si="1"/>
        <v>Dave</v>
      </c>
      <c r="I12" t="str">
        <f t="shared" ca="1" si="2"/>
        <v>Williams</v>
      </c>
      <c r="J12" s="1">
        <f t="shared" ca="1" si="7"/>
        <v>32765</v>
      </c>
      <c r="K12" s="1">
        <f t="shared" ca="1" si="8"/>
        <v>43215</v>
      </c>
      <c r="L12" s="2">
        <f t="shared" ca="1" si="3"/>
        <v>4680154154</v>
      </c>
      <c r="M12" s="3" t="str">
        <f t="shared" ca="1" si="4"/>
        <v>NULL</v>
      </c>
      <c r="N12">
        <f t="shared" ca="1" si="9"/>
        <v>9</v>
      </c>
      <c r="O12" t="str">
        <f t="shared" ca="1" si="5"/>
        <v>INSERT INTO CLIENTS (BROKER_ID, NAME, SURNAME, BIRTHDATE, REGISTRATIONDATE, PHONENUMBER, EMAIL) VALUES (9, 'Dave', 'Williams', '14-Sep-89', '25-Apr-18', '4680154154', NULL);</v>
      </c>
    </row>
    <row r="13" spans="1:15" x14ac:dyDescent="0.25">
      <c r="A13" t="s">
        <v>20</v>
      </c>
      <c r="B13" t="s">
        <v>8</v>
      </c>
      <c r="E13">
        <f t="shared" ca="1" si="6"/>
        <v>1466005758</v>
      </c>
      <c r="F13" t="str">
        <f t="shared" ca="1" si="0"/>
        <v>davewhite@mail.com</v>
      </c>
      <c r="G13" s="2" t="s">
        <v>63</v>
      </c>
      <c r="H13" t="str">
        <f t="shared" ca="1" si="1"/>
        <v>Dave</v>
      </c>
      <c r="I13" t="str">
        <f t="shared" ca="1" si="2"/>
        <v>White</v>
      </c>
      <c r="J13" s="1">
        <f t="shared" ca="1" si="7"/>
        <v>31709</v>
      </c>
      <c r="K13" s="1">
        <f t="shared" ca="1" si="8"/>
        <v>43643</v>
      </c>
      <c r="L13" s="2" t="str">
        <f t="shared" ca="1" si="3"/>
        <v>NULL</v>
      </c>
      <c r="M13" s="3" t="str">
        <f t="shared" ca="1" si="4"/>
        <v>NULL</v>
      </c>
      <c r="N13">
        <f t="shared" ca="1" si="9"/>
        <v>5</v>
      </c>
      <c r="O13" t="str">
        <f t="shared" ca="1" si="5"/>
        <v>INSERT INTO CLIENTS (BROKER_ID, NAME, SURNAME, BIRTHDATE, REGISTRATIONDATE, PHONENUMBER, EMAIL) VALUES (5, 'Dave', 'White', '24-Oct-86', '27-Jun-19', NULL, NULL);</v>
      </c>
    </row>
    <row r="14" spans="1:15" x14ac:dyDescent="0.25">
      <c r="A14" t="s">
        <v>21</v>
      </c>
      <c r="B14" t="s">
        <v>50</v>
      </c>
      <c r="E14">
        <f t="shared" ca="1" si="6"/>
        <v>3278196478</v>
      </c>
      <c r="F14" t="str">
        <f t="shared" ca="1" si="0"/>
        <v>lewisrobinson@icloud.com</v>
      </c>
      <c r="G14" s="2" t="s">
        <v>63</v>
      </c>
      <c r="H14" t="str">
        <f t="shared" ca="1" si="1"/>
        <v>Lewis</v>
      </c>
      <c r="I14" t="str">
        <f t="shared" ca="1" si="2"/>
        <v>Robinson</v>
      </c>
      <c r="J14" s="1">
        <f t="shared" ca="1" si="7"/>
        <v>21587</v>
      </c>
      <c r="K14" s="1">
        <f t="shared" ca="1" si="8"/>
        <v>44009</v>
      </c>
      <c r="L14" s="2">
        <f t="shared" ca="1" si="3"/>
        <v>3278196478</v>
      </c>
      <c r="M14" s="3" t="str">
        <f t="shared" ca="1" si="4"/>
        <v>lewisrobinson@icloud.com</v>
      </c>
      <c r="N14">
        <f t="shared" ca="1" si="9"/>
        <v>16</v>
      </c>
      <c r="O14" t="str">
        <f t="shared" ca="1" si="5"/>
        <v>INSERT INTO CLIENTS (BROKER_ID, NAME, SURNAME, BIRTHDATE, REGISTRATIONDATE, PHONENUMBER, EMAIL) VALUES (16, 'Lewis', 'Robinson', '06-Feb-59', '27-Jun-20', '3278196478', 'lewisrobinson@icloud.com');</v>
      </c>
    </row>
    <row r="15" spans="1:15" x14ac:dyDescent="0.25">
      <c r="A15" t="s">
        <v>22</v>
      </c>
      <c r="B15" t="s">
        <v>51</v>
      </c>
      <c r="E15">
        <f t="shared" ca="1" si="6"/>
        <v>9711874957</v>
      </c>
      <c r="F15" t="str">
        <f t="shared" ca="1" si="0"/>
        <v>harveylee@mail.com</v>
      </c>
      <c r="G15" s="2" t="s">
        <v>63</v>
      </c>
      <c r="H15" t="str">
        <f t="shared" ca="1" si="1"/>
        <v>Harvey</v>
      </c>
      <c r="I15" t="str">
        <f t="shared" ca="1" si="2"/>
        <v>Lee</v>
      </c>
      <c r="J15" s="1">
        <f t="shared" ca="1" si="7"/>
        <v>32796</v>
      </c>
      <c r="K15" s="1">
        <f t="shared" ca="1" si="8"/>
        <v>44140</v>
      </c>
      <c r="L15" s="2" t="str">
        <f t="shared" ca="1" si="3"/>
        <v>NULL</v>
      </c>
      <c r="M15" s="3" t="str">
        <f t="shared" ca="1" si="4"/>
        <v>NULL</v>
      </c>
      <c r="N15">
        <f t="shared" ca="1" si="9"/>
        <v>12</v>
      </c>
      <c r="O15" t="str">
        <f t="shared" ca="1" si="5"/>
        <v>INSERT INTO CLIENTS (BROKER_ID, NAME, SURNAME, BIRTHDATE, REGISTRATIONDATE, PHONENUMBER, EMAIL) VALUES (12, 'Harvey', 'Lee', '15-Oct-89', '05-Nov-20', NULL, NULL);</v>
      </c>
    </row>
    <row r="16" spans="1:15" x14ac:dyDescent="0.25">
      <c r="A16" t="s">
        <v>23</v>
      </c>
      <c r="B16" t="s">
        <v>52</v>
      </c>
      <c r="E16">
        <f t="shared" ca="1" si="6"/>
        <v>1577816216</v>
      </c>
      <c r="F16" t="str">
        <f t="shared" ca="1" si="0"/>
        <v>rileyjones@outlook.com</v>
      </c>
      <c r="G16" s="2" t="s">
        <v>63</v>
      </c>
      <c r="H16" t="str">
        <f t="shared" ca="1" si="1"/>
        <v>Riley</v>
      </c>
      <c r="I16" t="str">
        <f t="shared" ca="1" si="2"/>
        <v>Jones</v>
      </c>
      <c r="J16" s="1">
        <f t="shared" ca="1" si="7"/>
        <v>25247</v>
      </c>
      <c r="K16" s="1">
        <f t="shared" ca="1" si="8"/>
        <v>43375</v>
      </c>
      <c r="L16" s="2" t="str">
        <f t="shared" ca="1" si="3"/>
        <v>NULL</v>
      </c>
      <c r="M16" s="3" t="str">
        <f t="shared" ca="1" si="4"/>
        <v>rileyjones@outlook.com</v>
      </c>
      <c r="N16">
        <f t="shared" ca="1" si="9"/>
        <v>14</v>
      </c>
      <c r="O16" t="str">
        <f t="shared" ca="1" si="5"/>
        <v>INSERT INTO CLIENTS (BROKER_ID, NAME, SURNAME, BIRTHDATE, REGISTRATIONDATE, PHONENUMBER, EMAIL) VALUES (14, 'Riley', 'Jones', '13-Feb-69', '02-Oct-18', NULL, 'rileyjones@outlook.com');</v>
      </c>
    </row>
    <row r="17" spans="1:15" x14ac:dyDescent="0.25">
      <c r="A17" t="s">
        <v>24</v>
      </c>
      <c r="B17" t="s">
        <v>53</v>
      </c>
      <c r="E17">
        <f t="shared" ca="1" si="6"/>
        <v>1176683863</v>
      </c>
      <c r="F17" t="str">
        <f t="shared" ca="1" si="0"/>
        <v>connorbrown@icloud.com</v>
      </c>
      <c r="G17" s="2" t="s">
        <v>63</v>
      </c>
      <c r="H17" t="str">
        <f t="shared" ca="1" si="1"/>
        <v>Connor</v>
      </c>
      <c r="I17" t="str">
        <f t="shared" ca="1" si="2"/>
        <v>Brown</v>
      </c>
      <c r="J17" s="1">
        <f t="shared" ca="1" si="7"/>
        <v>30133</v>
      </c>
      <c r="K17" s="1">
        <f t="shared" ca="1" si="8"/>
        <v>44165</v>
      </c>
      <c r="L17" s="2" t="str">
        <f t="shared" ca="1" si="3"/>
        <v>NULL</v>
      </c>
      <c r="M17" s="3" t="str">
        <f t="shared" ca="1" si="4"/>
        <v>connorbrown@icloud.com</v>
      </c>
      <c r="N17">
        <f t="shared" ca="1" si="9"/>
        <v>2</v>
      </c>
      <c r="O17" t="str">
        <f t="shared" ca="1" si="5"/>
        <v>INSERT INTO CLIENTS (BROKER_ID, NAME, SURNAME, BIRTHDATE, REGISTRATIONDATE, PHONENUMBER, EMAIL) VALUES (2, 'Connor', 'Brown', '01-Jul-82', '30-Nov-20', NULL, 'connorbrown@icloud.com');</v>
      </c>
    </row>
    <row r="18" spans="1:15" x14ac:dyDescent="0.25">
      <c r="A18" t="s">
        <v>25</v>
      </c>
      <c r="B18" t="s">
        <v>54</v>
      </c>
      <c r="E18">
        <f t="shared" ca="1" si="6"/>
        <v>9801552292</v>
      </c>
      <c r="F18" t="str">
        <f t="shared" ca="1" si="0"/>
        <v>sethlewis@mail.com</v>
      </c>
      <c r="G18" s="2" t="s">
        <v>63</v>
      </c>
      <c r="H18" t="str">
        <f t="shared" ca="1" si="1"/>
        <v>Seth</v>
      </c>
      <c r="I18" t="str">
        <f t="shared" ca="1" si="2"/>
        <v>Lewis</v>
      </c>
      <c r="J18" s="1">
        <f t="shared" ca="1" si="7"/>
        <v>23212</v>
      </c>
      <c r="K18" s="1">
        <f t="shared" ca="1" si="8"/>
        <v>43321</v>
      </c>
      <c r="L18" s="2">
        <f t="shared" ca="1" si="3"/>
        <v>9801552292</v>
      </c>
      <c r="M18" s="3" t="str">
        <f t="shared" ca="1" si="4"/>
        <v>sethlewis@mail.com</v>
      </c>
      <c r="N18">
        <f t="shared" ca="1" si="9"/>
        <v>8</v>
      </c>
      <c r="O18" t="str">
        <f t="shared" ca="1" si="5"/>
        <v>INSERT INTO CLIENTS (BROKER_ID, NAME, SURNAME, BIRTHDATE, REGISTRATIONDATE, PHONENUMBER, EMAIL) VALUES (8, 'Seth', 'Lewis', '20-Jul-63', '09-Aug-18', '9801552292', 'sethlewis@mail.com');</v>
      </c>
    </row>
    <row r="19" spans="1:15" x14ac:dyDescent="0.25">
      <c r="A19" t="s">
        <v>26</v>
      </c>
      <c r="B19" t="s">
        <v>55</v>
      </c>
      <c r="E19">
        <f t="shared" ca="1" si="6"/>
        <v>6053009863</v>
      </c>
      <c r="F19" t="str">
        <f t="shared" ca="1" si="0"/>
        <v>julianlee@icloud.com</v>
      </c>
      <c r="G19" s="2" t="s">
        <v>63</v>
      </c>
      <c r="H19" t="str">
        <f t="shared" ca="1" si="1"/>
        <v>Julian</v>
      </c>
      <c r="I19" t="str">
        <f t="shared" ca="1" si="2"/>
        <v>Lee</v>
      </c>
      <c r="J19" s="1">
        <f t="shared" ca="1" si="7"/>
        <v>34413</v>
      </c>
      <c r="K19" s="1">
        <f t="shared" ca="1" si="8"/>
        <v>43325</v>
      </c>
      <c r="L19" s="2" t="str">
        <f t="shared" ca="1" si="3"/>
        <v>NULL</v>
      </c>
      <c r="M19" s="3" t="str">
        <f t="shared" ca="1" si="4"/>
        <v>julianlee@icloud.com</v>
      </c>
      <c r="N19">
        <f t="shared" ca="1" si="9"/>
        <v>6</v>
      </c>
      <c r="O19" t="str">
        <f t="shared" ca="1" si="5"/>
        <v>INSERT INTO CLIENTS (BROKER_ID, NAME, SURNAME, BIRTHDATE, REGISTRATIONDATE, PHONENUMBER, EMAIL) VALUES (6, 'Julian', 'Lee', '20-Mar-94', '13-Aug-18', NULL, 'julianlee@icloud.com');</v>
      </c>
    </row>
    <row r="20" spans="1:15" x14ac:dyDescent="0.25">
      <c r="A20" t="s">
        <v>27</v>
      </c>
      <c r="B20" t="s">
        <v>56</v>
      </c>
      <c r="E20">
        <f t="shared" ca="1" si="6"/>
        <v>6010929561</v>
      </c>
      <c r="F20" t="str">
        <f t="shared" ca="1" si="0"/>
        <v>connorjackson@outlook.com</v>
      </c>
      <c r="G20" s="2" t="s">
        <v>63</v>
      </c>
      <c r="H20" t="str">
        <f t="shared" ca="1" si="1"/>
        <v>Connor</v>
      </c>
      <c r="I20" t="str">
        <f t="shared" ca="1" si="2"/>
        <v>Jackson</v>
      </c>
      <c r="J20" s="1">
        <f t="shared" ca="1" si="7"/>
        <v>23426</v>
      </c>
      <c r="K20" s="1">
        <f t="shared" ca="1" si="8"/>
        <v>43363</v>
      </c>
      <c r="L20" s="2" t="str">
        <f t="shared" ca="1" si="3"/>
        <v>NULL</v>
      </c>
      <c r="M20" s="3" t="str">
        <f t="shared" ca="1" si="4"/>
        <v>NULL</v>
      </c>
      <c r="N20">
        <f t="shared" ca="1" si="9"/>
        <v>18</v>
      </c>
      <c r="O20" t="str">
        <f t="shared" ca="1" si="5"/>
        <v>INSERT INTO CLIENTS (BROKER_ID, NAME, SURNAME, BIRTHDATE, REGISTRATIONDATE, PHONENUMBER, EMAIL) VALUES (18, 'Connor', 'Jackson', '19-Feb-64', '20-Sep-18', NULL, NULL);</v>
      </c>
    </row>
    <row r="21" spans="1:15" x14ac:dyDescent="0.25">
      <c r="A21" t="s">
        <v>28</v>
      </c>
      <c r="B21" t="s">
        <v>57</v>
      </c>
      <c r="E21">
        <f t="shared" ca="1" si="6"/>
        <v>8873633979</v>
      </c>
      <c r="F21" t="str">
        <f t="shared" ca="1" si="0"/>
        <v>ethanblack@icloud.com</v>
      </c>
      <c r="G21" s="2" t="s">
        <v>63</v>
      </c>
      <c r="H21" t="str">
        <f t="shared" ca="1" si="1"/>
        <v>Ethan</v>
      </c>
      <c r="I21" t="str">
        <f t="shared" ca="1" si="2"/>
        <v>Black</v>
      </c>
      <c r="J21" s="1">
        <f t="shared" ca="1" si="7"/>
        <v>30063</v>
      </c>
      <c r="K21" s="1">
        <f t="shared" ca="1" si="8"/>
        <v>43147</v>
      </c>
      <c r="L21" s="2" t="str">
        <f t="shared" ca="1" si="3"/>
        <v>NULL</v>
      </c>
      <c r="M21" s="3" t="str">
        <f t="shared" ca="1" si="4"/>
        <v>ethanblack@icloud.com</v>
      </c>
      <c r="N21">
        <f t="shared" ca="1" si="9"/>
        <v>16</v>
      </c>
      <c r="O21" t="str">
        <f t="shared" ca="1" si="5"/>
        <v>INSERT INTO CLIENTS (BROKER_ID, NAME, SURNAME, BIRTHDATE, REGISTRATIONDATE, PHONENUMBER, EMAIL) VALUES (16, 'Ethan', 'Black', '22-Apr-82', '16-Feb-18', NULL, 'ethanblack@icloud.com');</v>
      </c>
    </row>
    <row r="22" spans="1:15" x14ac:dyDescent="0.25">
      <c r="A22" t="s">
        <v>29</v>
      </c>
      <c r="B22" t="s">
        <v>58</v>
      </c>
      <c r="E22">
        <f t="shared" ca="1" si="6"/>
        <v>3332671279</v>
      </c>
      <c r="F22" t="str">
        <f t="shared" ca="1" si="0"/>
        <v>harveylewis@outlook.com</v>
      </c>
      <c r="G22" s="2" t="s">
        <v>63</v>
      </c>
      <c r="H22" t="str">
        <f t="shared" ca="1" si="1"/>
        <v>Harvey</v>
      </c>
      <c r="I22" t="str">
        <f t="shared" ca="1" si="2"/>
        <v>Lewis</v>
      </c>
      <c r="J22" s="1">
        <f t="shared" ca="1" si="7"/>
        <v>23204</v>
      </c>
      <c r="K22" s="1">
        <f t="shared" ca="1" si="8"/>
        <v>43821</v>
      </c>
      <c r="L22" s="2">
        <f t="shared" ca="1" si="3"/>
        <v>3332671279</v>
      </c>
      <c r="M22" s="3" t="str">
        <f t="shared" ca="1" si="4"/>
        <v>NULL</v>
      </c>
      <c r="N22">
        <f t="shared" ca="1" si="9"/>
        <v>16</v>
      </c>
      <c r="O22" t="str">
        <f t="shared" ca="1" si="5"/>
        <v>INSERT INTO CLIENTS (BROKER_ID, NAME, SURNAME, BIRTHDATE, REGISTRATIONDATE, PHONENUMBER, EMAIL) VALUES (16, 'Harvey', 'Lewis', '12-Jul-63', '22-Dec-19', '3332671279', NULL);</v>
      </c>
    </row>
    <row r="23" spans="1:15" x14ac:dyDescent="0.25">
      <c r="A23" t="s">
        <v>30</v>
      </c>
      <c r="B23" t="s">
        <v>24</v>
      </c>
      <c r="E23">
        <f t="shared" ca="1" si="6"/>
        <v>5107995562</v>
      </c>
      <c r="F23" t="str">
        <f t="shared" ca="1" si="0"/>
        <v>liamsmith@yandex.com</v>
      </c>
      <c r="G23" s="2" t="s">
        <v>63</v>
      </c>
      <c r="H23" t="str">
        <f t="shared" ca="1" si="1"/>
        <v>Liam</v>
      </c>
      <c r="I23" t="str">
        <f t="shared" ca="1" si="2"/>
        <v>Smith</v>
      </c>
      <c r="J23" s="1">
        <f t="shared" ca="1" si="7"/>
        <v>35535</v>
      </c>
      <c r="K23" s="1">
        <f t="shared" ca="1" si="8"/>
        <v>43992</v>
      </c>
      <c r="L23" s="2">
        <f t="shared" ca="1" si="3"/>
        <v>5107995562</v>
      </c>
      <c r="M23" s="3" t="str">
        <f t="shared" ca="1" si="4"/>
        <v>liamsmith@yandex.com</v>
      </c>
      <c r="N23">
        <f t="shared" ca="1" si="9"/>
        <v>15</v>
      </c>
      <c r="O23" t="str">
        <f t="shared" ca="1" si="5"/>
        <v>INSERT INTO CLIENTS (BROKER_ID, NAME, SURNAME, BIRTHDATE, REGISTRATIONDATE, PHONENUMBER, EMAIL) VALUES (15, 'Liam', 'Smith', '15-Apr-97', '10-Jun-20', '5107995562', 'liamsmith@yandex.com');</v>
      </c>
    </row>
    <row r="24" spans="1:15" x14ac:dyDescent="0.25">
      <c r="A24" t="s">
        <v>31</v>
      </c>
      <c r="B24" t="s">
        <v>59</v>
      </c>
      <c r="E24">
        <f t="shared" ca="1" si="6"/>
        <v>5700142478</v>
      </c>
      <c r="F24" t="str">
        <f t="shared" ca="1" si="0"/>
        <v>connermiller@outlook.com</v>
      </c>
      <c r="G24" s="2" t="s">
        <v>63</v>
      </c>
      <c r="H24" t="str">
        <f t="shared" ca="1" si="1"/>
        <v>Conner</v>
      </c>
      <c r="I24" t="str">
        <f t="shared" ca="1" si="2"/>
        <v>Miller</v>
      </c>
      <c r="J24" s="1">
        <f t="shared" ca="1" si="7"/>
        <v>34035</v>
      </c>
      <c r="K24" s="1">
        <f t="shared" ca="1" si="8"/>
        <v>43977</v>
      </c>
      <c r="L24" s="2" t="str">
        <f t="shared" ca="1" si="3"/>
        <v>NULL</v>
      </c>
      <c r="M24" s="3" t="str">
        <f t="shared" ca="1" si="4"/>
        <v>NULL</v>
      </c>
      <c r="N24">
        <f t="shared" ca="1" si="9"/>
        <v>18</v>
      </c>
      <c r="O24" t="str">
        <f t="shared" ca="1" si="5"/>
        <v>INSERT INTO CLIENTS (BROKER_ID, NAME, SURNAME, BIRTHDATE, REGISTRATIONDATE, PHONENUMBER, EMAIL) VALUES (18, 'Conner', 'Miller', '07-Mar-93', '26-May-20', NULL, NULL);</v>
      </c>
    </row>
    <row r="25" spans="1:15" x14ac:dyDescent="0.25">
      <c r="A25" t="s">
        <v>32</v>
      </c>
      <c r="B25" t="s">
        <v>60</v>
      </c>
      <c r="E25">
        <f t="shared" ca="1" si="6"/>
        <v>5929148321</v>
      </c>
      <c r="F25" t="str">
        <f t="shared" ca="1" si="0"/>
        <v>joshuasmith@icloud.com</v>
      </c>
      <c r="G25" s="2" t="s">
        <v>63</v>
      </c>
      <c r="H25" t="str">
        <f t="shared" ca="1" si="1"/>
        <v>Joshua</v>
      </c>
      <c r="I25" t="str">
        <f t="shared" ca="1" si="2"/>
        <v>Smith</v>
      </c>
      <c r="J25" s="1">
        <f t="shared" ca="1" si="7"/>
        <v>32564</v>
      </c>
      <c r="K25" s="1">
        <f t="shared" ca="1" si="8"/>
        <v>43129</v>
      </c>
      <c r="L25" s="2" t="str">
        <f t="shared" ca="1" si="3"/>
        <v>NULL</v>
      </c>
      <c r="M25" s="3" t="str">
        <f t="shared" ca="1" si="4"/>
        <v>joshuasmith@icloud.com</v>
      </c>
      <c r="N25">
        <f t="shared" ca="1" si="9"/>
        <v>4</v>
      </c>
      <c r="O25" t="str">
        <f t="shared" ca="1" si="5"/>
        <v>INSERT INTO CLIENTS (BROKER_ID, NAME, SURNAME, BIRTHDATE, REGISTRATIONDATE, PHONENUMBER, EMAIL) VALUES (4, 'Joshua', 'Smith', '25-Feb-89', '29-Jan-18', NULL, 'joshuasmith@icloud.com');</v>
      </c>
    </row>
    <row r="26" spans="1:15" x14ac:dyDescent="0.25">
      <c r="A26" t="s">
        <v>33</v>
      </c>
      <c r="B26" t="s">
        <v>61</v>
      </c>
      <c r="E26">
        <f t="shared" ca="1" si="6"/>
        <v>3661628523</v>
      </c>
      <c r="F26" t="str">
        <f t="shared" ca="1" si="0"/>
        <v>glenthomas@yahoo.com</v>
      </c>
      <c r="G26" s="2" t="s">
        <v>63</v>
      </c>
      <c r="H26" t="str">
        <f t="shared" ca="1" si="1"/>
        <v>Glen</v>
      </c>
      <c r="I26" t="str">
        <f t="shared" ca="1" si="2"/>
        <v>Thomas</v>
      </c>
      <c r="J26" s="1">
        <f t="shared" ca="1" si="7"/>
        <v>29175</v>
      </c>
      <c r="K26" s="1">
        <f t="shared" ca="1" si="8"/>
        <v>43893</v>
      </c>
      <c r="L26" s="2" t="str">
        <f t="shared" ca="1" si="3"/>
        <v>NULL</v>
      </c>
      <c r="M26" s="3" t="str">
        <f t="shared" ca="1" si="4"/>
        <v>NULL</v>
      </c>
      <c r="N26">
        <f t="shared" ca="1" si="9"/>
        <v>12</v>
      </c>
      <c r="O26" t="str">
        <f t="shared" ca="1" si="5"/>
        <v>INSERT INTO CLIENTS (BROKER_ID, NAME, SURNAME, BIRTHDATE, REGISTRATIONDATE, PHONENUMBER, EMAIL) VALUES (12, 'Glen', 'Thomas', '16-Nov-79', '03-Mar-20', NULL, NULL);</v>
      </c>
    </row>
    <row r="27" spans="1:15" x14ac:dyDescent="0.25">
      <c r="A27" t="s">
        <v>34</v>
      </c>
      <c r="B27" t="s">
        <v>62</v>
      </c>
      <c r="E27">
        <f t="shared" ca="1" si="6"/>
        <v>1028318440</v>
      </c>
      <c r="F27" t="str">
        <f t="shared" ca="1" si="0"/>
        <v>robertomartin@outlook.com</v>
      </c>
      <c r="G27" s="2" t="s">
        <v>63</v>
      </c>
      <c r="H27" t="str">
        <f t="shared" ca="1" si="1"/>
        <v>Roberto</v>
      </c>
      <c r="I27" t="str">
        <f t="shared" ca="1" si="2"/>
        <v>Martin</v>
      </c>
      <c r="J27" s="1">
        <f t="shared" ca="1" si="7"/>
        <v>34832</v>
      </c>
      <c r="K27" s="1">
        <f t="shared" ca="1" si="8"/>
        <v>43887</v>
      </c>
      <c r="L27" s="2">
        <f t="shared" ca="1" si="3"/>
        <v>1028318440</v>
      </c>
      <c r="M27" s="3" t="str">
        <f t="shared" ca="1" si="4"/>
        <v>NULL</v>
      </c>
      <c r="N27">
        <f t="shared" ca="1" si="9"/>
        <v>3</v>
      </c>
      <c r="O27" t="str">
        <f t="shared" ca="1" si="5"/>
        <v>INSERT INTO CLIENTS (BROKER_ID, NAME, SURNAME, BIRTHDATE, REGISTRATIONDATE, PHONENUMBER, EMAIL) VALUES (3, 'Roberto', 'Martin', '13-May-95', '26-Feb-20', '1028318440', NULL);</v>
      </c>
    </row>
    <row r="28" spans="1:15" x14ac:dyDescent="0.25">
      <c r="A28" t="s">
        <v>35</v>
      </c>
      <c r="E28">
        <f t="shared" ca="1" si="6"/>
        <v>2698871813</v>
      </c>
      <c r="F28" t="str">
        <f t="shared" ca="1" si="0"/>
        <v>juliandavis@gmx.com</v>
      </c>
      <c r="G28" s="2" t="s">
        <v>63</v>
      </c>
      <c r="H28" t="str">
        <f t="shared" ca="1" si="1"/>
        <v>Julian</v>
      </c>
      <c r="I28" t="str">
        <f t="shared" ca="1" si="2"/>
        <v>Davis</v>
      </c>
      <c r="J28" s="1">
        <f t="shared" ca="1" si="7"/>
        <v>21626</v>
      </c>
      <c r="K28" s="1">
        <f t="shared" ca="1" si="8"/>
        <v>44194</v>
      </c>
      <c r="L28" s="2" t="str">
        <f t="shared" ca="1" si="3"/>
        <v>NULL</v>
      </c>
      <c r="M28" s="3" t="str">
        <f t="shared" ca="1" si="4"/>
        <v>NULL</v>
      </c>
      <c r="N28">
        <f t="shared" ca="1" si="9"/>
        <v>13</v>
      </c>
      <c r="O28" t="str">
        <f t="shared" ca="1" si="5"/>
        <v>INSERT INTO CLIENTS (BROKER_ID, NAME, SURNAME, BIRTHDATE, REGISTRATIONDATE, PHONENUMBER, EMAIL) VALUES (13, 'Julian', 'Davis', '17-Mar-59', '29-Dec-20', NULL, NULL);</v>
      </c>
    </row>
    <row r="29" spans="1:15" x14ac:dyDescent="0.25">
      <c r="A29" t="s">
        <v>36</v>
      </c>
      <c r="E29">
        <f t="shared" ca="1" si="6"/>
        <v>3352972052</v>
      </c>
      <c r="F29" t="str">
        <f t="shared" ca="1" si="0"/>
        <v>claudeanderson@yahoo.com</v>
      </c>
      <c r="G29" s="2" t="s">
        <v>63</v>
      </c>
      <c r="H29" t="str">
        <f t="shared" ca="1" si="1"/>
        <v>Claude</v>
      </c>
      <c r="I29" t="str">
        <f t="shared" ca="1" si="2"/>
        <v>Anderson</v>
      </c>
      <c r="J29" s="1">
        <f t="shared" ca="1" si="7"/>
        <v>30363</v>
      </c>
      <c r="K29" s="1">
        <f t="shared" ca="1" si="8"/>
        <v>43167</v>
      </c>
      <c r="L29" s="2" t="str">
        <f t="shared" ca="1" si="3"/>
        <v>NULL</v>
      </c>
      <c r="M29" s="3" t="str">
        <f t="shared" ca="1" si="4"/>
        <v>claudeanderson@yahoo.com</v>
      </c>
      <c r="N29">
        <f t="shared" ca="1" si="9"/>
        <v>18</v>
      </c>
      <c r="O29" t="str">
        <f t="shared" ca="1" si="5"/>
        <v>INSERT INTO CLIENTS (BROKER_ID, NAME, SURNAME, BIRTHDATE, REGISTRATIONDATE, PHONENUMBER, EMAIL) VALUES (18, 'Claude', 'Anderson', '16-Feb-83', '08-Mar-18', NULL, 'claudeanderson@yahoo.com');</v>
      </c>
    </row>
    <row r="30" spans="1:15" x14ac:dyDescent="0.25">
      <c r="A30" t="s">
        <v>37</v>
      </c>
      <c r="E30">
        <f t="shared" ca="1" si="6"/>
        <v>4071004624</v>
      </c>
      <c r="F30" t="str">
        <f t="shared" ca="1" si="0"/>
        <v>gilbertwalker@icloud.com</v>
      </c>
      <c r="G30" s="2" t="s">
        <v>63</v>
      </c>
      <c r="H30" t="str">
        <f t="shared" ca="1" si="1"/>
        <v>Gilbert</v>
      </c>
      <c r="I30" t="str">
        <f t="shared" ca="1" si="2"/>
        <v>Walker</v>
      </c>
      <c r="J30" s="1">
        <f t="shared" ca="1" si="7"/>
        <v>24414</v>
      </c>
      <c r="K30" s="1">
        <f t="shared" ca="1" si="8"/>
        <v>43583</v>
      </c>
      <c r="L30" s="2" t="str">
        <f t="shared" ca="1" si="3"/>
        <v>NULL</v>
      </c>
      <c r="M30" s="3" t="str">
        <f t="shared" ca="1" si="4"/>
        <v>gilbertwalker@icloud.com</v>
      </c>
      <c r="N30">
        <f t="shared" ca="1" si="9"/>
        <v>15</v>
      </c>
      <c r="O30" t="str">
        <f t="shared" ca="1" si="5"/>
        <v>INSERT INTO CLIENTS (BROKER_ID, NAME, SURNAME, BIRTHDATE, REGISTRATIONDATE, PHONENUMBER, EMAIL) VALUES (15, 'Gilbert', 'Walker', '03-Nov-66', '28-Apr-19', NULL, 'gilbertwalker@icloud.com');</v>
      </c>
    </row>
    <row r="31" spans="1:15" x14ac:dyDescent="0.25">
      <c r="A31" t="s">
        <v>38</v>
      </c>
      <c r="E31">
        <f t="shared" ca="1" si="6"/>
        <v>9429270745</v>
      </c>
      <c r="F31" t="str">
        <f t="shared" ca="1" si="0"/>
        <v>haroldhall@outlook.com</v>
      </c>
      <c r="G31" s="2" t="s">
        <v>63</v>
      </c>
      <c r="H31" t="str">
        <f t="shared" ca="1" si="1"/>
        <v>Harold</v>
      </c>
      <c r="I31" t="str">
        <f t="shared" ca="1" si="2"/>
        <v>Hall</v>
      </c>
      <c r="J31" s="1">
        <f t="shared" ca="1" si="7"/>
        <v>18694</v>
      </c>
      <c r="K31" s="1">
        <f t="shared" ca="1" si="8"/>
        <v>43817</v>
      </c>
      <c r="L31" s="2" t="str">
        <f t="shared" ca="1" si="3"/>
        <v>NULL</v>
      </c>
      <c r="M31" s="3" t="str">
        <f t="shared" ca="1" si="4"/>
        <v>NULL</v>
      </c>
      <c r="N31">
        <f t="shared" ca="1" si="9"/>
        <v>16</v>
      </c>
      <c r="O31" t="str">
        <f t="shared" ca="1" si="5"/>
        <v>INSERT INTO CLIENTS (BROKER_ID, NAME, SURNAME, BIRTHDATE, REGISTRATIONDATE, PHONENUMBER, EMAIL) VALUES (16, 'Harold', 'Hall', '07-Mar-51', '18-Dec-19', NULL, NULL);</v>
      </c>
    </row>
    <row r="32" spans="1:15" x14ac:dyDescent="0.25">
      <c r="E32">
        <f t="shared" ca="1" si="6"/>
        <v>3450469860</v>
      </c>
      <c r="F32" t="str">
        <f t="shared" ca="1" si="0"/>
        <v>rileyharris@yandex.com</v>
      </c>
      <c r="G32" s="2" t="s">
        <v>63</v>
      </c>
      <c r="H32" t="str">
        <f t="shared" ca="1" si="1"/>
        <v>Riley</v>
      </c>
      <c r="I32" t="str">
        <f t="shared" ca="1" si="2"/>
        <v>Harris</v>
      </c>
      <c r="J32" s="1">
        <f t="shared" ca="1" si="7"/>
        <v>18599</v>
      </c>
      <c r="K32" s="1">
        <f t="shared" ca="1" si="8"/>
        <v>43889</v>
      </c>
      <c r="L32" s="2" t="str">
        <f t="shared" ca="1" si="3"/>
        <v>NULL</v>
      </c>
      <c r="M32" s="3" t="str">
        <f t="shared" ca="1" si="4"/>
        <v>rileyharris@yandex.com</v>
      </c>
      <c r="N32">
        <f t="shared" ca="1" si="9"/>
        <v>16</v>
      </c>
      <c r="O32" t="str">
        <f t="shared" ca="1" si="5"/>
        <v>INSERT INTO CLIENTS (BROKER_ID, NAME, SURNAME, BIRTHDATE, REGISTRATIONDATE, PHONENUMBER, EMAIL) VALUES (16, 'Riley', 'Harris', '02-Dec-50', '28-Feb-20', NULL, 'rileyharris@yandex.com');</v>
      </c>
    </row>
    <row r="33" spans="5:15" x14ac:dyDescent="0.25">
      <c r="E33">
        <f t="shared" ca="1" si="6"/>
        <v>5039952462</v>
      </c>
      <c r="F33" t="str">
        <f t="shared" ca="1" si="0"/>
        <v>sethanderson@yandex.com</v>
      </c>
      <c r="G33" s="2" t="s">
        <v>63</v>
      </c>
      <c r="H33" t="str">
        <f t="shared" ca="1" si="1"/>
        <v>Seth</v>
      </c>
      <c r="I33" t="str">
        <f t="shared" ca="1" si="2"/>
        <v>Anderson</v>
      </c>
      <c r="J33" s="1">
        <f t="shared" ca="1" si="7"/>
        <v>28400</v>
      </c>
      <c r="K33" s="1">
        <f t="shared" ca="1" si="8"/>
        <v>44112</v>
      </c>
      <c r="L33" s="2" t="str">
        <f t="shared" ca="1" si="3"/>
        <v>NULL</v>
      </c>
      <c r="M33" s="3" t="str">
        <f t="shared" ca="1" si="4"/>
        <v>sethanderson@yandex.com</v>
      </c>
      <c r="N33">
        <f t="shared" ca="1" si="9"/>
        <v>2</v>
      </c>
      <c r="O33" t="str">
        <f t="shared" ca="1" si="5"/>
        <v>INSERT INTO CLIENTS (BROKER_ID, NAME, SURNAME, BIRTHDATE, REGISTRATIONDATE, PHONENUMBER, EMAIL) VALUES (2, 'Seth', 'Anderson', '02-Oct-77', '08-Oct-20', NULL, 'sethanderson@yandex.com');</v>
      </c>
    </row>
    <row r="34" spans="5:15" x14ac:dyDescent="0.25">
      <c r="E34">
        <f t="shared" ca="1" si="6"/>
        <v>8586553111</v>
      </c>
      <c r="F34" t="str">
        <f t="shared" ref="F34:F65" ca="1" si="10">_xlfn.CONCAT(LOWER($H34), LOWER($I34), C$2, INDEX($D$2:$D$8,RANDBETWEEN(1,COUNTA($D$2:$D$8)),1))</f>
        <v>connerdavis@yahoo.com</v>
      </c>
      <c r="G34" s="2" t="s">
        <v>63</v>
      </c>
      <c r="H34" t="str">
        <f t="shared" ref="H34:H65" ca="1" si="11">INDEX($A$2:$A$31,RANDBETWEEN(1,COUNTA($A$2:$A$31)),1)</f>
        <v>Conner</v>
      </c>
      <c r="I34" t="str">
        <f t="shared" ref="I34:I65" ca="1" si="12">INDEX($B$2:$B$27,RANDBETWEEN(1,COUNTA($B$2:$B$27)),1)</f>
        <v>Davis</v>
      </c>
      <c r="J34" s="1">
        <f t="shared" ca="1" si="7"/>
        <v>24314</v>
      </c>
      <c r="K34" s="1">
        <f t="shared" ca="1" si="8"/>
        <v>43201</v>
      </c>
      <c r="L34" s="2" t="str">
        <f t="shared" ref="L34:L65" ca="1" si="13">IF(RANDBETWEEN(0,10)&gt;5,E34,"NULL")</f>
        <v>NULL</v>
      </c>
      <c r="M34" s="3" t="str">
        <f t="shared" ref="M34:M65" ca="1" si="14">IF(RANDBETWEEN(0,10)&gt;5,F34,"NULL")</f>
        <v>connerdavis@yahoo.com</v>
      </c>
      <c r="N34">
        <f t="shared" ca="1" si="9"/>
        <v>6</v>
      </c>
      <c r="O34" t="str">
        <f t="shared" ref="O34:O65" ca="1" si="15">"INSERT INTO CLIENTS (BROKER_ID, NAME, SURNAME, BIRTHDATE, REGISTRATIONDATE, PHONENUMBER, EMAIL) VALUES (" &amp; N34 &amp; ", '" &amp; H34 &amp; "', '" &amp; I34 &amp;  "', '" &amp; TEXT(J34,"DD-MMM-YY") &amp;  "', '" &amp; TEXT(K34,"DD-MMM-YY") &amp;  "', " &amp; IF(EXACT(L34, "NULL"), L34, "'"&amp;L34&amp;"'") &amp;  ", " &amp; IF(EXACT(M34, "NULL"), M34, "'"&amp;M34&amp;"'") &amp;  ");"</f>
        <v>INSERT INTO CLIENTS (BROKER_ID, NAME, SURNAME, BIRTHDATE, REGISTRATIONDATE, PHONENUMBER, EMAIL) VALUES (6, 'Conner', 'Davis', '26-Jul-66', '11-Apr-18', NULL, 'connerdavis@yahoo.com');</v>
      </c>
    </row>
    <row r="35" spans="5:15" x14ac:dyDescent="0.25">
      <c r="E35">
        <f t="shared" ca="1" si="6"/>
        <v>1115713690</v>
      </c>
      <c r="F35" t="str">
        <f t="shared" ca="1" si="10"/>
        <v>connerrobinson@yandex.com</v>
      </c>
      <c r="G35" s="2" t="s">
        <v>63</v>
      </c>
      <c r="H35" t="str">
        <f t="shared" ca="1" si="11"/>
        <v>Conner</v>
      </c>
      <c r="I35" t="str">
        <f t="shared" ca="1" si="12"/>
        <v>Robinson</v>
      </c>
      <c r="J35" s="1">
        <f t="shared" ca="1" si="7"/>
        <v>25749</v>
      </c>
      <c r="K35" s="1">
        <f t="shared" ca="1" si="8"/>
        <v>43457</v>
      </c>
      <c r="L35" s="2" t="str">
        <f t="shared" ca="1" si="13"/>
        <v>NULL</v>
      </c>
      <c r="M35" s="3" t="str">
        <f t="shared" ca="1" si="14"/>
        <v>NULL</v>
      </c>
      <c r="N35">
        <f t="shared" ca="1" si="9"/>
        <v>15</v>
      </c>
      <c r="O35" t="str">
        <f t="shared" ca="1" si="15"/>
        <v>INSERT INTO CLIENTS (BROKER_ID, NAME, SURNAME, BIRTHDATE, REGISTRATIONDATE, PHONENUMBER, EMAIL) VALUES (15, 'Conner', 'Robinson', '30-Jun-70', '23-Dec-18', NULL, NULL);</v>
      </c>
    </row>
    <row r="36" spans="5:15" x14ac:dyDescent="0.25">
      <c r="E36">
        <f t="shared" ca="1" si="6"/>
        <v>9920406176</v>
      </c>
      <c r="F36" t="str">
        <f t="shared" ca="1" si="10"/>
        <v>mileswalker@yandex.com</v>
      </c>
      <c r="G36" s="2" t="s">
        <v>63</v>
      </c>
      <c r="H36" t="str">
        <f t="shared" ca="1" si="11"/>
        <v>Miles</v>
      </c>
      <c r="I36" t="str">
        <f t="shared" ca="1" si="12"/>
        <v>Walker</v>
      </c>
      <c r="J36" s="1">
        <f t="shared" ca="1" si="7"/>
        <v>29831</v>
      </c>
      <c r="K36" s="1">
        <f t="shared" ca="1" si="8"/>
        <v>44118</v>
      </c>
      <c r="L36" s="2">
        <f t="shared" ca="1" si="13"/>
        <v>9920406176</v>
      </c>
      <c r="M36" s="3" t="str">
        <f t="shared" ca="1" si="14"/>
        <v>NULL</v>
      </c>
      <c r="N36">
        <f t="shared" ca="1" si="9"/>
        <v>11</v>
      </c>
      <c r="O36" t="str">
        <f t="shared" ca="1" si="15"/>
        <v>INSERT INTO CLIENTS (BROKER_ID, NAME, SURNAME, BIRTHDATE, REGISTRATIONDATE, PHONENUMBER, EMAIL) VALUES (11, 'Miles', 'Walker', '02-Sep-81', '14-Oct-20', '9920406176', NULL);</v>
      </c>
    </row>
    <row r="37" spans="5:15" x14ac:dyDescent="0.25">
      <c r="E37">
        <f t="shared" ca="1" si="6"/>
        <v>9255149208</v>
      </c>
      <c r="F37" t="str">
        <f t="shared" ca="1" si="10"/>
        <v>connorthompson@yahoo.com</v>
      </c>
      <c r="G37" s="2" t="s">
        <v>63</v>
      </c>
      <c r="H37" t="str">
        <f t="shared" ca="1" si="11"/>
        <v>Connor</v>
      </c>
      <c r="I37" t="str">
        <f t="shared" ca="1" si="12"/>
        <v>Thompson</v>
      </c>
      <c r="J37" s="1">
        <f t="shared" ca="1" si="7"/>
        <v>24992</v>
      </c>
      <c r="K37" s="1">
        <f t="shared" ca="1" si="8"/>
        <v>43961</v>
      </c>
      <c r="L37" s="2">
        <f t="shared" ca="1" si="13"/>
        <v>9255149208</v>
      </c>
      <c r="M37" s="3" t="str">
        <f t="shared" ca="1" si="14"/>
        <v>NULL</v>
      </c>
      <c r="N37">
        <f t="shared" ca="1" si="9"/>
        <v>9</v>
      </c>
      <c r="O37" t="str">
        <f t="shared" ca="1" si="15"/>
        <v>INSERT INTO CLIENTS (BROKER_ID, NAME, SURNAME, BIRTHDATE, REGISTRATIONDATE, PHONENUMBER, EMAIL) VALUES (9, 'Connor', 'Thompson', '03-Jun-68', '10-May-20', '9255149208', NULL);</v>
      </c>
    </row>
    <row r="38" spans="5:15" x14ac:dyDescent="0.25">
      <c r="E38">
        <f t="shared" ca="1" si="6"/>
        <v>8989629927</v>
      </c>
      <c r="F38" t="str">
        <f t="shared" ca="1" si="10"/>
        <v>connorjones@mail.com</v>
      </c>
      <c r="G38" s="2" t="s">
        <v>63</v>
      </c>
      <c r="H38" t="str">
        <f t="shared" ca="1" si="11"/>
        <v>Connor</v>
      </c>
      <c r="I38" t="str">
        <f t="shared" ca="1" si="12"/>
        <v>Jones</v>
      </c>
      <c r="J38" s="1">
        <f t="shared" ca="1" si="7"/>
        <v>23463</v>
      </c>
      <c r="K38" s="1">
        <f t="shared" ca="1" si="8"/>
        <v>43569</v>
      </c>
      <c r="L38" s="2" t="str">
        <f t="shared" ca="1" si="13"/>
        <v>NULL</v>
      </c>
      <c r="M38" s="3" t="str">
        <f t="shared" ca="1" si="14"/>
        <v>connorjones@mail.com</v>
      </c>
      <c r="N38">
        <f t="shared" ca="1" si="9"/>
        <v>10</v>
      </c>
      <c r="O38" t="str">
        <f t="shared" ca="1" si="15"/>
        <v>INSERT INTO CLIENTS (BROKER_ID, NAME, SURNAME, BIRTHDATE, REGISTRATIONDATE, PHONENUMBER, EMAIL) VALUES (10, 'Connor', 'Jones', '27-Mar-64', '14-Apr-19', NULL, 'connorjones@mail.com');</v>
      </c>
    </row>
    <row r="39" spans="5:15" x14ac:dyDescent="0.25">
      <c r="E39">
        <f t="shared" ca="1" si="6"/>
        <v>1949812298</v>
      </c>
      <c r="F39" t="str">
        <f t="shared" ca="1" si="10"/>
        <v>danjackson@yahoo.com</v>
      </c>
      <c r="G39" s="2" t="s">
        <v>63</v>
      </c>
      <c r="H39" t="str">
        <f t="shared" ca="1" si="11"/>
        <v>Dan</v>
      </c>
      <c r="I39" t="str">
        <f t="shared" ca="1" si="12"/>
        <v>Jackson</v>
      </c>
      <c r="J39" s="1">
        <f t="shared" ca="1" si="7"/>
        <v>28185</v>
      </c>
      <c r="K39" s="1">
        <f t="shared" ca="1" si="8"/>
        <v>44088</v>
      </c>
      <c r="L39" s="2" t="str">
        <f t="shared" ca="1" si="13"/>
        <v>NULL</v>
      </c>
      <c r="M39" s="3" t="str">
        <f t="shared" ca="1" si="14"/>
        <v>NULL</v>
      </c>
      <c r="N39">
        <f t="shared" ca="1" si="9"/>
        <v>6</v>
      </c>
      <c r="O39" t="str">
        <f t="shared" ca="1" si="15"/>
        <v>INSERT INTO CLIENTS (BROKER_ID, NAME, SURNAME, BIRTHDATE, REGISTRATIONDATE, PHONENUMBER, EMAIL) VALUES (6, 'Dan', 'Jackson', '01-Mar-77', '14-Sep-20', NULL, NULL);</v>
      </c>
    </row>
    <row r="40" spans="5:15" x14ac:dyDescent="0.25">
      <c r="E40">
        <f t="shared" ca="1" si="6"/>
        <v>1886097598</v>
      </c>
      <c r="F40" t="str">
        <f t="shared" ca="1" si="10"/>
        <v>danwalker@mail.com</v>
      </c>
      <c r="G40" s="2" t="s">
        <v>63</v>
      </c>
      <c r="H40" t="str">
        <f t="shared" ca="1" si="11"/>
        <v>Dan</v>
      </c>
      <c r="I40" t="str">
        <f t="shared" ca="1" si="12"/>
        <v>Walker</v>
      </c>
      <c r="J40" s="1">
        <f t="shared" ca="1" si="7"/>
        <v>28850</v>
      </c>
      <c r="K40" s="1">
        <f t="shared" ca="1" si="8"/>
        <v>44190</v>
      </c>
      <c r="L40" s="2">
        <f t="shared" ca="1" si="13"/>
        <v>1886097598</v>
      </c>
      <c r="M40" s="3" t="str">
        <f t="shared" ca="1" si="14"/>
        <v>NULL</v>
      </c>
      <c r="N40">
        <f t="shared" ca="1" si="9"/>
        <v>19</v>
      </c>
      <c r="O40" t="str">
        <f t="shared" ca="1" si="15"/>
        <v>INSERT INTO CLIENTS (BROKER_ID, NAME, SURNAME, BIRTHDATE, REGISTRATIONDATE, PHONENUMBER, EMAIL) VALUES (19, 'Dan', 'Walker', '26-Dec-78', '25-Dec-20', '1886097598', NULL);</v>
      </c>
    </row>
    <row r="41" spans="5:15" x14ac:dyDescent="0.25">
      <c r="E41">
        <f t="shared" ca="1" si="6"/>
        <v>2673996071</v>
      </c>
      <c r="F41" t="str">
        <f t="shared" ca="1" si="10"/>
        <v>joshuataylor@mail.com</v>
      </c>
      <c r="G41" s="2" t="s">
        <v>63</v>
      </c>
      <c r="H41" t="str">
        <f t="shared" ca="1" si="11"/>
        <v>Joshua</v>
      </c>
      <c r="I41" t="str">
        <f t="shared" ca="1" si="12"/>
        <v>Taylor</v>
      </c>
      <c r="J41" s="1">
        <f t="shared" ca="1" si="7"/>
        <v>24328</v>
      </c>
      <c r="K41" s="1">
        <f t="shared" ca="1" si="8"/>
        <v>43692</v>
      </c>
      <c r="L41" s="2" t="str">
        <f t="shared" ca="1" si="13"/>
        <v>NULL</v>
      </c>
      <c r="M41" s="3" t="str">
        <f t="shared" ca="1" si="14"/>
        <v>NULL</v>
      </c>
      <c r="N41">
        <f t="shared" ca="1" si="9"/>
        <v>8</v>
      </c>
      <c r="O41" t="str">
        <f t="shared" ca="1" si="15"/>
        <v>INSERT INTO CLIENTS (BROKER_ID, NAME, SURNAME, BIRTHDATE, REGISTRATIONDATE, PHONENUMBER, EMAIL) VALUES (8, 'Joshua', 'Taylor', '09-Aug-66', '15-Aug-19', NULL, NULL);</v>
      </c>
    </row>
    <row r="42" spans="5:15" x14ac:dyDescent="0.25">
      <c r="E42">
        <f t="shared" ca="1" si="6"/>
        <v>1477817525</v>
      </c>
      <c r="F42" t="str">
        <f t="shared" ca="1" si="10"/>
        <v>glenmiller@gmx.com</v>
      </c>
      <c r="G42" s="2" t="s">
        <v>63</v>
      </c>
      <c r="H42" t="str">
        <f t="shared" ca="1" si="11"/>
        <v>Glen</v>
      </c>
      <c r="I42" t="str">
        <f t="shared" ca="1" si="12"/>
        <v>Miller</v>
      </c>
      <c r="J42" s="1">
        <f t="shared" ca="1" si="7"/>
        <v>34654</v>
      </c>
      <c r="K42" s="1">
        <f t="shared" ca="1" si="8"/>
        <v>43200</v>
      </c>
      <c r="L42" s="2">
        <f t="shared" ca="1" si="13"/>
        <v>1477817525</v>
      </c>
      <c r="M42" s="3" t="str">
        <f t="shared" ca="1" si="14"/>
        <v>glenmiller@gmx.com</v>
      </c>
      <c r="N42">
        <f t="shared" ca="1" si="9"/>
        <v>4</v>
      </c>
      <c r="O42" t="str">
        <f t="shared" ca="1" si="15"/>
        <v>INSERT INTO CLIENTS (BROKER_ID, NAME, SURNAME, BIRTHDATE, REGISTRATIONDATE, PHONENUMBER, EMAIL) VALUES (4, 'Glen', 'Miller', '16-Nov-94', '10-Apr-18', '1477817525', 'glenmiller@gmx.com');</v>
      </c>
    </row>
    <row r="43" spans="5:15" x14ac:dyDescent="0.25">
      <c r="E43">
        <f t="shared" ca="1" si="6"/>
        <v>3503736977</v>
      </c>
      <c r="F43" t="str">
        <f t="shared" ca="1" si="10"/>
        <v>claudethompson@gmx.com</v>
      </c>
      <c r="G43" s="2" t="s">
        <v>63</v>
      </c>
      <c r="H43" t="str">
        <f t="shared" ca="1" si="11"/>
        <v>Claude</v>
      </c>
      <c r="I43" t="str">
        <f t="shared" ca="1" si="12"/>
        <v>Thompson</v>
      </c>
      <c r="J43" s="1">
        <f t="shared" ca="1" si="7"/>
        <v>30732</v>
      </c>
      <c r="K43" s="1">
        <f t="shared" ca="1" si="8"/>
        <v>43591</v>
      </c>
      <c r="L43" s="2" t="str">
        <f t="shared" ca="1" si="13"/>
        <v>NULL</v>
      </c>
      <c r="M43" s="3" t="str">
        <f t="shared" ca="1" si="14"/>
        <v>claudethompson@gmx.com</v>
      </c>
      <c r="N43">
        <f t="shared" ca="1" si="9"/>
        <v>16</v>
      </c>
      <c r="O43" t="str">
        <f t="shared" ca="1" si="15"/>
        <v>INSERT INTO CLIENTS (BROKER_ID, NAME, SURNAME, BIRTHDATE, REGISTRATIONDATE, PHONENUMBER, EMAIL) VALUES (16, 'Claude', 'Thompson', '20-Feb-84', '06-May-19', NULL, 'claudethompson@gmx.com');</v>
      </c>
    </row>
    <row r="44" spans="5:15" x14ac:dyDescent="0.25">
      <c r="E44">
        <f t="shared" ca="1" si="6"/>
        <v>5622062363</v>
      </c>
      <c r="F44" t="str">
        <f t="shared" ca="1" si="10"/>
        <v>miltongarcia@mail.com</v>
      </c>
      <c r="G44" s="2" t="s">
        <v>63</v>
      </c>
      <c r="H44" t="str">
        <f t="shared" ca="1" si="11"/>
        <v>Milton</v>
      </c>
      <c r="I44" t="str">
        <f t="shared" ca="1" si="12"/>
        <v>Garcia</v>
      </c>
      <c r="J44" s="1">
        <f t="shared" ca="1" si="7"/>
        <v>27283</v>
      </c>
      <c r="K44" s="1">
        <f t="shared" ca="1" si="8"/>
        <v>43275</v>
      </c>
      <c r="L44" s="2" t="str">
        <f t="shared" ca="1" si="13"/>
        <v>NULL</v>
      </c>
      <c r="M44" s="3" t="str">
        <f t="shared" ca="1" si="14"/>
        <v>NULL</v>
      </c>
      <c r="N44">
        <f t="shared" ca="1" si="9"/>
        <v>10</v>
      </c>
      <c r="O44" t="str">
        <f t="shared" ca="1" si="15"/>
        <v>INSERT INTO CLIENTS (BROKER_ID, NAME, SURNAME, BIRTHDATE, REGISTRATIONDATE, PHONENUMBER, EMAIL) VALUES (10, 'Milton', 'Garcia', '11-Sep-74', '24-Jun-18', NULL, NULL);</v>
      </c>
    </row>
    <row r="45" spans="5:15" x14ac:dyDescent="0.25">
      <c r="E45">
        <f t="shared" ca="1" si="6"/>
        <v>3216288527</v>
      </c>
      <c r="F45" t="str">
        <f t="shared" ca="1" si="10"/>
        <v>huntermiller@yandex.com</v>
      </c>
      <c r="G45" s="2" t="s">
        <v>63</v>
      </c>
      <c r="H45" t="str">
        <f t="shared" ca="1" si="11"/>
        <v>Hunter</v>
      </c>
      <c r="I45" t="str">
        <f t="shared" ca="1" si="12"/>
        <v>Miller</v>
      </c>
      <c r="J45" s="1">
        <f t="shared" ca="1" si="7"/>
        <v>32887</v>
      </c>
      <c r="K45" s="1">
        <f t="shared" ca="1" si="8"/>
        <v>43881</v>
      </c>
      <c r="L45" s="2">
        <f t="shared" ca="1" si="13"/>
        <v>3216288527</v>
      </c>
      <c r="M45" s="3" t="str">
        <f t="shared" ca="1" si="14"/>
        <v>huntermiller@yandex.com</v>
      </c>
      <c r="N45">
        <f t="shared" ca="1" si="9"/>
        <v>7</v>
      </c>
      <c r="O45" t="str">
        <f t="shared" ca="1" si="15"/>
        <v>INSERT INTO CLIENTS (BROKER_ID, NAME, SURNAME, BIRTHDATE, REGISTRATIONDATE, PHONENUMBER, EMAIL) VALUES (7, 'Hunter', 'Miller', '14-Jan-90', '20-Feb-20', '3216288527', 'huntermiller@yandex.com');</v>
      </c>
    </row>
    <row r="46" spans="5:15" x14ac:dyDescent="0.25">
      <c r="E46">
        <f t="shared" ca="1" si="6"/>
        <v>7997701597</v>
      </c>
      <c r="F46" t="str">
        <f t="shared" ca="1" si="10"/>
        <v>liamgarcia@yahoo.com</v>
      </c>
      <c r="G46" s="2" t="s">
        <v>63</v>
      </c>
      <c r="H46" t="str">
        <f t="shared" ca="1" si="11"/>
        <v>Liam</v>
      </c>
      <c r="I46" t="str">
        <f t="shared" ca="1" si="12"/>
        <v>Garcia</v>
      </c>
      <c r="J46" s="1">
        <f t="shared" ca="1" si="7"/>
        <v>24277</v>
      </c>
      <c r="K46" s="1">
        <f t="shared" ca="1" si="8"/>
        <v>43194</v>
      </c>
      <c r="L46" s="2" t="str">
        <f t="shared" ca="1" si="13"/>
        <v>NULL</v>
      </c>
      <c r="M46" s="3" t="str">
        <f t="shared" ca="1" si="14"/>
        <v>NULL</v>
      </c>
      <c r="N46">
        <f t="shared" ca="1" si="9"/>
        <v>15</v>
      </c>
      <c r="O46" t="str">
        <f t="shared" ca="1" si="15"/>
        <v>INSERT INTO CLIENTS (BROKER_ID, NAME, SURNAME, BIRTHDATE, REGISTRATIONDATE, PHONENUMBER, EMAIL) VALUES (15, 'Liam', 'Garcia', '19-Jun-66', '04-Apr-18', NULL, NULL);</v>
      </c>
    </row>
    <row r="47" spans="5:15" x14ac:dyDescent="0.25">
      <c r="E47">
        <f t="shared" ca="1" si="6"/>
        <v>7109145032</v>
      </c>
      <c r="F47" t="str">
        <f t="shared" ca="1" si="10"/>
        <v>haroldmiller@yahoo.com</v>
      </c>
      <c r="G47" s="2" t="s">
        <v>63</v>
      </c>
      <c r="H47" t="str">
        <f t="shared" ca="1" si="11"/>
        <v>Harold</v>
      </c>
      <c r="I47" t="str">
        <f t="shared" ca="1" si="12"/>
        <v>Miller</v>
      </c>
      <c r="J47" s="1">
        <f t="shared" ca="1" si="7"/>
        <v>34828</v>
      </c>
      <c r="K47" s="1">
        <f t="shared" ca="1" si="8"/>
        <v>43985</v>
      </c>
      <c r="L47" s="2" t="str">
        <f t="shared" ca="1" si="13"/>
        <v>NULL</v>
      </c>
      <c r="M47" s="3" t="str">
        <f t="shared" ca="1" si="14"/>
        <v>NULL</v>
      </c>
      <c r="N47">
        <f t="shared" ca="1" si="9"/>
        <v>2</v>
      </c>
      <c r="O47" t="str">
        <f t="shared" ca="1" si="15"/>
        <v>INSERT INTO CLIENTS (BROKER_ID, NAME, SURNAME, BIRTHDATE, REGISTRATIONDATE, PHONENUMBER, EMAIL) VALUES (2, 'Harold', 'Miller', '09-May-95', '03-Jun-20', NULL, NULL);</v>
      </c>
    </row>
    <row r="48" spans="5:15" x14ac:dyDescent="0.25">
      <c r="E48">
        <f t="shared" ca="1" si="6"/>
        <v>4870855379</v>
      </c>
      <c r="F48" t="str">
        <f t="shared" ca="1" si="10"/>
        <v>liamblack@yandex.com</v>
      </c>
      <c r="G48" s="2" t="s">
        <v>63</v>
      </c>
      <c r="H48" t="str">
        <f t="shared" ca="1" si="11"/>
        <v>Liam</v>
      </c>
      <c r="I48" t="str">
        <f t="shared" ca="1" si="12"/>
        <v>Black</v>
      </c>
      <c r="J48" s="1">
        <f t="shared" ca="1" si="7"/>
        <v>23370</v>
      </c>
      <c r="K48" s="1">
        <f t="shared" ca="1" si="8"/>
        <v>43207</v>
      </c>
      <c r="L48" s="2" t="str">
        <f t="shared" ca="1" si="13"/>
        <v>NULL</v>
      </c>
      <c r="M48" s="3" t="str">
        <f t="shared" ca="1" si="14"/>
        <v>NULL</v>
      </c>
      <c r="N48">
        <f t="shared" ca="1" si="9"/>
        <v>2</v>
      </c>
      <c r="O48" t="str">
        <f t="shared" ca="1" si="15"/>
        <v>INSERT INTO CLIENTS (BROKER_ID, NAME, SURNAME, BIRTHDATE, REGISTRATIONDATE, PHONENUMBER, EMAIL) VALUES (2, 'Liam', 'Black', '25-Dec-63', '17-Apr-18', NULL, NULL);</v>
      </c>
    </row>
    <row r="49" spans="5:15" x14ac:dyDescent="0.25">
      <c r="E49">
        <f t="shared" ca="1" si="6"/>
        <v>7772315976</v>
      </c>
      <c r="F49" t="str">
        <f t="shared" ca="1" si="10"/>
        <v>hunterrobinson@icloud.com</v>
      </c>
      <c r="G49" s="2" t="s">
        <v>63</v>
      </c>
      <c r="H49" t="str">
        <f t="shared" ca="1" si="11"/>
        <v>Hunter</v>
      </c>
      <c r="I49" t="str">
        <f t="shared" ca="1" si="12"/>
        <v>Robinson</v>
      </c>
      <c r="J49" s="1">
        <f t="shared" ca="1" si="7"/>
        <v>20251</v>
      </c>
      <c r="K49" s="1">
        <f t="shared" ca="1" si="8"/>
        <v>43804</v>
      </c>
      <c r="L49" s="2" t="str">
        <f t="shared" ca="1" si="13"/>
        <v>NULL</v>
      </c>
      <c r="M49" s="3" t="str">
        <f t="shared" ca="1" si="14"/>
        <v>hunterrobinson@icloud.com</v>
      </c>
      <c r="N49">
        <f t="shared" ca="1" si="9"/>
        <v>3</v>
      </c>
      <c r="O49" t="str">
        <f t="shared" ca="1" si="15"/>
        <v>INSERT INTO CLIENTS (BROKER_ID, NAME, SURNAME, BIRTHDATE, REGISTRATIONDATE, PHONENUMBER, EMAIL) VALUES (3, 'Hunter', 'Robinson', '11-Jun-55', '05-Dec-19', NULL, 'hunterrobinson@icloud.com');</v>
      </c>
    </row>
    <row r="50" spans="5:15" x14ac:dyDescent="0.25">
      <c r="E50">
        <f t="shared" ca="1" si="6"/>
        <v>1070337905</v>
      </c>
      <c r="F50" t="str">
        <f t="shared" ca="1" si="10"/>
        <v>hunterjones@gmx.com</v>
      </c>
      <c r="G50" s="2" t="s">
        <v>63</v>
      </c>
      <c r="H50" t="str">
        <f t="shared" ca="1" si="11"/>
        <v>Hunter</v>
      </c>
      <c r="I50" t="str">
        <f t="shared" ca="1" si="12"/>
        <v>Jones</v>
      </c>
      <c r="J50" s="1">
        <f t="shared" ca="1" si="7"/>
        <v>31951</v>
      </c>
      <c r="K50" s="1">
        <f t="shared" ca="1" si="8"/>
        <v>43828</v>
      </c>
      <c r="L50" s="2">
        <f t="shared" ca="1" si="13"/>
        <v>1070337905</v>
      </c>
      <c r="M50" s="3" t="str">
        <f t="shared" ca="1" si="14"/>
        <v>NULL</v>
      </c>
      <c r="N50">
        <f t="shared" ca="1" si="9"/>
        <v>12</v>
      </c>
      <c r="O50" t="str">
        <f t="shared" ca="1" si="15"/>
        <v>INSERT INTO CLIENTS (BROKER_ID, NAME, SURNAME, BIRTHDATE, REGISTRATIONDATE, PHONENUMBER, EMAIL) VALUES (12, 'Hunter', 'Jones', '23-Jun-87', '29-Dec-19', '1070337905', NULL);</v>
      </c>
    </row>
    <row r="51" spans="5:15" x14ac:dyDescent="0.25">
      <c r="E51">
        <f t="shared" ca="1" si="6"/>
        <v>1864066204</v>
      </c>
      <c r="F51" t="str">
        <f t="shared" ca="1" si="10"/>
        <v>glenclark@icloud.com</v>
      </c>
      <c r="G51" s="2" t="s">
        <v>63</v>
      </c>
      <c r="H51" t="str">
        <f t="shared" ca="1" si="11"/>
        <v>Glen</v>
      </c>
      <c r="I51" t="str">
        <f t="shared" ca="1" si="12"/>
        <v>Clark</v>
      </c>
      <c r="J51" s="1">
        <f t="shared" ca="1" si="7"/>
        <v>20035</v>
      </c>
      <c r="K51" s="1">
        <f t="shared" ca="1" si="8"/>
        <v>43283</v>
      </c>
      <c r="L51" s="2">
        <f t="shared" ca="1" si="13"/>
        <v>1864066204</v>
      </c>
      <c r="M51" s="3" t="str">
        <f t="shared" ca="1" si="14"/>
        <v>NULL</v>
      </c>
      <c r="N51">
        <f t="shared" ca="1" si="9"/>
        <v>13</v>
      </c>
      <c r="O51" t="str">
        <f t="shared" ca="1" si="15"/>
        <v>INSERT INTO CLIENTS (BROKER_ID, NAME, SURNAME, BIRTHDATE, REGISTRATIONDATE, PHONENUMBER, EMAIL) VALUES (13, 'Glen', 'Clark', '07-Nov-54', '02-Jul-18', '1864066204', NULL);</v>
      </c>
    </row>
    <row r="52" spans="5:15" x14ac:dyDescent="0.25">
      <c r="E52">
        <f t="shared" ca="1" si="6"/>
        <v>6591130356</v>
      </c>
      <c r="F52" t="str">
        <f t="shared" ca="1" si="10"/>
        <v>claudeblack@outlook.com</v>
      </c>
      <c r="G52" s="2" t="s">
        <v>63</v>
      </c>
      <c r="H52" t="str">
        <f t="shared" ca="1" si="11"/>
        <v>Claude</v>
      </c>
      <c r="I52" t="str">
        <f t="shared" ca="1" si="12"/>
        <v>Black</v>
      </c>
      <c r="J52" s="1">
        <f t="shared" ca="1" si="7"/>
        <v>26062</v>
      </c>
      <c r="K52" s="1">
        <f t="shared" ca="1" si="8"/>
        <v>43402</v>
      </c>
      <c r="L52" s="2" t="str">
        <f t="shared" ca="1" si="13"/>
        <v>NULL</v>
      </c>
      <c r="M52" s="3" t="str">
        <f t="shared" ca="1" si="14"/>
        <v>claudeblack@outlook.com</v>
      </c>
      <c r="N52">
        <f t="shared" ca="1" si="9"/>
        <v>19</v>
      </c>
      <c r="O52" t="str">
        <f t="shared" ca="1" si="15"/>
        <v>INSERT INTO CLIENTS (BROKER_ID, NAME, SURNAME, BIRTHDATE, REGISTRATIONDATE, PHONENUMBER, EMAIL) VALUES (19, 'Claude', 'Black', '09-May-71', '29-Oct-18', NULL, 'claudeblack@outlook.com');</v>
      </c>
    </row>
    <row r="53" spans="5:15" x14ac:dyDescent="0.25">
      <c r="E53">
        <f t="shared" ca="1" si="6"/>
        <v>2033687932</v>
      </c>
      <c r="F53" t="str">
        <f t="shared" ca="1" si="10"/>
        <v>hunterlewis@google.com</v>
      </c>
      <c r="G53" s="2" t="s">
        <v>63</v>
      </c>
      <c r="H53" t="str">
        <f t="shared" ca="1" si="11"/>
        <v>Hunter</v>
      </c>
      <c r="I53" t="str">
        <f t="shared" ca="1" si="12"/>
        <v>Lewis</v>
      </c>
      <c r="J53" s="1">
        <f t="shared" ca="1" si="7"/>
        <v>24865</v>
      </c>
      <c r="K53" s="1">
        <f t="shared" ca="1" si="8"/>
        <v>43504</v>
      </c>
      <c r="L53" s="2" t="str">
        <f t="shared" ca="1" si="13"/>
        <v>NULL</v>
      </c>
      <c r="M53" s="3" t="str">
        <f t="shared" ca="1" si="14"/>
        <v>hunterlewis@google.com</v>
      </c>
      <c r="N53">
        <f t="shared" ca="1" si="9"/>
        <v>9</v>
      </c>
      <c r="O53" t="str">
        <f t="shared" ca="1" si="15"/>
        <v>INSERT INTO CLIENTS (BROKER_ID, NAME, SURNAME, BIRTHDATE, REGISTRATIONDATE, PHONENUMBER, EMAIL) VALUES (9, 'Hunter', 'Lewis', '28-Jan-68', '08-Feb-19', NULL, 'hunterlewis@google.com');</v>
      </c>
    </row>
    <row r="54" spans="5:15" x14ac:dyDescent="0.25">
      <c r="E54">
        <f t="shared" ca="1" si="6"/>
        <v>9422012098</v>
      </c>
      <c r="F54" t="str">
        <f t="shared" ca="1" si="10"/>
        <v>rileyrobinson@yahoo.com</v>
      </c>
      <c r="G54" s="2" t="s">
        <v>63</v>
      </c>
      <c r="H54" t="str">
        <f t="shared" ca="1" si="11"/>
        <v>Riley</v>
      </c>
      <c r="I54" t="str">
        <f t="shared" ca="1" si="12"/>
        <v>Robinson</v>
      </c>
      <c r="J54" s="1">
        <f t="shared" ca="1" si="7"/>
        <v>35263</v>
      </c>
      <c r="K54" s="1">
        <f t="shared" ca="1" si="8"/>
        <v>43466</v>
      </c>
      <c r="L54" s="2" t="str">
        <f t="shared" ca="1" si="13"/>
        <v>NULL</v>
      </c>
      <c r="M54" s="3" t="str">
        <f t="shared" ca="1" si="14"/>
        <v>rileyrobinson@yahoo.com</v>
      </c>
      <c r="N54">
        <f t="shared" ca="1" si="9"/>
        <v>3</v>
      </c>
      <c r="O54" t="str">
        <f t="shared" ca="1" si="15"/>
        <v>INSERT INTO CLIENTS (BROKER_ID, NAME, SURNAME, BIRTHDATE, REGISTRATIONDATE, PHONENUMBER, EMAIL) VALUES (3, 'Riley', 'Robinson', '17-Jul-96', '01-Jan-19', NULL, 'rileyrobinson@yahoo.com');</v>
      </c>
    </row>
    <row r="55" spans="5:15" x14ac:dyDescent="0.25">
      <c r="E55">
        <f t="shared" ca="1" si="6"/>
        <v>4029692079</v>
      </c>
      <c r="F55" t="str">
        <f t="shared" ca="1" si="10"/>
        <v>blakewilliams@gmx.com</v>
      </c>
      <c r="G55" s="2" t="s">
        <v>63</v>
      </c>
      <c r="H55" t="str">
        <f t="shared" ca="1" si="11"/>
        <v>Blake</v>
      </c>
      <c r="I55" t="str">
        <f t="shared" ca="1" si="12"/>
        <v>Williams</v>
      </c>
      <c r="J55" s="1">
        <f t="shared" ca="1" si="7"/>
        <v>34655</v>
      </c>
      <c r="K55" s="1">
        <f t="shared" ca="1" si="8"/>
        <v>43837</v>
      </c>
      <c r="L55" s="2">
        <f t="shared" ca="1" si="13"/>
        <v>4029692079</v>
      </c>
      <c r="M55" s="3" t="str">
        <f t="shared" ca="1" si="14"/>
        <v>NULL</v>
      </c>
      <c r="N55">
        <f t="shared" ca="1" si="9"/>
        <v>10</v>
      </c>
      <c r="O55" t="str">
        <f t="shared" ca="1" si="15"/>
        <v>INSERT INTO CLIENTS (BROKER_ID, NAME, SURNAME, BIRTHDATE, REGISTRATIONDATE, PHONENUMBER, EMAIL) VALUES (10, 'Blake', 'Williams', '17-Nov-94', '07-Jan-20', '4029692079', NULL);</v>
      </c>
    </row>
    <row r="56" spans="5:15" x14ac:dyDescent="0.25">
      <c r="E56">
        <f t="shared" ca="1" si="6"/>
        <v>8455174568</v>
      </c>
      <c r="F56" t="str">
        <f t="shared" ca="1" si="10"/>
        <v>mileswalker@outlook.com</v>
      </c>
      <c r="G56" s="2" t="s">
        <v>63</v>
      </c>
      <c r="H56" t="str">
        <f t="shared" ca="1" si="11"/>
        <v>Miles</v>
      </c>
      <c r="I56" t="str">
        <f t="shared" ca="1" si="12"/>
        <v>Walker</v>
      </c>
      <c r="J56" s="1">
        <f t="shared" ca="1" si="7"/>
        <v>19560</v>
      </c>
      <c r="K56" s="1">
        <f t="shared" ca="1" si="8"/>
        <v>43431</v>
      </c>
      <c r="L56" s="2">
        <f t="shared" ca="1" si="13"/>
        <v>8455174568</v>
      </c>
      <c r="M56" s="3" t="str">
        <f t="shared" ca="1" si="14"/>
        <v>mileswalker@outlook.com</v>
      </c>
      <c r="N56">
        <f t="shared" ca="1" si="9"/>
        <v>3</v>
      </c>
      <c r="O56" t="str">
        <f t="shared" ca="1" si="15"/>
        <v>INSERT INTO CLIENTS (BROKER_ID, NAME, SURNAME, BIRTHDATE, REGISTRATIONDATE, PHONENUMBER, EMAIL) VALUES (3, 'Miles', 'Walker', '20-Jul-53', '27-Nov-18', '8455174568', 'mileswalker@outlook.com');</v>
      </c>
    </row>
    <row r="57" spans="5:15" x14ac:dyDescent="0.25">
      <c r="E57">
        <f t="shared" ca="1" si="6"/>
        <v>7182576165</v>
      </c>
      <c r="F57" t="str">
        <f t="shared" ca="1" si="10"/>
        <v>connortaylor@mail.com</v>
      </c>
      <c r="G57" s="2" t="s">
        <v>63</v>
      </c>
      <c r="H57" t="str">
        <f t="shared" ca="1" si="11"/>
        <v>Connor</v>
      </c>
      <c r="I57" t="str">
        <f t="shared" ca="1" si="12"/>
        <v>Taylor</v>
      </c>
      <c r="J57" s="1">
        <f t="shared" ca="1" si="7"/>
        <v>26899</v>
      </c>
      <c r="K57" s="1">
        <f t="shared" ca="1" si="8"/>
        <v>43683</v>
      </c>
      <c r="L57" s="2" t="str">
        <f t="shared" ca="1" si="13"/>
        <v>NULL</v>
      </c>
      <c r="M57" s="3" t="str">
        <f t="shared" ca="1" si="14"/>
        <v>NULL</v>
      </c>
      <c r="N57">
        <f t="shared" ca="1" si="9"/>
        <v>10</v>
      </c>
      <c r="O57" t="str">
        <f t="shared" ca="1" si="15"/>
        <v>INSERT INTO CLIENTS (BROKER_ID, NAME, SURNAME, BIRTHDATE, REGISTRATIONDATE, PHONENUMBER, EMAIL) VALUES (10, 'Connor', 'Taylor', '23-Aug-73', '06-Aug-19', NULL, NULL);</v>
      </c>
    </row>
    <row r="58" spans="5:15" x14ac:dyDescent="0.25">
      <c r="E58">
        <f t="shared" ca="1" si="6"/>
        <v>6558302131</v>
      </c>
      <c r="F58" t="str">
        <f t="shared" ca="1" si="10"/>
        <v>rileybrown@mail.com</v>
      </c>
      <c r="G58" s="2" t="s">
        <v>63</v>
      </c>
      <c r="H58" t="str">
        <f t="shared" ca="1" si="11"/>
        <v>Riley</v>
      </c>
      <c r="I58" t="str">
        <f t="shared" ca="1" si="12"/>
        <v>Brown</v>
      </c>
      <c r="J58" s="1">
        <f t="shared" ca="1" si="7"/>
        <v>36051</v>
      </c>
      <c r="K58" s="1">
        <f t="shared" ca="1" si="8"/>
        <v>43844</v>
      </c>
      <c r="L58" s="2">
        <f t="shared" ca="1" si="13"/>
        <v>6558302131</v>
      </c>
      <c r="M58" s="3" t="str">
        <f t="shared" ca="1" si="14"/>
        <v>NULL</v>
      </c>
      <c r="N58">
        <f t="shared" ca="1" si="9"/>
        <v>4</v>
      </c>
      <c r="O58" t="str">
        <f t="shared" ca="1" si="15"/>
        <v>INSERT INTO CLIENTS (BROKER_ID, NAME, SURNAME, BIRTHDATE, REGISTRATIONDATE, PHONENUMBER, EMAIL) VALUES (4, 'Riley', 'Brown', '13-Sep-98', '14-Jan-20', '6558302131', NULL);</v>
      </c>
    </row>
    <row r="59" spans="5:15" x14ac:dyDescent="0.25">
      <c r="E59">
        <f t="shared" ca="1" si="6"/>
        <v>1470805021</v>
      </c>
      <c r="F59" t="str">
        <f t="shared" ca="1" si="10"/>
        <v>aidanharris@outlook.com</v>
      </c>
      <c r="G59" s="2" t="s">
        <v>63</v>
      </c>
      <c r="H59" t="str">
        <f t="shared" ca="1" si="11"/>
        <v>Aidan</v>
      </c>
      <c r="I59" t="str">
        <f t="shared" ca="1" si="12"/>
        <v>Harris</v>
      </c>
      <c r="J59" s="1">
        <f t="shared" ca="1" si="7"/>
        <v>21555</v>
      </c>
      <c r="K59" s="1">
        <f t="shared" ca="1" si="8"/>
        <v>43133</v>
      </c>
      <c r="L59" s="2" t="str">
        <f t="shared" ca="1" si="13"/>
        <v>NULL</v>
      </c>
      <c r="M59" s="3" t="str">
        <f t="shared" ca="1" si="14"/>
        <v>aidanharris@outlook.com</v>
      </c>
      <c r="N59">
        <f t="shared" ca="1" si="9"/>
        <v>15</v>
      </c>
      <c r="O59" t="str">
        <f t="shared" ca="1" si="15"/>
        <v>INSERT INTO CLIENTS (BROKER_ID, NAME, SURNAME, BIRTHDATE, REGISTRATIONDATE, PHONENUMBER, EMAIL) VALUES (15, 'Aidan', 'Harris', '05-Jan-59', '02-Feb-18', NULL, 'aidanharris@outlook.com');</v>
      </c>
    </row>
    <row r="60" spans="5:15" x14ac:dyDescent="0.25">
      <c r="E60">
        <f t="shared" ca="1" si="6"/>
        <v>5411148199</v>
      </c>
      <c r="F60" t="str">
        <f t="shared" ca="1" si="10"/>
        <v>huntermiller@icloud.com</v>
      </c>
      <c r="G60" s="2" t="s">
        <v>63</v>
      </c>
      <c r="H60" t="str">
        <f t="shared" ca="1" si="11"/>
        <v>Hunter</v>
      </c>
      <c r="I60" t="str">
        <f t="shared" ca="1" si="12"/>
        <v>Miller</v>
      </c>
      <c r="J60" s="1">
        <f t="shared" ca="1" si="7"/>
        <v>25544</v>
      </c>
      <c r="K60" s="1">
        <f t="shared" ca="1" si="8"/>
        <v>43389</v>
      </c>
      <c r="L60" s="2">
        <f t="shared" ca="1" si="13"/>
        <v>5411148199</v>
      </c>
      <c r="M60" s="3" t="str">
        <f t="shared" ca="1" si="14"/>
        <v>huntermiller@icloud.com</v>
      </c>
      <c r="N60">
        <f t="shared" ca="1" si="9"/>
        <v>1</v>
      </c>
      <c r="O60" t="str">
        <f t="shared" ca="1" si="15"/>
        <v>INSERT INTO CLIENTS (BROKER_ID, NAME, SURNAME, BIRTHDATE, REGISTRATIONDATE, PHONENUMBER, EMAIL) VALUES (1, 'Hunter', 'Miller', '07-Dec-69', '16-Oct-18', '5411148199', 'huntermiller@icloud.com');</v>
      </c>
    </row>
    <row r="61" spans="5:15" x14ac:dyDescent="0.25">
      <c r="E61">
        <f t="shared" ca="1" si="6"/>
        <v>8852667969</v>
      </c>
      <c r="F61" t="str">
        <f t="shared" ca="1" si="10"/>
        <v>hunteranderson@outlook.com</v>
      </c>
      <c r="G61" s="2" t="s">
        <v>63</v>
      </c>
      <c r="H61" t="str">
        <f t="shared" ca="1" si="11"/>
        <v>Hunter</v>
      </c>
      <c r="I61" t="str">
        <f t="shared" ca="1" si="12"/>
        <v>Anderson</v>
      </c>
      <c r="J61" s="1">
        <f t="shared" ca="1" si="7"/>
        <v>35638</v>
      </c>
      <c r="K61" s="1">
        <f t="shared" ca="1" si="8"/>
        <v>43378</v>
      </c>
      <c r="L61" s="2" t="str">
        <f t="shared" ca="1" si="13"/>
        <v>NULL</v>
      </c>
      <c r="M61" s="3" t="str">
        <f t="shared" ca="1" si="14"/>
        <v>NULL</v>
      </c>
      <c r="N61">
        <f t="shared" ca="1" si="9"/>
        <v>6</v>
      </c>
      <c r="O61" t="str">
        <f t="shared" ca="1" si="15"/>
        <v>INSERT INTO CLIENTS (BROKER_ID, NAME, SURNAME, BIRTHDATE, REGISTRATIONDATE, PHONENUMBER, EMAIL) VALUES (6, 'Hunter', 'Anderson', '27-Jul-97', '05-Oct-18', NULL, NULL);</v>
      </c>
    </row>
    <row r="62" spans="5:15" x14ac:dyDescent="0.25">
      <c r="E62">
        <f t="shared" ca="1" si="6"/>
        <v>2846496243</v>
      </c>
      <c r="F62" t="str">
        <f t="shared" ca="1" si="10"/>
        <v>gilbertrobinson@gmx.com</v>
      </c>
      <c r="G62" s="2" t="s">
        <v>63</v>
      </c>
      <c r="H62" t="str">
        <f t="shared" ca="1" si="11"/>
        <v>Gilbert</v>
      </c>
      <c r="I62" t="str">
        <f t="shared" ca="1" si="12"/>
        <v>Robinson</v>
      </c>
      <c r="J62" s="1">
        <f t="shared" ca="1" si="7"/>
        <v>29145</v>
      </c>
      <c r="K62" s="1">
        <f t="shared" ca="1" si="8"/>
        <v>43233</v>
      </c>
      <c r="L62" s="2" t="str">
        <f t="shared" ca="1" si="13"/>
        <v>NULL</v>
      </c>
      <c r="M62" s="3" t="str">
        <f t="shared" ca="1" si="14"/>
        <v>NULL</v>
      </c>
      <c r="N62">
        <f t="shared" ca="1" si="9"/>
        <v>17</v>
      </c>
      <c r="O62" t="str">
        <f t="shared" ca="1" si="15"/>
        <v>INSERT INTO CLIENTS (BROKER_ID, NAME, SURNAME, BIRTHDATE, REGISTRATIONDATE, PHONENUMBER, EMAIL) VALUES (17, 'Gilbert', 'Robinson', '17-Oct-79', '13-May-18', NULL, NULL);</v>
      </c>
    </row>
    <row r="63" spans="5:15" x14ac:dyDescent="0.25">
      <c r="E63">
        <f t="shared" ca="1" si="6"/>
        <v>7407975989</v>
      </c>
      <c r="F63" t="str">
        <f t="shared" ca="1" si="10"/>
        <v>miltonsmith@gmx.com</v>
      </c>
      <c r="G63" s="2" t="s">
        <v>63</v>
      </c>
      <c r="H63" t="str">
        <f t="shared" ca="1" si="11"/>
        <v>Milton</v>
      </c>
      <c r="I63" t="str">
        <f t="shared" ca="1" si="12"/>
        <v>Smith</v>
      </c>
      <c r="J63" s="1">
        <f t="shared" ca="1" si="7"/>
        <v>19851</v>
      </c>
      <c r="K63" s="1">
        <f t="shared" ca="1" si="8"/>
        <v>44006</v>
      </c>
      <c r="L63" s="2" t="str">
        <f t="shared" ca="1" si="13"/>
        <v>NULL</v>
      </c>
      <c r="M63" s="3" t="str">
        <f t="shared" ca="1" si="14"/>
        <v>miltonsmith@gmx.com</v>
      </c>
      <c r="N63">
        <f t="shared" ca="1" si="9"/>
        <v>13</v>
      </c>
      <c r="O63" t="str">
        <f t="shared" ca="1" si="15"/>
        <v>INSERT INTO CLIENTS (BROKER_ID, NAME, SURNAME, BIRTHDATE, REGISTRATIONDATE, PHONENUMBER, EMAIL) VALUES (13, 'Milton', 'Smith', '07-May-54', '24-Jun-20', NULL, 'miltonsmith@gmx.com');</v>
      </c>
    </row>
    <row r="64" spans="5:15" x14ac:dyDescent="0.25">
      <c r="E64">
        <f t="shared" ca="1" si="6"/>
        <v>2512093610</v>
      </c>
      <c r="F64" t="str">
        <f t="shared" ca="1" si="10"/>
        <v>ramonwhite@google.com</v>
      </c>
      <c r="G64" s="2" t="s">
        <v>63</v>
      </c>
      <c r="H64" t="str">
        <f t="shared" ca="1" si="11"/>
        <v>Ramon</v>
      </c>
      <c r="I64" t="str">
        <f t="shared" ca="1" si="12"/>
        <v>White</v>
      </c>
      <c r="J64" s="1">
        <f t="shared" ca="1" si="7"/>
        <v>31137</v>
      </c>
      <c r="K64" s="1">
        <f t="shared" ca="1" si="8"/>
        <v>43732</v>
      </c>
      <c r="L64" s="2" t="str">
        <f t="shared" ca="1" si="13"/>
        <v>NULL</v>
      </c>
      <c r="M64" s="3" t="str">
        <f t="shared" ca="1" si="14"/>
        <v>ramonwhite@google.com</v>
      </c>
      <c r="N64">
        <f t="shared" ca="1" si="9"/>
        <v>11</v>
      </c>
      <c r="O64" t="str">
        <f t="shared" ca="1" si="15"/>
        <v>INSERT INTO CLIENTS (BROKER_ID, NAME, SURNAME, BIRTHDATE, REGISTRATIONDATE, PHONENUMBER, EMAIL) VALUES (11, 'Ramon', 'White', '31-Mar-85', '24-Sep-19', NULL, 'ramonwhite@google.com');</v>
      </c>
    </row>
    <row r="65" spans="5:15" x14ac:dyDescent="0.25">
      <c r="E65">
        <f t="shared" ca="1" si="6"/>
        <v>5852345000</v>
      </c>
      <c r="F65" t="str">
        <f t="shared" ca="1" si="10"/>
        <v>gilbertdavis@outlook.com</v>
      </c>
      <c r="G65" s="2" t="s">
        <v>63</v>
      </c>
      <c r="H65" t="str">
        <f t="shared" ca="1" si="11"/>
        <v>Gilbert</v>
      </c>
      <c r="I65" t="str">
        <f t="shared" ca="1" si="12"/>
        <v>Davis</v>
      </c>
      <c r="J65" s="1">
        <f t="shared" ca="1" si="7"/>
        <v>33688</v>
      </c>
      <c r="K65" s="1">
        <f t="shared" ca="1" si="8"/>
        <v>43139</v>
      </c>
      <c r="L65" s="2">
        <f t="shared" ca="1" si="13"/>
        <v>5852345000</v>
      </c>
      <c r="M65" s="3" t="str">
        <f t="shared" ca="1" si="14"/>
        <v>NULL</v>
      </c>
      <c r="N65">
        <f t="shared" ca="1" si="9"/>
        <v>5</v>
      </c>
      <c r="O65" t="str">
        <f t="shared" ca="1" si="15"/>
        <v>INSERT INTO CLIENTS (BROKER_ID, NAME, SURNAME, BIRTHDATE, REGISTRATIONDATE, PHONENUMBER, EMAIL) VALUES (5, 'Gilbert', 'Davis', '25-Mar-92', '08-Feb-18', '5852345000', NULL);</v>
      </c>
    </row>
    <row r="66" spans="5:15" x14ac:dyDescent="0.25">
      <c r="E66">
        <f t="shared" ca="1" si="6"/>
        <v>3339379891</v>
      </c>
      <c r="F66" t="str">
        <f t="shared" ref="F66:F97" ca="1" si="16">_xlfn.CONCAT(LOWER($H66), LOWER($I66), C$2, INDEX($D$2:$D$8,RANDBETWEEN(1,COUNTA($D$2:$D$8)),1))</f>
        <v>hunterclark@mail.com</v>
      </c>
      <c r="G66" s="2" t="s">
        <v>63</v>
      </c>
      <c r="H66" t="str">
        <f t="shared" ref="H66:H97" ca="1" si="17">INDEX($A$2:$A$31,RANDBETWEEN(1,COUNTA($A$2:$A$31)),1)</f>
        <v>Hunter</v>
      </c>
      <c r="I66" t="str">
        <f t="shared" ref="I66:I97" ca="1" si="18">INDEX($B$2:$B$27,RANDBETWEEN(1,COUNTA($B$2:$B$27)),1)</f>
        <v>Clark</v>
      </c>
      <c r="J66" s="1">
        <f t="shared" ca="1" si="7"/>
        <v>25567</v>
      </c>
      <c r="K66" s="1">
        <f t="shared" ca="1" si="8"/>
        <v>43394</v>
      </c>
      <c r="L66" s="2" t="str">
        <f t="shared" ref="L66:L97" ca="1" si="19">IF(RANDBETWEEN(0,10)&gt;5,E66,"NULL")</f>
        <v>NULL</v>
      </c>
      <c r="M66" s="3" t="str">
        <f t="shared" ref="M66:M97" ca="1" si="20">IF(RANDBETWEEN(0,10)&gt;5,F66,"NULL")</f>
        <v>hunterclark@mail.com</v>
      </c>
      <c r="N66">
        <f t="shared" ca="1" si="9"/>
        <v>2</v>
      </c>
      <c r="O66" t="str">
        <f t="shared" ref="O66:O97" ca="1" si="21">"INSERT INTO CLIENTS (BROKER_ID, NAME, SURNAME, BIRTHDATE, REGISTRATIONDATE, PHONENUMBER, EMAIL) VALUES (" &amp; N66 &amp; ", '" &amp; H66 &amp; "', '" &amp; I66 &amp;  "', '" &amp; TEXT(J66,"DD-MMM-YY") &amp;  "', '" &amp; TEXT(K66,"DD-MMM-YY") &amp;  "', " &amp; IF(EXACT(L66, "NULL"), L66, "'"&amp;L66&amp;"'") &amp;  ", " &amp; IF(EXACT(M66, "NULL"), M66, "'"&amp;M66&amp;"'") &amp;  ");"</f>
        <v>INSERT INTO CLIENTS (BROKER_ID, NAME, SURNAME, BIRTHDATE, REGISTRATIONDATE, PHONENUMBER, EMAIL) VALUES (2, 'Hunter', 'Clark', '30-Dec-69', '21-Oct-18', NULL, 'hunterclark@mail.com');</v>
      </c>
    </row>
    <row r="67" spans="5:15" x14ac:dyDescent="0.25">
      <c r="E67">
        <f t="shared" ref="E67:E130" ca="1" si="22">RANDBETWEEN(1000000000,9999999999)</f>
        <v>7341427023</v>
      </c>
      <c r="F67" t="str">
        <f t="shared" ca="1" si="16"/>
        <v>connormiller@yandex.com</v>
      </c>
      <c r="G67" s="2" t="s">
        <v>63</v>
      </c>
      <c r="H67" t="str">
        <f t="shared" ca="1" si="17"/>
        <v>Connor</v>
      </c>
      <c r="I67" t="str">
        <f t="shared" ca="1" si="18"/>
        <v>Miller</v>
      </c>
      <c r="J67" s="1">
        <f t="shared" ref="J67:J130" ca="1" si="23">RANDBETWEEN(DATE(1950,1,1),DATE(2000,12,31))</f>
        <v>19598</v>
      </c>
      <c r="K67" s="1">
        <f t="shared" ref="K67:K130" ca="1" si="24">RANDBETWEEN(DATE(2018,1,1),DATE(2021,1,31))</f>
        <v>43187</v>
      </c>
      <c r="L67" s="2" t="str">
        <f t="shared" ca="1" si="19"/>
        <v>NULL</v>
      </c>
      <c r="M67" s="3" t="str">
        <f t="shared" ca="1" si="20"/>
        <v>connormiller@yandex.com</v>
      </c>
      <c r="N67">
        <f t="shared" ref="N67:N130" ca="1" si="25">RANDBETWEEN(1, 20)</f>
        <v>18</v>
      </c>
      <c r="O67" t="str">
        <f t="shared" ca="1" si="21"/>
        <v>INSERT INTO CLIENTS (BROKER_ID, NAME, SURNAME, BIRTHDATE, REGISTRATIONDATE, PHONENUMBER, EMAIL) VALUES (18, 'Connor', 'Miller', '27-Aug-53', '28-Mar-18', NULL, 'connormiller@yandex.com');</v>
      </c>
    </row>
    <row r="68" spans="5:15" x14ac:dyDescent="0.25">
      <c r="E68">
        <f t="shared" ca="1" si="22"/>
        <v>2831011938</v>
      </c>
      <c r="F68" t="str">
        <f t="shared" ca="1" si="16"/>
        <v>peterwalker@mail.com</v>
      </c>
      <c r="G68" s="2" t="s">
        <v>63</v>
      </c>
      <c r="H68" t="str">
        <f t="shared" ca="1" si="17"/>
        <v>Peter</v>
      </c>
      <c r="I68" t="str">
        <f t="shared" ca="1" si="18"/>
        <v>Walker</v>
      </c>
      <c r="J68" s="1">
        <f t="shared" ca="1" si="23"/>
        <v>36497</v>
      </c>
      <c r="K68" s="1">
        <f t="shared" ca="1" si="24"/>
        <v>43798</v>
      </c>
      <c r="L68" s="2">
        <f t="shared" ca="1" si="19"/>
        <v>2831011938</v>
      </c>
      <c r="M68" s="3" t="str">
        <f t="shared" ca="1" si="20"/>
        <v>peterwalker@mail.com</v>
      </c>
      <c r="N68">
        <f t="shared" ca="1" si="25"/>
        <v>2</v>
      </c>
      <c r="O68" t="str">
        <f t="shared" ca="1" si="21"/>
        <v>INSERT INTO CLIENTS (BROKER_ID, NAME, SURNAME, BIRTHDATE, REGISTRATIONDATE, PHONENUMBER, EMAIL) VALUES (2, 'Peter', 'Walker', '03-Dec-99', '29-Nov-19', '2831011938', 'peterwalker@mail.com');</v>
      </c>
    </row>
    <row r="69" spans="5:15" x14ac:dyDescent="0.25">
      <c r="E69">
        <f t="shared" ca="1" si="22"/>
        <v>2346581497</v>
      </c>
      <c r="F69" t="str">
        <f t="shared" ca="1" si="16"/>
        <v>lewiswalker@outlook.com</v>
      </c>
      <c r="G69" s="2" t="s">
        <v>63</v>
      </c>
      <c r="H69" t="str">
        <f t="shared" ca="1" si="17"/>
        <v>Lewis</v>
      </c>
      <c r="I69" t="str">
        <f t="shared" ca="1" si="18"/>
        <v>Walker</v>
      </c>
      <c r="J69" s="1">
        <f t="shared" ca="1" si="23"/>
        <v>32074</v>
      </c>
      <c r="K69" s="1">
        <f t="shared" ca="1" si="24"/>
        <v>44145</v>
      </c>
      <c r="L69" s="2">
        <f t="shared" ca="1" si="19"/>
        <v>2346581497</v>
      </c>
      <c r="M69" s="3" t="str">
        <f t="shared" ca="1" si="20"/>
        <v>NULL</v>
      </c>
      <c r="N69">
        <f t="shared" ca="1" si="25"/>
        <v>1</v>
      </c>
      <c r="O69" t="str">
        <f t="shared" ca="1" si="21"/>
        <v>INSERT INTO CLIENTS (BROKER_ID, NAME, SURNAME, BIRTHDATE, REGISTRATIONDATE, PHONENUMBER, EMAIL) VALUES (1, 'Lewis', 'Walker', '24-Oct-87', '10-Nov-20', '2346581497', NULL);</v>
      </c>
    </row>
    <row r="70" spans="5:15" x14ac:dyDescent="0.25">
      <c r="E70">
        <f t="shared" ca="1" si="22"/>
        <v>1014484053</v>
      </c>
      <c r="F70" t="str">
        <f t="shared" ca="1" si="16"/>
        <v>sethjackson@yahoo.com</v>
      </c>
      <c r="G70" s="2" t="s">
        <v>63</v>
      </c>
      <c r="H70" t="str">
        <f t="shared" ca="1" si="17"/>
        <v>Seth</v>
      </c>
      <c r="I70" t="str">
        <f t="shared" ca="1" si="18"/>
        <v>Jackson</v>
      </c>
      <c r="J70" s="1">
        <f t="shared" ca="1" si="23"/>
        <v>27026</v>
      </c>
      <c r="K70" s="1">
        <f t="shared" ca="1" si="24"/>
        <v>44117</v>
      </c>
      <c r="L70" s="2" t="str">
        <f t="shared" ca="1" si="19"/>
        <v>NULL</v>
      </c>
      <c r="M70" s="3" t="str">
        <f t="shared" ca="1" si="20"/>
        <v>sethjackson@yahoo.com</v>
      </c>
      <c r="N70">
        <f t="shared" ca="1" si="25"/>
        <v>4</v>
      </c>
      <c r="O70" t="str">
        <f t="shared" ca="1" si="21"/>
        <v>INSERT INTO CLIENTS (BROKER_ID, NAME, SURNAME, BIRTHDATE, REGISTRATIONDATE, PHONENUMBER, EMAIL) VALUES (4, 'Seth', 'Jackson', '28-Dec-73', '13-Oct-20', NULL, 'sethjackson@yahoo.com');</v>
      </c>
    </row>
    <row r="71" spans="5:15" x14ac:dyDescent="0.25">
      <c r="E71">
        <f t="shared" ca="1" si="22"/>
        <v>3472213014</v>
      </c>
      <c r="F71" t="str">
        <f t="shared" ca="1" si="16"/>
        <v>peterharris@yandex.com</v>
      </c>
      <c r="G71" s="2" t="s">
        <v>63</v>
      </c>
      <c r="H71" t="str">
        <f t="shared" ca="1" si="17"/>
        <v>Peter</v>
      </c>
      <c r="I71" t="str">
        <f t="shared" ca="1" si="18"/>
        <v>Harris</v>
      </c>
      <c r="J71" s="1">
        <f t="shared" ca="1" si="23"/>
        <v>21493</v>
      </c>
      <c r="K71" s="1">
        <f t="shared" ca="1" si="24"/>
        <v>44167</v>
      </c>
      <c r="L71" s="2">
        <f t="shared" ca="1" si="19"/>
        <v>3472213014</v>
      </c>
      <c r="M71" s="3" t="str">
        <f t="shared" ca="1" si="20"/>
        <v>NULL</v>
      </c>
      <c r="N71">
        <f t="shared" ca="1" si="25"/>
        <v>15</v>
      </c>
      <c r="O71" t="str">
        <f t="shared" ca="1" si="21"/>
        <v>INSERT INTO CLIENTS (BROKER_ID, NAME, SURNAME, BIRTHDATE, REGISTRATIONDATE, PHONENUMBER, EMAIL) VALUES (15, 'Peter', 'Harris', '04-Nov-58', '02-Dec-20', '3472213014', NULL);</v>
      </c>
    </row>
    <row r="72" spans="5:15" x14ac:dyDescent="0.25">
      <c r="E72">
        <f t="shared" ca="1" si="22"/>
        <v>6170238340</v>
      </c>
      <c r="F72" t="str">
        <f t="shared" ca="1" si="16"/>
        <v>haroldrobinson@gmx.com</v>
      </c>
      <c r="G72" s="2" t="s">
        <v>63</v>
      </c>
      <c r="H72" t="str">
        <f t="shared" ca="1" si="17"/>
        <v>Harold</v>
      </c>
      <c r="I72" t="str">
        <f t="shared" ca="1" si="18"/>
        <v>Robinson</v>
      </c>
      <c r="J72" s="1">
        <f t="shared" ca="1" si="23"/>
        <v>23670</v>
      </c>
      <c r="K72" s="1">
        <f t="shared" ca="1" si="24"/>
        <v>43281</v>
      </c>
      <c r="L72" s="2">
        <f t="shared" ca="1" si="19"/>
        <v>6170238340</v>
      </c>
      <c r="M72" s="3" t="str">
        <f t="shared" ca="1" si="20"/>
        <v>haroldrobinson@gmx.com</v>
      </c>
      <c r="N72">
        <f t="shared" ca="1" si="25"/>
        <v>19</v>
      </c>
      <c r="O72" t="str">
        <f t="shared" ca="1" si="21"/>
        <v>INSERT INTO CLIENTS (BROKER_ID, NAME, SURNAME, BIRTHDATE, REGISTRATIONDATE, PHONENUMBER, EMAIL) VALUES (19, 'Harold', 'Robinson', '20-Oct-64', '30-Jun-18', '6170238340', 'haroldrobinson@gmx.com');</v>
      </c>
    </row>
    <row r="73" spans="5:15" x14ac:dyDescent="0.25">
      <c r="E73">
        <f t="shared" ca="1" si="22"/>
        <v>5025315851</v>
      </c>
      <c r="F73" t="str">
        <f t="shared" ca="1" si="16"/>
        <v>liamsmith@gmx.com</v>
      </c>
      <c r="G73" s="2" t="s">
        <v>63</v>
      </c>
      <c r="H73" t="str">
        <f t="shared" ca="1" si="17"/>
        <v>Liam</v>
      </c>
      <c r="I73" t="str">
        <f t="shared" ca="1" si="18"/>
        <v>Smith</v>
      </c>
      <c r="J73" s="1">
        <f t="shared" ca="1" si="23"/>
        <v>24183</v>
      </c>
      <c r="K73" s="1">
        <f t="shared" ca="1" si="24"/>
        <v>43534</v>
      </c>
      <c r="L73" s="2" t="str">
        <f t="shared" ca="1" si="19"/>
        <v>NULL</v>
      </c>
      <c r="M73" s="3" t="str">
        <f t="shared" ca="1" si="20"/>
        <v>liamsmith@gmx.com</v>
      </c>
      <c r="N73">
        <f t="shared" ca="1" si="25"/>
        <v>8</v>
      </c>
      <c r="O73" t="str">
        <f t="shared" ca="1" si="21"/>
        <v>INSERT INTO CLIENTS (BROKER_ID, NAME, SURNAME, BIRTHDATE, REGISTRATIONDATE, PHONENUMBER, EMAIL) VALUES (8, 'Liam', 'Smith', '17-Mar-66', '10-Mar-19', NULL, 'liamsmith@gmx.com');</v>
      </c>
    </row>
    <row r="74" spans="5:15" x14ac:dyDescent="0.25">
      <c r="E74">
        <f t="shared" ca="1" si="22"/>
        <v>6306717720</v>
      </c>
      <c r="F74" t="str">
        <f t="shared" ca="1" si="16"/>
        <v>rileytaylor@yandex.com</v>
      </c>
      <c r="G74" s="2" t="s">
        <v>63</v>
      </c>
      <c r="H74" t="str">
        <f t="shared" ca="1" si="17"/>
        <v>Riley</v>
      </c>
      <c r="I74" t="str">
        <f t="shared" ca="1" si="18"/>
        <v>Taylor</v>
      </c>
      <c r="J74" s="1">
        <f t="shared" ca="1" si="23"/>
        <v>19858</v>
      </c>
      <c r="K74" s="1">
        <f t="shared" ca="1" si="24"/>
        <v>44085</v>
      </c>
      <c r="L74" s="2" t="str">
        <f t="shared" ca="1" si="19"/>
        <v>NULL</v>
      </c>
      <c r="M74" s="3" t="str">
        <f t="shared" ca="1" si="20"/>
        <v>rileytaylor@yandex.com</v>
      </c>
      <c r="N74">
        <f t="shared" ca="1" si="25"/>
        <v>4</v>
      </c>
      <c r="O74" t="str">
        <f t="shared" ca="1" si="21"/>
        <v>INSERT INTO CLIENTS (BROKER_ID, NAME, SURNAME, BIRTHDATE, REGISTRATIONDATE, PHONENUMBER, EMAIL) VALUES (4, 'Riley', 'Taylor', '14-May-54', '11-Sep-20', NULL, 'rileytaylor@yandex.com');</v>
      </c>
    </row>
    <row r="75" spans="5:15" x14ac:dyDescent="0.25">
      <c r="E75">
        <f t="shared" ca="1" si="22"/>
        <v>9469343941</v>
      </c>
      <c r="F75" t="str">
        <f t="shared" ca="1" si="16"/>
        <v>joshuajackson@yandex.com</v>
      </c>
      <c r="G75" s="2" t="s">
        <v>63</v>
      </c>
      <c r="H75" t="str">
        <f t="shared" ca="1" si="17"/>
        <v>Joshua</v>
      </c>
      <c r="I75" t="str">
        <f t="shared" ca="1" si="18"/>
        <v>Jackson</v>
      </c>
      <c r="J75" s="1">
        <f t="shared" ca="1" si="23"/>
        <v>26949</v>
      </c>
      <c r="K75" s="1">
        <f t="shared" ca="1" si="24"/>
        <v>43960</v>
      </c>
      <c r="L75" s="2">
        <f t="shared" ca="1" si="19"/>
        <v>9469343941</v>
      </c>
      <c r="M75" s="3" t="str">
        <f t="shared" ca="1" si="20"/>
        <v>NULL</v>
      </c>
      <c r="N75">
        <f t="shared" ca="1" si="25"/>
        <v>12</v>
      </c>
      <c r="O75" t="str">
        <f t="shared" ca="1" si="21"/>
        <v>INSERT INTO CLIENTS (BROKER_ID, NAME, SURNAME, BIRTHDATE, REGISTRATIONDATE, PHONENUMBER, EMAIL) VALUES (12, 'Joshua', 'Jackson', '12-Oct-73', '09-May-20', '9469343941', NULL);</v>
      </c>
    </row>
    <row r="76" spans="5:15" x14ac:dyDescent="0.25">
      <c r="E76">
        <f t="shared" ca="1" si="22"/>
        <v>8480441672</v>
      </c>
      <c r="F76" t="str">
        <f t="shared" ca="1" si="16"/>
        <v>ivanthomas@gmx.com</v>
      </c>
      <c r="G76" s="2" t="s">
        <v>63</v>
      </c>
      <c r="H76" t="str">
        <f t="shared" ca="1" si="17"/>
        <v>Ivan</v>
      </c>
      <c r="I76" t="str">
        <f t="shared" ca="1" si="18"/>
        <v>Thomas</v>
      </c>
      <c r="J76" s="1">
        <f t="shared" ca="1" si="23"/>
        <v>23582</v>
      </c>
      <c r="K76" s="1">
        <f t="shared" ca="1" si="24"/>
        <v>43427</v>
      </c>
      <c r="L76" s="2">
        <f t="shared" ca="1" si="19"/>
        <v>8480441672</v>
      </c>
      <c r="M76" s="3" t="str">
        <f t="shared" ca="1" si="20"/>
        <v>ivanthomas@gmx.com</v>
      </c>
      <c r="N76">
        <f t="shared" ca="1" si="25"/>
        <v>11</v>
      </c>
      <c r="O76" t="str">
        <f t="shared" ca="1" si="21"/>
        <v>INSERT INTO CLIENTS (BROKER_ID, NAME, SURNAME, BIRTHDATE, REGISTRATIONDATE, PHONENUMBER, EMAIL) VALUES (11, 'Ivan', 'Thomas', '24-Jul-64', '23-Nov-18', '8480441672', 'ivanthomas@gmx.com');</v>
      </c>
    </row>
    <row r="77" spans="5:15" x14ac:dyDescent="0.25">
      <c r="E77">
        <f t="shared" ca="1" si="22"/>
        <v>4515996745</v>
      </c>
      <c r="F77" t="str">
        <f t="shared" ca="1" si="16"/>
        <v>connerlee@yahoo.com</v>
      </c>
      <c r="G77" s="2" t="s">
        <v>63</v>
      </c>
      <c r="H77" t="str">
        <f t="shared" ca="1" si="17"/>
        <v>Conner</v>
      </c>
      <c r="I77" t="str">
        <f t="shared" ca="1" si="18"/>
        <v>Lee</v>
      </c>
      <c r="J77" s="1">
        <f t="shared" ca="1" si="23"/>
        <v>22843</v>
      </c>
      <c r="K77" s="1">
        <f t="shared" ca="1" si="24"/>
        <v>43297</v>
      </c>
      <c r="L77" s="2" t="str">
        <f t="shared" ca="1" si="19"/>
        <v>NULL</v>
      </c>
      <c r="M77" s="3" t="str">
        <f t="shared" ca="1" si="20"/>
        <v>NULL</v>
      </c>
      <c r="N77">
        <f t="shared" ca="1" si="25"/>
        <v>18</v>
      </c>
      <c r="O77" t="str">
        <f t="shared" ca="1" si="21"/>
        <v>INSERT INTO CLIENTS (BROKER_ID, NAME, SURNAME, BIRTHDATE, REGISTRATIONDATE, PHONENUMBER, EMAIL) VALUES (18, 'Conner', 'Lee', '16-Jul-62', '16-Jul-18', NULL, NULL);</v>
      </c>
    </row>
    <row r="78" spans="5:15" x14ac:dyDescent="0.25">
      <c r="E78">
        <f t="shared" ca="1" si="22"/>
        <v>1666386001</v>
      </c>
      <c r="F78" t="str">
        <f t="shared" ca="1" si="16"/>
        <v>ivanmartin@google.com</v>
      </c>
      <c r="G78" s="2" t="s">
        <v>63</v>
      </c>
      <c r="H78" t="str">
        <f t="shared" ca="1" si="17"/>
        <v>Ivan</v>
      </c>
      <c r="I78" t="str">
        <f t="shared" ca="1" si="18"/>
        <v>Martin</v>
      </c>
      <c r="J78" s="1">
        <f t="shared" ca="1" si="23"/>
        <v>35027</v>
      </c>
      <c r="K78" s="1">
        <f t="shared" ca="1" si="24"/>
        <v>43588</v>
      </c>
      <c r="L78" s="2">
        <f t="shared" ca="1" si="19"/>
        <v>1666386001</v>
      </c>
      <c r="M78" s="3" t="str">
        <f t="shared" ca="1" si="20"/>
        <v>NULL</v>
      </c>
      <c r="N78">
        <f t="shared" ca="1" si="25"/>
        <v>15</v>
      </c>
      <c r="O78" t="str">
        <f t="shared" ca="1" si="21"/>
        <v>INSERT INTO CLIENTS (BROKER_ID, NAME, SURNAME, BIRTHDATE, REGISTRATIONDATE, PHONENUMBER, EMAIL) VALUES (15, 'Ivan', 'Martin', '24-Nov-95', '03-May-19', '1666386001', NULL);</v>
      </c>
    </row>
    <row r="79" spans="5:15" x14ac:dyDescent="0.25">
      <c r="E79">
        <f t="shared" ca="1" si="22"/>
        <v>8981898782</v>
      </c>
      <c r="F79" t="str">
        <f t="shared" ca="1" si="16"/>
        <v>rileyclark@gmx.com</v>
      </c>
      <c r="G79" s="2" t="s">
        <v>63</v>
      </c>
      <c r="H79" t="str">
        <f t="shared" ca="1" si="17"/>
        <v>Riley</v>
      </c>
      <c r="I79" t="str">
        <f t="shared" ca="1" si="18"/>
        <v>Clark</v>
      </c>
      <c r="J79" s="1">
        <f t="shared" ca="1" si="23"/>
        <v>29935</v>
      </c>
      <c r="K79" s="1">
        <f t="shared" ca="1" si="24"/>
        <v>44069</v>
      </c>
      <c r="L79" s="2" t="str">
        <f t="shared" ca="1" si="19"/>
        <v>NULL</v>
      </c>
      <c r="M79" s="3" t="str">
        <f t="shared" ca="1" si="20"/>
        <v>NULL</v>
      </c>
      <c r="N79">
        <f t="shared" ca="1" si="25"/>
        <v>4</v>
      </c>
      <c r="O79" t="str">
        <f t="shared" ca="1" si="21"/>
        <v>INSERT INTO CLIENTS (BROKER_ID, NAME, SURNAME, BIRTHDATE, REGISTRATIONDATE, PHONENUMBER, EMAIL) VALUES (4, 'Riley', 'Clark', '15-Dec-81', '26-Aug-20', NULL, NULL);</v>
      </c>
    </row>
    <row r="80" spans="5:15" x14ac:dyDescent="0.25">
      <c r="E80">
        <f t="shared" ca="1" si="22"/>
        <v>4480767223</v>
      </c>
      <c r="F80" t="str">
        <f t="shared" ca="1" si="16"/>
        <v>wademiller@yahoo.com</v>
      </c>
      <c r="G80" s="2" t="s">
        <v>63</v>
      </c>
      <c r="H80" t="str">
        <f t="shared" ca="1" si="17"/>
        <v>Wade</v>
      </c>
      <c r="I80" t="str">
        <f t="shared" ca="1" si="18"/>
        <v>Miller</v>
      </c>
      <c r="J80" s="1">
        <f t="shared" ca="1" si="23"/>
        <v>34114</v>
      </c>
      <c r="K80" s="1">
        <f t="shared" ca="1" si="24"/>
        <v>44128</v>
      </c>
      <c r="L80" s="2">
        <f t="shared" ca="1" si="19"/>
        <v>4480767223</v>
      </c>
      <c r="M80" s="3" t="str">
        <f t="shared" ca="1" si="20"/>
        <v>NULL</v>
      </c>
      <c r="N80">
        <f t="shared" ca="1" si="25"/>
        <v>10</v>
      </c>
      <c r="O80" t="str">
        <f t="shared" ca="1" si="21"/>
        <v>INSERT INTO CLIENTS (BROKER_ID, NAME, SURNAME, BIRTHDATE, REGISTRATIONDATE, PHONENUMBER, EMAIL) VALUES (10, 'Wade', 'Miller', '25-May-93', '24-Oct-20', '4480767223', NULL);</v>
      </c>
    </row>
    <row r="81" spans="5:15" x14ac:dyDescent="0.25">
      <c r="E81">
        <f t="shared" ca="1" si="22"/>
        <v>7523137320</v>
      </c>
      <c r="F81" t="str">
        <f t="shared" ca="1" si="16"/>
        <v>ramonmiller@yandex.com</v>
      </c>
      <c r="G81" s="2" t="s">
        <v>63</v>
      </c>
      <c r="H81" t="str">
        <f t="shared" ca="1" si="17"/>
        <v>Ramon</v>
      </c>
      <c r="I81" t="str">
        <f t="shared" ca="1" si="18"/>
        <v>Miller</v>
      </c>
      <c r="J81" s="1">
        <f t="shared" ca="1" si="23"/>
        <v>30917</v>
      </c>
      <c r="K81" s="1">
        <f t="shared" ca="1" si="24"/>
        <v>43465</v>
      </c>
      <c r="L81" s="2">
        <f t="shared" ca="1" si="19"/>
        <v>7523137320</v>
      </c>
      <c r="M81" s="3" t="str">
        <f t="shared" ca="1" si="20"/>
        <v>ramonmiller@yandex.com</v>
      </c>
      <c r="N81">
        <f t="shared" ca="1" si="25"/>
        <v>7</v>
      </c>
      <c r="O81" t="str">
        <f t="shared" ca="1" si="21"/>
        <v>INSERT INTO CLIENTS (BROKER_ID, NAME, SURNAME, BIRTHDATE, REGISTRATIONDATE, PHONENUMBER, EMAIL) VALUES (7, 'Ramon', 'Miller', '23-Aug-84', '31-Dec-18', '7523137320', 'ramonmiller@yandex.com');</v>
      </c>
    </row>
    <row r="82" spans="5:15" x14ac:dyDescent="0.25">
      <c r="E82">
        <f t="shared" ca="1" si="22"/>
        <v>1620978690</v>
      </c>
      <c r="F82" t="str">
        <f t="shared" ca="1" si="16"/>
        <v>connerhernandez@outlook.com</v>
      </c>
      <c r="G82" s="2" t="s">
        <v>63</v>
      </c>
      <c r="H82" t="str">
        <f t="shared" ca="1" si="17"/>
        <v>Conner</v>
      </c>
      <c r="I82" t="str">
        <f t="shared" ca="1" si="18"/>
        <v>Hernandez</v>
      </c>
      <c r="J82" s="1">
        <f t="shared" ca="1" si="23"/>
        <v>34488</v>
      </c>
      <c r="K82" s="1">
        <f t="shared" ca="1" si="24"/>
        <v>43634</v>
      </c>
      <c r="L82" s="2" t="str">
        <f t="shared" ca="1" si="19"/>
        <v>NULL</v>
      </c>
      <c r="M82" s="3" t="str">
        <f t="shared" ca="1" si="20"/>
        <v>NULL</v>
      </c>
      <c r="N82">
        <f t="shared" ca="1" si="25"/>
        <v>6</v>
      </c>
      <c r="O82" t="str">
        <f t="shared" ca="1" si="21"/>
        <v>INSERT INTO CLIENTS (BROKER_ID, NAME, SURNAME, BIRTHDATE, REGISTRATIONDATE, PHONENUMBER, EMAIL) VALUES (6, 'Conner', 'Hernandez', '03-Jun-94', '18-Jun-19', NULL, NULL);</v>
      </c>
    </row>
    <row r="83" spans="5:15" x14ac:dyDescent="0.25">
      <c r="E83">
        <f t="shared" ca="1" si="22"/>
        <v>5040863016</v>
      </c>
      <c r="F83" t="str">
        <f t="shared" ca="1" si="16"/>
        <v>brianmiller@yandex.com</v>
      </c>
      <c r="G83" s="2" t="s">
        <v>63</v>
      </c>
      <c r="H83" t="str">
        <f t="shared" ca="1" si="17"/>
        <v>Brian</v>
      </c>
      <c r="I83" t="str">
        <f t="shared" ca="1" si="18"/>
        <v>Miller</v>
      </c>
      <c r="J83" s="1">
        <f t="shared" ca="1" si="23"/>
        <v>20415</v>
      </c>
      <c r="K83" s="1">
        <f t="shared" ca="1" si="24"/>
        <v>43405</v>
      </c>
      <c r="L83" s="2" t="str">
        <f t="shared" ca="1" si="19"/>
        <v>NULL</v>
      </c>
      <c r="M83" s="3" t="str">
        <f t="shared" ca="1" si="20"/>
        <v>NULL</v>
      </c>
      <c r="N83">
        <f t="shared" ca="1" si="25"/>
        <v>12</v>
      </c>
      <c r="O83" t="str">
        <f t="shared" ca="1" si="21"/>
        <v>INSERT INTO CLIENTS (BROKER_ID, NAME, SURNAME, BIRTHDATE, REGISTRATIONDATE, PHONENUMBER, EMAIL) VALUES (12, 'Brian', 'Miller', '22-Nov-55', '01-Nov-18', NULL, NULL);</v>
      </c>
    </row>
    <row r="84" spans="5:15" x14ac:dyDescent="0.25">
      <c r="E84">
        <f t="shared" ca="1" si="22"/>
        <v>5228128382</v>
      </c>
      <c r="F84" t="str">
        <f t="shared" ca="1" si="16"/>
        <v>glenanderson@mail.com</v>
      </c>
      <c r="G84" s="2" t="s">
        <v>63</v>
      </c>
      <c r="H84" t="str">
        <f t="shared" ca="1" si="17"/>
        <v>Glen</v>
      </c>
      <c r="I84" t="str">
        <f t="shared" ca="1" si="18"/>
        <v>Anderson</v>
      </c>
      <c r="J84" s="1">
        <f t="shared" ca="1" si="23"/>
        <v>21220</v>
      </c>
      <c r="K84" s="1">
        <f t="shared" ca="1" si="24"/>
        <v>43284</v>
      </c>
      <c r="L84" s="2" t="str">
        <f t="shared" ca="1" si="19"/>
        <v>NULL</v>
      </c>
      <c r="M84" s="3" t="str">
        <f t="shared" ca="1" si="20"/>
        <v>NULL</v>
      </c>
      <c r="N84">
        <f t="shared" ca="1" si="25"/>
        <v>12</v>
      </c>
      <c r="O84" t="str">
        <f t="shared" ca="1" si="21"/>
        <v>INSERT INTO CLIENTS (BROKER_ID, NAME, SURNAME, BIRTHDATE, REGISTRATIONDATE, PHONENUMBER, EMAIL) VALUES (12, 'Glen', 'Anderson', '04-Feb-58', '03-Jul-18', NULL, NULL);</v>
      </c>
    </row>
    <row r="85" spans="5:15" x14ac:dyDescent="0.25">
      <c r="E85">
        <f t="shared" ca="1" si="22"/>
        <v>1699478219</v>
      </c>
      <c r="F85" t="str">
        <f t="shared" ca="1" si="16"/>
        <v>robertoblack@yahoo.com</v>
      </c>
      <c r="G85" s="2" t="s">
        <v>63</v>
      </c>
      <c r="H85" t="str">
        <f t="shared" ca="1" si="17"/>
        <v>Roberto</v>
      </c>
      <c r="I85" t="str">
        <f t="shared" ca="1" si="18"/>
        <v>Black</v>
      </c>
      <c r="J85" s="1">
        <f t="shared" ca="1" si="23"/>
        <v>20199</v>
      </c>
      <c r="K85" s="1">
        <f t="shared" ca="1" si="24"/>
        <v>43454</v>
      </c>
      <c r="L85" s="2">
        <f t="shared" ca="1" si="19"/>
        <v>1699478219</v>
      </c>
      <c r="M85" s="3" t="str">
        <f t="shared" ca="1" si="20"/>
        <v>NULL</v>
      </c>
      <c r="N85">
        <f t="shared" ca="1" si="25"/>
        <v>2</v>
      </c>
      <c r="O85" t="str">
        <f t="shared" ca="1" si="21"/>
        <v>INSERT INTO CLIENTS (BROKER_ID, NAME, SURNAME, BIRTHDATE, REGISTRATIONDATE, PHONENUMBER, EMAIL) VALUES (2, 'Roberto', 'Black', '20-Apr-55', '20-Dec-18', '1699478219', NULL);</v>
      </c>
    </row>
    <row r="86" spans="5:15" x14ac:dyDescent="0.25">
      <c r="E86">
        <f t="shared" ca="1" si="22"/>
        <v>7595085869</v>
      </c>
      <c r="F86" t="str">
        <f t="shared" ca="1" si="16"/>
        <v>danlee@gmx.com</v>
      </c>
      <c r="G86" s="2" t="s">
        <v>63</v>
      </c>
      <c r="H86" t="str">
        <f t="shared" ca="1" si="17"/>
        <v>Dan</v>
      </c>
      <c r="I86" t="str">
        <f t="shared" ca="1" si="18"/>
        <v>Lee</v>
      </c>
      <c r="J86" s="1">
        <f t="shared" ca="1" si="23"/>
        <v>33532</v>
      </c>
      <c r="K86" s="1">
        <f t="shared" ca="1" si="24"/>
        <v>43864</v>
      </c>
      <c r="L86" s="2" t="str">
        <f t="shared" ca="1" si="19"/>
        <v>NULL</v>
      </c>
      <c r="M86" s="3" t="str">
        <f t="shared" ca="1" si="20"/>
        <v>NULL</v>
      </c>
      <c r="N86">
        <f t="shared" ca="1" si="25"/>
        <v>19</v>
      </c>
      <c r="O86" t="str">
        <f t="shared" ca="1" si="21"/>
        <v>INSERT INTO CLIENTS (BROKER_ID, NAME, SURNAME, BIRTHDATE, REGISTRATIONDATE, PHONENUMBER, EMAIL) VALUES (19, 'Dan', 'Lee', '21-Oct-91', '03-Feb-20', NULL, NULL);</v>
      </c>
    </row>
    <row r="87" spans="5:15" x14ac:dyDescent="0.25">
      <c r="E87">
        <f t="shared" ca="1" si="22"/>
        <v>5308299445</v>
      </c>
      <c r="F87" t="str">
        <f t="shared" ca="1" si="16"/>
        <v>robertowhite@yahoo.com</v>
      </c>
      <c r="G87" s="2" t="s">
        <v>63</v>
      </c>
      <c r="H87" t="str">
        <f t="shared" ca="1" si="17"/>
        <v>Roberto</v>
      </c>
      <c r="I87" t="str">
        <f t="shared" ca="1" si="18"/>
        <v>White</v>
      </c>
      <c r="J87" s="1">
        <f t="shared" ca="1" si="23"/>
        <v>26207</v>
      </c>
      <c r="K87" s="1">
        <f t="shared" ca="1" si="24"/>
        <v>43592</v>
      </c>
      <c r="L87" s="2">
        <f t="shared" ca="1" si="19"/>
        <v>5308299445</v>
      </c>
      <c r="M87" s="3" t="str">
        <f t="shared" ca="1" si="20"/>
        <v>robertowhite@yahoo.com</v>
      </c>
      <c r="N87">
        <f t="shared" ca="1" si="25"/>
        <v>16</v>
      </c>
      <c r="O87" t="str">
        <f t="shared" ca="1" si="21"/>
        <v>INSERT INTO CLIENTS (BROKER_ID, NAME, SURNAME, BIRTHDATE, REGISTRATIONDATE, PHONENUMBER, EMAIL) VALUES (16, 'Roberto', 'White', '01-Oct-71', '07-May-19', '5308299445', 'robertowhite@yahoo.com');</v>
      </c>
    </row>
    <row r="88" spans="5:15" x14ac:dyDescent="0.25">
      <c r="E88">
        <f t="shared" ca="1" si="22"/>
        <v>3368651580</v>
      </c>
      <c r="F88" t="str">
        <f t="shared" ca="1" si="16"/>
        <v>hunterrobinson@yahoo.com</v>
      </c>
      <c r="G88" s="2" t="s">
        <v>63</v>
      </c>
      <c r="H88" t="str">
        <f t="shared" ca="1" si="17"/>
        <v>Hunter</v>
      </c>
      <c r="I88" t="str">
        <f t="shared" ca="1" si="18"/>
        <v>Robinson</v>
      </c>
      <c r="J88" s="1">
        <f t="shared" ca="1" si="23"/>
        <v>21456</v>
      </c>
      <c r="K88" s="1">
        <f t="shared" ca="1" si="24"/>
        <v>43787</v>
      </c>
      <c r="L88" s="2" t="str">
        <f t="shared" ca="1" si="19"/>
        <v>NULL</v>
      </c>
      <c r="M88" s="3" t="str">
        <f t="shared" ca="1" si="20"/>
        <v>hunterrobinson@yahoo.com</v>
      </c>
      <c r="N88">
        <f t="shared" ca="1" si="25"/>
        <v>18</v>
      </c>
      <c r="O88" t="str">
        <f t="shared" ca="1" si="21"/>
        <v>INSERT INTO CLIENTS (BROKER_ID, NAME, SURNAME, BIRTHDATE, REGISTRATIONDATE, PHONENUMBER, EMAIL) VALUES (18, 'Hunter', 'Robinson', '28-Sep-58', '18-Nov-19', NULL, 'hunterrobinson@yahoo.com');</v>
      </c>
    </row>
    <row r="89" spans="5:15" x14ac:dyDescent="0.25">
      <c r="E89">
        <f t="shared" ca="1" si="22"/>
        <v>5129677203</v>
      </c>
      <c r="F89" t="str">
        <f t="shared" ca="1" si="16"/>
        <v>jorgehall@yandex.com</v>
      </c>
      <c r="G89" s="2" t="s">
        <v>63</v>
      </c>
      <c r="H89" t="str">
        <f t="shared" ca="1" si="17"/>
        <v>Jorge</v>
      </c>
      <c r="I89" t="str">
        <f t="shared" ca="1" si="18"/>
        <v>Hall</v>
      </c>
      <c r="J89" s="1">
        <f t="shared" ca="1" si="23"/>
        <v>32414</v>
      </c>
      <c r="K89" s="1">
        <f t="shared" ca="1" si="24"/>
        <v>43969</v>
      </c>
      <c r="L89" s="2" t="str">
        <f t="shared" ca="1" si="19"/>
        <v>NULL</v>
      </c>
      <c r="M89" s="3" t="str">
        <f t="shared" ca="1" si="20"/>
        <v>jorgehall@yandex.com</v>
      </c>
      <c r="N89">
        <f t="shared" ca="1" si="25"/>
        <v>7</v>
      </c>
      <c r="O89" t="str">
        <f t="shared" ca="1" si="21"/>
        <v>INSERT INTO CLIENTS (BROKER_ID, NAME, SURNAME, BIRTHDATE, REGISTRATIONDATE, PHONENUMBER, EMAIL) VALUES (7, 'Jorge', 'Hall', '28-Sep-88', '18-May-20', NULL, 'jorgehall@yandex.com');</v>
      </c>
    </row>
    <row r="90" spans="5:15" x14ac:dyDescent="0.25">
      <c r="E90">
        <f t="shared" ca="1" si="22"/>
        <v>1999825303</v>
      </c>
      <c r="F90" t="str">
        <f t="shared" ca="1" si="16"/>
        <v>miltonmartin@mail.com</v>
      </c>
      <c r="G90" s="2" t="s">
        <v>63</v>
      </c>
      <c r="H90" t="str">
        <f t="shared" ca="1" si="17"/>
        <v>Milton</v>
      </c>
      <c r="I90" t="str">
        <f t="shared" ca="1" si="18"/>
        <v>Martin</v>
      </c>
      <c r="J90" s="1">
        <f t="shared" ca="1" si="23"/>
        <v>25241</v>
      </c>
      <c r="K90" s="1">
        <f t="shared" ca="1" si="24"/>
        <v>43630</v>
      </c>
      <c r="L90" s="2" t="str">
        <f t="shared" ca="1" si="19"/>
        <v>NULL</v>
      </c>
      <c r="M90" s="3" t="str">
        <f t="shared" ca="1" si="20"/>
        <v>NULL</v>
      </c>
      <c r="N90">
        <f t="shared" ca="1" si="25"/>
        <v>15</v>
      </c>
      <c r="O90" t="str">
        <f t="shared" ca="1" si="21"/>
        <v>INSERT INTO CLIENTS (BROKER_ID, NAME, SURNAME, BIRTHDATE, REGISTRATIONDATE, PHONENUMBER, EMAIL) VALUES (15, 'Milton', 'Martin', '07-Feb-69', '14-Jun-19', NULL, NULL);</v>
      </c>
    </row>
    <row r="91" spans="5:15" x14ac:dyDescent="0.25">
      <c r="E91">
        <f t="shared" ca="1" si="22"/>
        <v>4816617546</v>
      </c>
      <c r="F91" t="str">
        <f t="shared" ca="1" si="16"/>
        <v>ramonlewis@gmx.com</v>
      </c>
      <c r="G91" s="2" t="s">
        <v>63</v>
      </c>
      <c r="H91" t="str">
        <f t="shared" ca="1" si="17"/>
        <v>Ramon</v>
      </c>
      <c r="I91" t="str">
        <f t="shared" ca="1" si="18"/>
        <v>Lewis</v>
      </c>
      <c r="J91" s="1">
        <f t="shared" ca="1" si="23"/>
        <v>25918</v>
      </c>
      <c r="K91" s="1">
        <f t="shared" ca="1" si="24"/>
        <v>43469</v>
      </c>
      <c r="L91" s="2" t="str">
        <f t="shared" ca="1" si="19"/>
        <v>NULL</v>
      </c>
      <c r="M91" s="3" t="str">
        <f t="shared" ca="1" si="20"/>
        <v>NULL</v>
      </c>
      <c r="N91">
        <f t="shared" ca="1" si="25"/>
        <v>11</v>
      </c>
      <c r="O91" t="str">
        <f t="shared" ca="1" si="21"/>
        <v>INSERT INTO CLIENTS (BROKER_ID, NAME, SURNAME, BIRTHDATE, REGISTRATIONDATE, PHONENUMBER, EMAIL) VALUES (11, 'Ramon', 'Lewis', '16-Dec-70', '04-Jan-19', NULL, NULL);</v>
      </c>
    </row>
    <row r="92" spans="5:15" x14ac:dyDescent="0.25">
      <c r="E92">
        <f t="shared" ca="1" si="22"/>
        <v>3346548108</v>
      </c>
      <c r="F92" t="str">
        <f t="shared" ca="1" si="16"/>
        <v>antoniohall@outlook.com</v>
      </c>
      <c r="G92" s="2" t="s">
        <v>63</v>
      </c>
      <c r="H92" t="str">
        <f t="shared" ca="1" si="17"/>
        <v>Antonio</v>
      </c>
      <c r="I92" t="str">
        <f t="shared" ca="1" si="18"/>
        <v>Hall</v>
      </c>
      <c r="J92" s="1">
        <f t="shared" ca="1" si="23"/>
        <v>28571</v>
      </c>
      <c r="K92" s="1">
        <f t="shared" ca="1" si="24"/>
        <v>43518</v>
      </c>
      <c r="L92" s="2" t="str">
        <f t="shared" ca="1" si="19"/>
        <v>NULL</v>
      </c>
      <c r="M92" s="3" t="str">
        <f t="shared" ca="1" si="20"/>
        <v>antoniohall@outlook.com</v>
      </c>
      <c r="N92">
        <f t="shared" ca="1" si="25"/>
        <v>9</v>
      </c>
      <c r="O92" t="str">
        <f t="shared" ca="1" si="21"/>
        <v>INSERT INTO CLIENTS (BROKER_ID, NAME, SURNAME, BIRTHDATE, REGISTRATIONDATE, PHONENUMBER, EMAIL) VALUES (9, 'Antonio', 'Hall', '22-Mar-78', '22-Feb-19', NULL, 'antoniohall@outlook.com');</v>
      </c>
    </row>
    <row r="93" spans="5:15" x14ac:dyDescent="0.25">
      <c r="E93">
        <f t="shared" ca="1" si="22"/>
        <v>1129495779</v>
      </c>
      <c r="F93" t="str">
        <f t="shared" ca="1" si="16"/>
        <v>danrobinson@yandex.com</v>
      </c>
      <c r="G93" s="2" t="s">
        <v>63</v>
      </c>
      <c r="H93" t="str">
        <f t="shared" ca="1" si="17"/>
        <v>Dan</v>
      </c>
      <c r="I93" t="str">
        <f t="shared" ca="1" si="18"/>
        <v>Robinson</v>
      </c>
      <c r="J93" s="1">
        <f t="shared" ca="1" si="23"/>
        <v>25159</v>
      </c>
      <c r="K93" s="1">
        <f t="shared" ca="1" si="24"/>
        <v>43259</v>
      </c>
      <c r="L93" s="2">
        <f t="shared" ca="1" si="19"/>
        <v>1129495779</v>
      </c>
      <c r="M93" s="3" t="str">
        <f t="shared" ca="1" si="20"/>
        <v>danrobinson@yandex.com</v>
      </c>
      <c r="N93">
        <f t="shared" ca="1" si="25"/>
        <v>13</v>
      </c>
      <c r="O93" t="str">
        <f t="shared" ca="1" si="21"/>
        <v>INSERT INTO CLIENTS (BROKER_ID, NAME, SURNAME, BIRTHDATE, REGISTRATIONDATE, PHONENUMBER, EMAIL) VALUES (13, 'Dan', 'Robinson', '17-Nov-68', '08-Jun-18', '1129495779', 'danrobinson@yandex.com');</v>
      </c>
    </row>
    <row r="94" spans="5:15" x14ac:dyDescent="0.25">
      <c r="E94">
        <f t="shared" ca="1" si="22"/>
        <v>1612630175</v>
      </c>
      <c r="F94" t="str">
        <f t="shared" ca="1" si="16"/>
        <v>harveyblack@mail.com</v>
      </c>
      <c r="G94" s="2" t="s">
        <v>63</v>
      </c>
      <c r="H94" t="str">
        <f t="shared" ca="1" si="17"/>
        <v>Harvey</v>
      </c>
      <c r="I94" t="str">
        <f t="shared" ca="1" si="18"/>
        <v>Black</v>
      </c>
      <c r="J94" s="1">
        <f t="shared" ca="1" si="23"/>
        <v>21711</v>
      </c>
      <c r="K94" s="1">
        <f t="shared" ca="1" si="24"/>
        <v>43291</v>
      </c>
      <c r="L94" s="2">
        <f t="shared" ca="1" si="19"/>
        <v>1612630175</v>
      </c>
      <c r="M94" s="3" t="str">
        <f t="shared" ca="1" si="20"/>
        <v>harveyblack@mail.com</v>
      </c>
      <c r="N94">
        <f t="shared" ca="1" si="25"/>
        <v>7</v>
      </c>
      <c r="O94" t="str">
        <f t="shared" ca="1" si="21"/>
        <v>INSERT INTO CLIENTS (BROKER_ID, NAME, SURNAME, BIRTHDATE, REGISTRATIONDATE, PHONENUMBER, EMAIL) VALUES (7, 'Harvey', 'Black', '10-Jun-59', '10-Jul-18', '1612630175', 'harveyblack@mail.com');</v>
      </c>
    </row>
    <row r="95" spans="5:15" x14ac:dyDescent="0.25">
      <c r="E95">
        <f t="shared" ca="1" si="22"/>
        <v>7574763593</v>
      </c>
      <c r="F95" t="str">
        <f t="shared" ca="1" si="16"/>
        <v>lewisthomas@mail.com</v>
      </c>
      <c r="G95" s="2" t="s">
        <v>63</v>
      </c>
      <c r="H95" t="str">
        <f t="shared" ca="1" si="17"/>
        <v>Lewis</v>
      </c>
      <c r="I95" t="str">
        <f t="shared" ca="1" si="18"/>
        <v>Thomas</v>
      </c>
      <c r="J95" s="1">
        <f t="shared" ca="1" si="23"/>
        <v>35950</v>
      </c>
      <c r="K95" s="1">
        <f t="shared" ca="1" si="24"/>
        <v>43211</v>
      </c>
      <c r="L95" s="2">
        <f t="shared" ca="1" si="19"/>
        <v>7574763593</v>
      </c>
      <c r="M95" s="3" t="str">
        <f t="shared" ca="1" si="20"/>
        <v>NULL</v>
      </c>
      <c r="N95">
        <f t="shared" ca="1" si="25"/>
        <v>11</v>
      </c>
      <c r="O95" t="str">
        <f t="shared" ca="1" si="21"/>
        <v>INSERT INTO CLIENTS (BROKER_ID, NAME, SURNAME, BIRTHDATE, REGISTRATIONDATE, PHONENUMBER, EMAIL) VALUES (11, 'Lewis', 'Thomas', '04-Jun-98', '21-Apr-18', '7574763593', NULL);</v>
      </c>
    </row>
    <row r="96" spans="5:15" x14ac:dyDescent="0.25">
      <c r="E96">
        <f t="shared" ca="1" si="22"/>
        <v>6717901657</v>
      </c>
      <c r="F96" t="str">
        <f t="shared" ca="1" si="16"/>
        <v>ivanharris@icloud.com</v>
      </c>
      <c r="G96" s="2" t="s">
        <v>63</v>
      </c>
      <c r="H96" t="str">
        <f t="shared" ca="1" si="17"/>
        <v>Ivan</v>
      </c>
      <c r="I96" t="str">
        <f t="shared" ca="1" si="18"/>
        <v>Harris</v>
      </c>
      <c r="J96" s="1">
        <f t="shared" ca="1" si="23"/>
        <v>35907</v>
      </c>
      <c r="K96" s="1">
        <f t="shared" ca="1" si="24"/>
        <v>43285</v>
      </c>
      <c r="L96" s="2">
        <f t="shared" ca="1" si="19"/>
        <v>6717901657</v>
      </c>
      <c r="M96" s="3" t="str">
        <f t="shared" ca="1" si="20"/>
        <v>NULL</v>
      </c>
      <c r="N96">
        <f t="shared" ca="1" si="25"/>
        <v>11</v>
      </c>
      <c r="O96" t="str">
        <f t="shared" ca="1" si="21"/>
        <v>INSERT INTO CLIENTS (BROKER_ID, NAME, SURNAME, BIRTHDATE, REGISTRATIONDATE, PHONENUMBER, EMAIL) VALUES (11, 'Ivan', 'Harris', '22-Apr-98', '04-Jul-18', '6717901657', NULL);</v>
      </c>
    </row>
    <row r="97" spans="5:15" x14ac:dyDescent="0.25">
      <c r="E97">
        <f t="shared" ca="1" si="22"/>
        <v>3493283185</v>
      </c>
      <c r="F97" t="str">
        <f t="shared" ca="1" si="16"/>
        <v>claudeclark@yandex.com</v>
      </c>
      <c r="G97" s="2" t="s">
        <v>63</v>
      </c>
      <c r="H97" t="str">
        <f t="shared" ca="1" si="17"/>
        <v>Claude</v>
      </c>
      <c r="I97" t="str">
        <f t="shared" ca="1" si="18"/>
        <v>Clark</v>
      </c>
      <c r="J97" s="1">
        <f t="shared" ca="1" si="23"/>
        <v>22749</v>
      </c>
      <c r="K97" s="1">
        <f t="shared" ca="1" si="24"/>
        <v>43167</v>
      </c>
      <c r="L97" s="2">
        <f t="shared" ca="1" si="19"/>
        <v>3493283185</v>
      </c>
      <c r="M97" s="3" t="str">
        <f t="shared" ca="1" si="20"/>
        <v>claudeclark@yandex.com</v>
      </c>
      <c r="N97">
        <f t="shared" ca="1" si="25"/>
        <v>2</v>
      </c>
      <c r="O97" t="str">
        <f t="shared" ca="1" si="21"/>
        <v>INSERT INTO CLIENTS (BROKER_ID, NAME, SURNAME, BIRTHDATE, REGISTRATIONDATE, PHONENUMBER, EMAIL) VALUES (2, 'Claude', 'Clark', '13-Apr-62', '08-Mar-18', '3493283185', 'claudeclark@yandex.com');</v>
      </c>
    </row>
    <row r="98" spans="5:15" x14ac:dyDescent="0.25">
      <c r="E98">
        <f t="shared" ca="1" si="22"/>
        <v>1446661594</v>
      </c>
      <c r="F98" t="str">
        <f t="shared" ref="F98:F129" ca="1" si="26">_xlfn.CONCAT(LOWER($H98), LOWER($I98), C$2, INDEX($D$2:$D$8,RANDBETWEEN(1,COUNTA($D$2:$D$8)),1))</f>
        <v>sethhernandez@yahoo.com</v>
      </c>
      <c r="G98" s="2" t="s">
        <v>63</v>
      </c>
      <c r="H98" t="str">
        <f t="shared" ref="H98:H129" ca="1" si="27">INDEX($A$2:$A$31,RANDBETWEEN(1,COUNTA($A$2:$A$31)),1)</f>
        <v>Seth</v>
      </c>
      <c r="I98" t="str">
        <f t="shared" ref="I98:I129" ca="1" si="28">INDEX($B$2:$B$27,RANDBETWEEN(1,COUNTA($B$2:$B$27)),1)</f>
        <v>Hernandez</v>
      </c>
      <c r="J98" s="1">
        <f t="shared" ca="1" si="23"/>
        <v>21636</v>
      </c>
      <c r="K98" s="1">
        <f t="shared" ca="1" si="24"/>
        <v>43638</v>
      </c>
      <c r="L98" s="2" t="str">
        <f t="shared" ref="L98:L129" ca="1" si="29">IF(RANDBETWEEN(0,10)&gt;5,E98,"NULL")</f>
        <v>NULL</v>
      </c>
      <c r="M98" s="3" t="str">
        <f t="shared" ref="M98:M129" ca="1" si="30">IF(RANDBETWEEN(0,10)&gt;5,F98,"NULL")</f>
        <v>NULL</v>
      </c>
      <c r="N98">
        <f t="shared" ca="1" si="25"/>
        <v>15</v>
      </c>
      <c r="O98" t="str">
        <f t="shared" ref="O98:O129" ca="1" si="31">"INSERT INTO CLIENTS (BROKER_ID, NAME, SURNAME, BIRTHDATE, REGISTRATIONDATE, PHONENUMBER, EMAIL) VALUES (" &amp; N98 &amp; ", '" &amp; H98 &amp; "', '" &amp; I98 &amp;  "', '" &amp; TEXT(J98,"DD-MMM-YY") &amp;  "', '" &amp; TEXT(K98,"DD-MMM-YY") &amp;  "', " &amp; IF(EXACT(L98, "NULL"), L98, "'"&amp;L98&amp;"'") &amp;  ", " &amp; IF(EXACT(M98, "NULL"), M98, "'"&amp;M98&amp;"'") &amp;  ");"</f>
        <v>INSERT INTO CLIENTS (BROKER_ID, NAME, SURNAME, BIRTHDATE, REGISTRATIONDATE, PHONENUMBER, EMAIL) VALUES (15, 'Seth', 'Hernandez', '27-Mar-59', '22-Jun-19', NULL, NULL);</v>
      </c>
    </row>
    <row r="99" spans="5:15" x14ac:dyDescent="0.25">
      <c r="E99">
        <f t="shared" ca="1" si="22"/>
        <v>8259260276</v>
      </c>
      <c r="F99" t="str">
        <f t="shared" ca="1" si="26"/>
        <v>ivanwilliams@google.com</v>
      </c>
      <c r="G99" s="2" t="s">
        <v>63</v>
      </c>
      <c r="H99" t="str">
        <f t="shared" ca="1" si="27"/>
        <v>Ivan</v>
      </c>
      <c r="I99" t="str">
        <f t="shared" ca="1" si="28"/>
        <v>Williams</v>
      </c>
      <c r="J99" s="1">
        <f t="shared" ca="1" si="23"/>
        <v>25735</v>
      </c>
      <c r="K99" s="1">
        <f t="shared" ca="1" si="24"/>
        <v>43239</v>
      </c>
      <c r="L99" s="2" t="str">
        <f t="shared" ca="1" si="29"/>
        <v>NULL</v>
      </c>
      <c r="M99" s="3" t="str">
        <f t="shared" ca="1" si="30"/>
        <v>NULL</v>
      </c>
      <c r="N99">
        <f t="shared" ca="1" si="25"/>
        <v>13</v>
      </c>
      <c r="O99" t="str">
        <f t="shared" ca="1" si="31"/>
        <v>INSERT INTO CLIENTS (BROKER_ID, NAME, SURNAME, BIRTHDATE, REGISTRATIONDATE, PHONENUMBER, EMAIL) VALUES (13, 'Ivan', 'Williams', '16-Jun-70', '19-May-18', NULL, NULL);</v>
      </c>
    </row>
    <row r="100" spans="5:15" x14ac:dyDescent="0.25">
      <c r="E100">
        <f t="shared" ca="1" si="22"/>
        <v>1431568959</v>
      </c>
      <c r="F100" t="str">
        <f t="shared" ca="1" si="26"/>
        <v>ethanjones@mail.com</v>
      </c>
      <c r="G100" s="2" t="s">
        <v>63</v>
      </c>
      <c r="H100" t="str">
        <f t="shared" ca="1" si="27"/>
        <v>Ethan</v>
      </c>
      <c r="I100" t="str">
        <f t="shared" ca="1" si="28"/>
        <v>Jones</v>
      </c>
      <c r="J100" s="1">
        <f t="shared" ca="1" si="23"/>
        <v>34037</v>
      </c>
      <c r="K100" s="1">
        <f t="shared" ca="1" si="24"/>
        <v>44013</v>
      </c>
      <c r="L100" s="2">
        <f t="shared" ca="1" si="29"/>
        <v>1431568959</v>
      </c>
      <c r="M100" s="3" t="str">
        <f t="shared" ca="1" si="30"/>
        <v>NULL</v>
      </c>
      <c r="N100">
        <f t="shared" ca="1" si="25"/>
        <v>4</v>
      </c>
      <c r="O100" t="str">
        <f t="shared" ca="1" si="31"/>
        <v>INSERT INTO CLIENTS (BROKER_ID, NAME, SURNAME, BIRTHDATE, REGISTRATIONDATE, PHONENUMBER, EMAIL) VALUES (4, 'Ethan', 'Jones', '09-Mar-93', '01-Jul-20', '1431568959', NULL);</v>
      </c>
    </row>
    <row r="101" spans="5:15" x14ac:dyDescent="0.25">
      <c r="E101">
        <f t="shared" ca="1" si="22"/>
        <v>5049477221</v>
      </c>
      <c r="F101" t="str">
        <f t="shared" ca="1" si="26"/>
        <v>claudetaylor@icloud.com</v>
      </c>
      <c r="G101" s="2" t="s">
        <v>63</v>
      </c>
      <c r="H101" t="str">
        <f t="shared" ca="1" si="27"/>
        <v>Claude</v>
      </c>
      <c r="I101" t="str">
        <f t="shared" ca="1" si="28"/>
        <v>Taylor</v>
      </c>
      <c r="J101" s="1">
        <f t="shared" ca="1" si="23"/>
        <v>21773</v>
      </c>
      <c r="K101" s="1">
        <f t="shared" ca="1" si="24"/>
        <v>43683</v>
      </c>
      <c r="L101" s="2" t="str">
        <f t="shared" ca="1" si="29"/>
        <v>NULL</v>
      </c>
      <c r="M101" s="3" t="str">
        <f t="shared" ca="1" si="30"/>
        <v>NULL</v>
      </c>
      <c r="N101">
        <f t="shared" ca="1" si="25"/>
        <v>19</v>
      </c>
      <c r="O101" t="str">
        <f t="shared" ca="1" si="31"/>
        <v>INSERT INTO CLIENTS (BROKER_ID, NAME, SURNAME, BIRTHDATE, REGISTRATIONDATE, PHONENUMBER, EMAIL) VALUES (19, 'Claude', 'Taylor', '11-Aug-59', '06-Aug-19', NULL, NULL);</v>
      </c>
    </row>
    <row r="102" spans="5:15" x14ac:dyDescent="0.25">
      <c r="E102">
        <f t="shared" ca="1" si="22"/>
        <v>6361217457</v>
      </c>
      <c r="F102" t="str">
        <f t="shared" ca="1" si="26"/>
        <v>nathanielwhite@icloud.com</v>
      </c>
      <c r="G102" s="2" t="s">
        <v>63</v>
      </c>
      <c r="H102" t="str">
        <f t="shared" ca="1" si="27"/>
        <v>Nathaniel</v>
      </c>
      <c r="I102" t="str">
        <f t="shared" ca="1" si="28"/>
        <v>White</v>
      </c>
      <c r="J102" s="1">
        <f t="shared" ca="1" si="23"/>
        <v>35245</v>
      </c>
      <c r="K102" s="1">
        <f t="shared" ca="1" si="24"/>
        <v>43208</v>
      </c>
      <c r="L102" s="2" t="str">
        <f t="shared" ca="1" si="29"/>
        <v>NULL</v>
      </c>
      <c r="M102" s="3" t="str">
        <f t="shared" ca="1" si="30"/>
        <v>nathanielwhite@icloud.com</v>
      </c>
      <c r="N102">
        <f t="shared" ca="1" si="25"/>
        <v>15</v>
      </c>
      <c r="O102" t="str">
        <f t="shared" ca="1" si="31"/>
        <v>INSERT INTO CLIENTS (BROKER_ID, NAME, SURNAME, BIRTHDATE, REGISTRATIONDATE, PHONENUMBER, EMAIL) VALUES (15, 'Nathaniel', 'White', '29-Jun-96', '18-Apr-18', NULL, 'nathanielwhite@icloud.com');</v>
      </c>
    </row>
    <row r="103" spans="5:15" x14ac:dyDescent="0.25">
      <c r="E103">
        <f t="shared" ca="1" si="22"/>
        <v>4640199885</v>
      </c>
      <c r="F103" t="str">
        <f t="shared" ca="1" si="26"/>
        <v>danlee@mail.com</v>
      </c>
      <c r="G103" s="2" t="s">
        <v>63</v>
      </c>
      <c r="H103" t="str">
        <f t="shared" ca="1" si="27"/>
        <v>Dan</v>
      </c>
      <c r="I103" t="str">
        <f t="shared" ca="1" si="28"/>
        <v>Lee</v>
      </c>
      <c r="J103" s="1">
        <f t="shared" ca="1" si="23"/>
        <v>31243</v>
      </c>
      <c r="K103" s="1">
        <f t="shared" ca="1" si="24"/>
        <v>43245</v>
      </c>
      <c r="L103" s="2" t="str">
        <f t="shared" ca="1" si="29"/>
        <v>NULL</v>
      </c>
      <c r="M103" s="3" t="str">
        <f t="shared" ca="1" si="30"/>
        <v>danlee@mail.com</v>
      </c>
      <c r="N103">
        <f t="shared" ca="1" si="25"/>
        <v>11</v>
      </c>
      <c r="O103" t="str">
        <f t="shared" ca="1" si="31"/>
        <v>INSERT INTO CLIENTS (BROKER_ID, NAME, SURNAME, BIRTHDATE, REGISTRATIONDATE, PHONENUMBER, EMAIL) VALUES (11, 'Dan', 'Lee', '15-Jul-85', '25-May-18', NULL, 'danlee@mail.com');</v>
      </c>
    </row>
    <row r="104" spans="5:15" x14ac:dyDescent="0.25">
      <c r="E104">
        <f t="shared" ca="1" si="22"/>
        <v>7473494146</v>
      </c>
      <c r="F104" t="str">
        <f t="shared" ca="1" si="26"/>
        <v>ethantaylor@google.com</v>
      </c>
      <c r="G104" s="2" t="s">
        <v>63</v>
      </c>
      <c r="H104" t="str">
        <f t="shared" ca="1" si="27"/>
        <v>Ethan</v>
      </c>
      <c r="I104" t="str">
        <f t="shared" ca="1" si="28"/>
        <v>Taylor</v>
      </c>
      <c r="J104" s="1">
        <f t="shared" ca="1" si="23"/>
        <v>21954</v>
      </c>
      <c r="K104" s="1">
        <f t="shared" ca="1" si="24"/>
        <v>43744</v>
      </c>
      <c r="L104" s="2">
        <f t="shared" ca="1" si="29"/>
        <v>7473494146</v>
      </c>
      <c r="M104" s="3" t="str">
        <f t="shared" ca="1" si="30"/>
        <v>NULL</v>
      </c>
      <c r="N104">
        <f t="shared" ca="1" si="25"/>
        <v>11</v>
      </c>
      <c r="O104" t="str">
        <f t="shared" ca="1" si="31"/>
        <v>INSERT INTO CLIENTS (BROKER_ID, NAME, SURNAME, BIRTHDATE, REGISTRATIONDATE, PHONENUMBER, EMAIL) VALUES (11, 'Ethan', 'Taylor', '08-Feb-60', '06-Oct-19', '7473494146', NULL);</v>
      </c>
    </row>
    <row r="105" spans="5:15" x14ac:dyDescent="0.25">
      <c r="E105">
        <f t="shared" ca="1" si="22"/>
        <v>8996145163</v>
      </c>
      <c r="F105" t="str">
        <f t="shared" ca="1" si="26"/>
        <v>huntersmith@outlook.com</v>
      </c>
      <c r="G105" s="2" t="s">
        <v>63</v>
      </c>
      <c r="H105" t="str">
        <f t="shared" ca="1" si="27"/>
        <v>Hunter</v>
      </c>
      <c r="I105" t="str">
        <f t="shared" ca="1" si="28"/>
        <v>Smith</v>
      </c>
      <c r="J105" s="1">
        <f t="shared" ca="1" si="23"/>
        <v>20289</v>
      </c>
      <c r="K105" s="1">
        <f t="shared" ca="1" si="24"/>
        <v>43428</v>
      </c>
      <c r="L105" s="2">
        <f t="shared" ca="1" si="29"/>
        <v>8996145163</v>
      </c>
      <c r="M105" s="3" t="str">
        <f t="shared" ca="1" si="30"/>
        <v>huntersmith@outlook.com</v>
      </c>
      <c r="N105">
        <f t="shared" ca="1" si="25"/>
        <v>14</v>
      </c>
      <c r="O105" t="str">
        <f t="shared" ca="1" si="31"/>
        <v>INSERT INTO CLIENTS (BROKER_ID, NAME, SURNAME, BIRTHDATE, REGISTRATIONDATE, PHONENUMBER, EMAIL) VALUES (14, 'Hunter', 'Smith', '19-Jul-55', '24-Nov-18', '8996145163', 'huntersmith@outlook.com');</v>
      </c>
    </row>
    <row r="106" spans="5:15" x14ac:dyDescent="0.25">
      <c r="E106">
        <f t="shared" ca="1" si="22"/>
        <v>4451607679</v>
      </c>
      <c r="F106" t="str">
        <f t="shared" ca="1" si="26"/>
        <v>glenrobinson@outlook.com</v>
      </c>
      <c r="G106" s="2" t="s">
        <v>63</v>
      </c>
      <c r="H106" t="str">
        <f t="shared" ca="1" si="27"/>
        <v>Glen</v>
      </c>
      <c r="I106" t="str">
        <f t="shared" ca="1" si="28"/>
        <v>Robinson</v>
      </c>
      <c r="J106" s="1">
        <f t="shared" ca="1" si="23"/>
        <v>29869</v>
      </c>
      <c r="K106" s="1">
        <f t="shared" ca="1" si="24"/>
        <v>43717</v>
      </c>
      <c r="L106" s="2">
        <f t="shared" ca="1" si="29"/>
        <v>4451607679</v>
      </c>
      <c r="M106" s="3" t="str">
        <f t="shared" ca="1" si="30"/>
        <v>glenrobinson@outlook.com</v>
      </c>
      <c r="N106">
        <f t="shared" ca="1" si="25"/>
        <v>17</v>
      </c>
      <c r="O106" t="str">
        <f t="shared" ca="1" si="31"/>
        <v>INSERT INTO CLIENTS (BROKER_ID, NAME, SURNAME, BIRTHDATE, REGISTRATIONDATE, PHONENUMBER, EMAIL) VALUES (17, 'Glen', 'Robinson', '10-Oct-81', '09-Sep-19', '4451607679', 'glenrobinson@outlook.com');</v>
      </c>
    </row>
    <row r="107" spans="5:15" x14ac:dyDescent="0.25">
      <c r="E107">
        <f t="shared" ca="1" si="22"/>
        <v>6426220719</v>
      </c>
      <c r="F107" t="str">
        <f t="shared" ca="1" si="26"/>
        <v>claudejohnson@outlook.com</v>
      </c>
      <c r="G107" s="2" t="s">
        <v>63</v>
      </c>
      <c r="H107" t="str">
        <f t="shared" ca="1" si="27"/>
        <v>Claude</v>
      </c>
      <c r="I107" t="str">
        <f t="shared" ca="1" si="28"/>
        <v>Johnson</v>
      </c>
      <c r="J107" s="1">
        <f t="shared" ca="1" si="23"/>
        <v>19119</v>
      </c>
      <c r="K107" s="1">
        <f t="shared" ca="1" si="24"/>
        <v>43566</v>
      </c>
      <c r="L107" s="2" t="str">
        <f t="shared" ca="1" si="29"/>
        <v>NULL</v>
      </c>
      <c r="M107" s="3" t="str">
        <f t="shared" ca="1" si="30"/>
        <v>NULL</v>
      </c>
      <c r="N107">
        <f t="shared" ca="1" si="25"/>
        <v>20</v>
      </c>
      <c r="O107" t="str">
        <f t="shared" ca="1" si="31"/>
        <v>INSERT INTO CLIENTS (BROKER_ID, NAME, SURNAME, BIRTHDATE, REGISTRATIONDATE, PHONENUMBER, EMAIL) VALUES (20, 'Claude', 'Johnson', '05-May-52', '11-Apr-19', NULL, NULL);</v>
      </c>
    </row>
    <row r="108" spans="5:15" x14ac:dyDescent="0.25">
      <c r="E108">
        <f t="shared" ca="1" si="22"/>
        <v>2787473468</v>
      </c>
      <c r="F108" t="str">
        <f t="shared" ca="1" si="26"/>
        <v>nathanielbrown@yahoo.com</v>
      </c>
      <c r="G108" s="2" t="s">
        <v>63</v>
      </c>
      <c r="H108" t="str">
        <f t="shared" ca="1" si="27"/>
        <v>Nathaniel</v>
      </c>
      <c r="I108" t="str">
        <f t="shared" ca="1" si="28"/>
        <v>Brown</v>
      </c>
      <c r="J108" s="1">
        <f t="shared" ca="1" si="23"/>
        <v>23925</v>
      </c>
      <c r="K108" s="1">
        <f t="shared" ca="1" si="24"/>
        <v>43901</v>
      </c>
      <c r="L108" s="2" t="str">
        <f t="shared" ca="1" si="29"/>
        <v>NULL</v>
      </c>
      <c r="M108" s="3" t="str">
        <f t="shared" ca="1" si="30"/>
        <v>NULL</v>
      </c>
      <c r="N108">
        <f t="shared" ca="1" si="25"/>
        <v>14</v>
      </c>
      <c r="O108" t="str">
        <f t="shared" ca="1" si="31"/>
        <v>INSERT INTO CLIENTS (BROKER_ID, NAME, SURNAME, BIRTHDATE, REGISTRATIONDATE, PHONENUMBER, EMAIL) VALUES (14, 'Nathaniel', 'Brown', '02-Jul-65', '11-Mar-20', NULL, NULL);</v>
      </c>
    </row>
    <row r="109" spans="5:15" x14ac:dyDescent="0.25">
      <c r="E109">
        <f t="shared" ca="1" si="22"/>
        <v>1358794295</v>
      </c>
      <c r="F109" t="str">
        <f t="shared" ca="1" si="26"/>
        <v>ramongarcia@outlook.com</v>
      </c>
      <c r="G109" s="2" t="s">
        <v>63</v>
      </c>
      <c r="H109" t="str">
        <f t="shared" ca="1" si="27"/>
        <v>Ramon</v>
      </c>
      <c r="I109" t="str">
        <f t="shared" ca="1" si="28"/>
        <v>Garcia</v>
      </c>
      <c r="J109" s="1">
        <f t="shared" ca="1" si="23"/>
        <v>33764</v>
      </c>
      <c r="K109" s="1">
        <f t="shared" ca="1" si="24"/>
        <v>43630</v>
      </c>
      <c r="L109" s="2">
        <f t="shared" ca="1" si="29"/>
        <v>1358794295</v>
      </c>
      <c r="M109" s="3" t="str">
        <f t="shared" ca="1" si="30"/>
        <v>ramongarcia@outlook.com</v>
      </c>
      <c r="N109">
        <f t="shared" ca="1" si="25"/>
        <v>3</v>
      </c>
      <c r="O109" t="str">
        <f t="shared" ca="1" si="31"/>
        <v>INSERT INTO CLIENTS (BROKER_ID, NAME, SURNAME, BIRTHDATE, REGISTRATIONDATE, PHONENUMBER, EMAIL) VALUES (3, 'Ramon', 'Garcia', '09-Jun-92', '14-Jun-19', '1358794295', 'ramongarcia@outlook.com');</v>
      </c>
    </row>
    <row r="110" spans="5:15" x14ac:dyDescent="0.25">
      <c r="E110">
        <f t="shared" ca="1" si="22"/>
        <v>6499606566</v>
      </c>
      <c r="F110" t="str">
        <f t="shared" ca="1" si="26"/>
        <v>danwalker@mail.com</v>
      </c>
      <c r="G110" s="2" t="s">
        <v>63</v>
      </c>
      <c r="H110" t="str">
        <f t="shared" ca="1" si="27"/>
        <v>Dan</v>
      </c>
      <c r="I110" t="str">
        <f t="shared" ca="1" si="28"/>
        <v>Walker</v>
      </c>
      <c r="J110" s="1">
        <f t="shared" ca="1" si="23"/>
        <v>32656</v>
      </c>
      <c r="K110" s="1">
        <f t="shared" ca="1" si="24"/>
        <v>43657</v>
      </c>
      <c r="L110" s="2">
        <f t="shared" ca="1" si="29"/>
        <v>6499606566</v>
      </c>
      <c r="M110" s="3" t="str">
        <f t="shared" ca="1" si="30"/>
        <v>danwalker@mail.com</v>
      </c>
      <c r="N110">
        <f t="shared" ca="1" si="25"/>
        <v>13</v>
      </c>
      <c r="O110" t="str">
        <f t="shared" ca="1" si="31"/>
        <v>INSERT INTO CLIENTS (BROKER_ID, NAME, SURNAME, BIRTHDATE, REGISTRATIONDATE, PHONENUMBER, EMAIL) VALUES (13, 'Dan', 'Walker', '28-May-89', '11-Jul-19', '6499606566', 'danwalker@mail.com');</v>
      </c>
    </row>
    <row r="111" spans="5:15" x14ac:dyDescent="0.25">
      <c r="E111">
        <f t="shared" ca="1" si="22"/>
        <v>6784353906</v>
      </c>
      <c r="F111" t="str">
        <f t="shared" ca="1" si="26"/>
        <v>nathanielharris@mail.com</v>
      </c>
      <c r="G111" s="2" t="s">
        <v>63</v>
      </c>
      <c r="H111" t="str">
        <f t="shared" ca="1" si="27"/>
        <v>Nathaniel</v>
      </c>
      <c r="I111" t="str">
        <f t="shared" ca="1" si="28"/>
        <v>Harris</v>
      </c>
      <c r="J111" s="1">
        <f t="shared" ca="1" si="23"/>
        <v>35009</v>
      </c>
      <c r="K111" s="1">
        <f t="shared" ca="1" si="24"/>
        <v>44196</v>
      </c>
      <c r="L111" s="2">
        <f t="shared" ca="1" si="29"/>
        <v>6784353906</v>
      </c>
      <c r="M111" s="3" t="str">
        <f t="shared" ca="1" si="30"/>
        <v>NULL</v>
      </c>
      <c r="N111">
        <f t="shared" ca="1" si="25"/>
        <v>1</v>
      </c>
      <c r="O111" t="str">
        <f t="shared" ca="1" si="31"/>
        <v>INSERT INTO CLIENTS (BROKER_ID, NAME, SURNAME, BIRTHDATE, REGISTRATIONDATE, PHONENUMBER, EMAIL) VALUES (1, 'Nathaniel', 'Harris', '06-Nov-95', '31-Dec-20', '6784353906', NULL);</v>
      </c>
    </row>
    <row r="112" spans="5:15" x14ac:dyDescent="0.25">
      <c r="E112">
        <f t="shared" ca="1" si="22"/>
        <v>4834623529</v>
      </c>
      <c r="F112" t="str">
        <f t="shared" ca="1" si="26"/>
        <v>danwalker@google.com</v>
      </c>
      <c r="G112" s="2" t="s">
        <v>63</v>
      </c>
      <c r="H112" t="str">
        <f t="shared" ca="1" si="27"/>
        <v>Dan</v>
      </c>
      <c r="I112" t="str">
        <f t="shared" ca="1" si="28"/>
        <v>Walker</v>
      </c>
      <c r="J112" s="1">
        <f t="shared" ca="1" si="23"/>
        <v>33844</v>
      </c>
      <c r="K112" s="1">
        <f t="shared" ca="1" si="24"/>
        <v>43927</v>
      </c>
      <c r="L112" s="2">
        <f t="shared" ca="1" si="29"/>
        <v>4834623529</v>
      </c>
      <c r="M112" s="3" t="str">
        <f t="shared" ca="1" si="30"/>
        <v>NULL</v>
      </c>
      <c r="N112">
        <f t="shared" ca="1" si="25"/>
        <v>9</v>
      </c>
      <c r="O112" t="str">
        <f t="shared" ca="1" si="31"/>
        <v>INSERT INTO CLIENTS (BROKER_ID, NAME, SURNAME, BIRTHDATE, REGISTRATIONDATE, PHONENUMBER, EMAIL) VALUES (9, 'Dan', 'Walker', '28-Aug-92', '06-Apr-20', '4834623529', NULL);</v>
      </c>
    </row>
    <row r="113" spans="5:15" x14ac:dyDescent="0.25">
      <c r="E113">
        <f t="shared" ca="1" si="22"/>
        <v>7968881405</v>
      </c>
      <c r="F113" t="str">
        <f t="shared" ca="1" si="26"/>
        <v>gilbertharris@yahoo.com</v>
      </c>
      <c r="G113" s="2" t="s">
        <v>63</v>
      </c>
      <c r="H113" t="str">
        <f t="shared" ca="1" si="27"/>
        <v>Gilbert</v>
      </c>
      <c r="I113" t="str">
        <f t="shared" ca="1" si="28"/>
        <v>Harris</v>
      </c>
      <c r="J113" s="1">
        <f t="shared" ca="1" si="23"/>
        <v>18565</v>
      </c>
      <c r="K113" s="1">
        <f t="shared" ca="1" si="24"/>
        <v>43793</v>
      </c>
      <c r="L113" s="2">
        <f t="shared" ca="1" si="29"/>
        <v>7968881405</v>
      </c>
      <c r="M113" s="3" t="str">
        <f t="shared" ca="1" si="30"/>
        <v>NULL</v>
      </c>
      <c r="N113">
        <f t="shared" ca="1" si="25"/>
        <v>16</v>
      </c>
      <c r="O113" t="str">
        <f t="shared" ca="1" si="31"/>
        <v>INSERT INTO CLIENTS (BROKER_ID, NAME, SURNAME, BIRTHDATE, REGISTRATIONDATE, PHONENUMBER, EMAIL) VALUES (16, 'Gilbert', 'Harris', '29-Oct-50', '24-Nov-19', '7968881405', NULL);</v>
      </c>
    </row>
    <row r="114" spans="5:15" x14ac:dyDescent="0.25">
      <c r="E114">
        <f t="shared" ca="1" si="22"/>
        <v>6579892718</v>
      </c>
      <c r="F114" t="str">
        <f t="shared" ca="1" si="26"/>
        <v>julianjohnson@icloud.com</v>
      </c>
      <c r="G114" s="2" t="s">
        <v>63</v>
      </c>
      <c r="H114" t="str">
        <f t="shared" ca="1" si="27"/>
        <v>Julian</v>
      </c>
      <c r="I114" t="str">
        <f t="shared" ca="1" si="28"/>
        <v>Johnson</v>
      </c>
      <c r="J114" s="1">
        <f t="shared" ca="1" si="23"/>
        <v>29029</v>
      </c>
      <c r="K114" s="1">
        <f t="shared" ca="1" si="24"/>
        <v>43251</v>
      </c>
      <c r="L114" s="2">
        <f t="shared" ca="1" si="29"/>
        <v>6579892718</v>
      </c>
      <c r="M114" s="3" t="str">
        <f t="shared" ca="1" si="30"/>
        <v>NULL</v>
      </c>
      <c r="N114">
        <f t="shared" ca="1" si="25"/>
        <v>15</v>
      </c>
      <c r="O114" t="str">
        <f t="shared" ca="1" si="31"/>
        <v>INSERT INTO CLIENTS (BROKER_ID, NAME, SURNAME, BIRTHDATE, REGISTRATIONDATE, PHONENUMBER, EMAIL) VALUES (15, 'Julian', 'Johnson', '23-Jun-79', '31-May-18', '6579892718', NULL);</v>
      </c>
    </row>
    <row r="115" spans="5:15" x14ac:dyDescent="0.25">
      <c r="E115">
        <f t="shared" ca="1" si="22"/>
        <v>5732783245</v>
      </c>
      <c r="F115" t="str">
        <f t="shared" ca="1" si="26"/>
        <v>hunterdavis@outlook.com</v>
      </c>
      <c r="G115" s="2" t="s">
        <v>63</v>
      </c>
      <c r="H115" t="str">
        <f t="shared" ca="1" si="27"/>
        <v>Hunter</v>
      </c>
      <c r="I115" t="str">
        <f t="shared" ca="1" si="28"/>
        <v>Davis</v>
      </c>
      <c r="J115" s="1">
        <f t="shared" ca="1" si="23"/>
        <v>34199</v>
      </c>
      <c r="K115" s="1">
        <f t="shared" ca="1" si="24"/>
        <v>43261</v>
      </c>
      <c r="L115" s="2" t="str">
        <f t="shared" ca="1" si="29"/>
        <v>NULL</v>
      </c>
      <c r="M115" s="3" t="str">
        <f t="shared" ca="1" si="30"/>
        <v>hunterdavis@outlook.com</v>
      </c>
      <c r="N115">
        <f t="shared" ca="1" si="25"/>
        <v>1</v>
      </c>
      <c r="O115" t="str">
        <f t="shared" ca="1" si="31"/>
        <v>INSERT INTO CLIENTS (BROKER_ID, NAME, SURNAME, BIRTHDATE, REGISTRATIONDATE, PHONENUMBER, EMAIL) VALUES (1, 'Hunter', 'Davis', '18-Aug-93', '10-Jun-18', NULL, 'hunterdavis@outlook.com');</v>
      </c>
    </row>
    <row r="116" spans="5:15" x14ac:dyDescent="0.25">
      <c r="E116">
        <f t="shared" ca="1" si="22"/>
        <v>9107564307</v>
      </c>
      <c r="F116" t="str">
        <f t="shared" ca="1" si="26"/>
        <v>aidanwhite@outlook.com</v>
      </c>
      <c r="G116" s="2" t="s">
        <v>63</v>
      </c>
      <c r="H116" t="str">
        <f t="shared" ca="1" si="27"/>
        <v>Aidan</v>
      </c>
      <c r="I116" t="str">
        <f t="shared" ca="1" si="28"/>
        <v>White</v>
      </c>
      <c r="J116" s="1">
        <f t="shared" ca="1" si="23"/>
        <v>32982</v>
      </c>
      <c r="K116" s="1">
        <f t="shared" ca="1" si="24"/>
        <v>43963</v>
      </c>
      <c r="L116" s="2">
        <f t="shared" ca="1" si="29"/>
        <v>9107564307</v>
      </c>
      <c r="M116" s="3" t="str">
        <f t="shared" ca="1" si="30"/>
        <v>aidanwhite@outlook.com</v>
      </c>
      <c r="N116">
        <f t="shared" ca="1" si="25"/>
        <v>3</v>
      </c>
      <c r="O116" t="str">
        <f t="shared" ca="1" si="31"/>
        <v>INSERT INTO CLIENTS (BROKER_ID, NAME, SURNAME, BIRTHDATE, REGISTRATIONDATE, PHONENUMBER, EMAIL) VALUES (3, 'Aidan', 'White', '19-Apr-90', '12-May-20', '9107564307', 'aidanwhite@outlook.com');</v>
      </c>
    </row>
    <row r="117" spans="5:15" x14ac:dyDescent="0.25">
      <c r="E117">
        <f t="shared" ca="1" si="22"/>
        <v>6849083960</v>
      </c>
      <c r="F117" t="str">
        <f t="shared" ca="1" si="26"/>
        <v>ethanjohnson@yandex.com</v>
      </c>
      <c r="G117" s="2" t="s">
        <v>63</v>
      </c>
      <c r="H117" t="str">
        <f t="shared" ca="1" si="27"/>
        <v>Ethan</v>
      </c>
      <c r="I117" t="str">
        <f t="shared" ca="1" si="28"/>
        <v>Johnson</v>
      </c>
      <c r="J117" s="1">
        <f t="shared" ca="1" si="23"/>
        <v>36325</v>
      </c>
      <c r="K117" s="1">
        <f t="shared" ca="1" si="24"/>
        <v>43451</v>
      </c>
      <c r="L117" s="2">
        <f t="shared" ca="1" si="29"/>
        <v>6849083960</v>
      </c>
      <c r="M117" s="3" t="str">
        <f t="shared" ca="1" si="30"/>
        <v>NULL</v>
      </c>
      <c r="N117">
        <f t="shared" ca="1" si="25"/>
        <v>15</v>
      </c>
      <c r="O117" t="str">
        <f t="shared" ca="1" si="31"/>
        <v>INSERT INTO CLIENTS (BROKER_ID, NAME, SURNAME, BIRTHDATE, REGISTRATIONDATE, PHONENUMBER, EMAIL) VALUES (15, 'Ethan', 'Johnson', '14-Jun-99', '17-Dec-18', '6849083960', NULL);</v>
      </c>
    </row>
    <row r="118" spans="5:15" x14ac:dyDescent="0.25">
      <c r="E118">
        <f t="shared" ca="1" si="22"/>
        <v>6189793524</v>
      </c>
      <c r="F118" t="str">
        <f t="shared" ca="1" si="26"/>
        <v>connerwilliams@gmx.com</v>
      </c>
      <c r="G118" s="2" t="s">
        <v>63</v>
      </c>
      <c r="H118" t="str">
        <f t="shared" ca="1" si="27"/>
        <v>Conner</v>
      </c>
      <c r="I118" t="str">
        <f t="shared" ca="1" si="28"/>
        <v>Williams</v>
      </c>
      <c r="J118" s="1">
        <f t="shared" ca="1" si="23"/>
        <v>18513</v>
      </c>
      <c r="K118" s="1">
        <f t="shared" ca="1" si="24"/>
        <v>44002</v>
      </c>
      <c r="L118" s="2" t="str">
        <f t="shared" ca="1" si="29"/>
        <v>NULL</v>
      </c>
      <c r="M118" s="3" t="str">
        <f t="shared" ca="1" si="30"/>
        <v>connerwilliams@gmx.com</v>
      </c>
      <c r="N118">
        <f t="shared" ca="1" si="25"/>
        <v>5</v>
      </c>
      <c r="O118" t="str">
        <f t="shared" ca="1" si="31"/>
        <v>INSERT INTO CLIENTS (BROKER_ID, NAME, SURNAME, BIRTHDATE, REGISTRATIONDATE, PHONENUMBER, EMAIL) VALUES (5, 'Conner', 'Williams', '07-Sep-50', '20-Jun-20', NULL, 'connerwilliams@gmx.com');</v>
      </c>
    </row>
    <row r="119" spans="5:15" x14ac:dyDescent="0.25">
      <c r="E119">
        <f t="shared" ca="1" si="22"/>
        <v>1918085357</v>
      </c>
      <c r="F119" t="str">
        <f t="shared" ca="1" si="26"/>
        <v>brianwilson@outlook.com</v>
      </c>
      <c r="G119" s="2" t="s">
        <v>63</v>
      </c>
      <c r="H119" t="str">
        <f t="shared" ca="1" si="27"/>
        <v>Brian</v>
      </c>
      <c r="I119" t="str">
        <f t="shared" ca="1" si="28"/>
        <v>Wilson</v>
      </c>
      <c r="J119" s="1">
        <f t="shared" ca="1" si="23"/>
        <v>34289</v>
      </c>
      <c r="K119" s="1">
        <f t="shared" ca="1" si="24"/>
        <v>43757</v>
      </c>
      <c r="L119" s="2">
        <f t="shared" ca="1" si="29"/>
        <v>1918085357</v>
      </c>
      <c r="M119" s="3" t="str">
        <f t="shared" ca="1" si="30"/>
        <v>NULL</v>
      </c>
      <c r="N119">
        <f t="shared" ca="1" si="25"/>
        <v>13</v>
      </c>
      <c r="O119" t="str">
        <f t="shared" ca="1" si="31"/>
        <v>INSERT INTO CLIENTS (BROKER_ID, NAME, SURNAME, BIRTHDATE, REGISTRATIONDATE, PHONENUMBER, EMAIL) VALUES (13, 'Brian', 'Wilson', '16-Nov-93', '19-Oct-19', '1918085357', NULL);</v>
      </c>
    </row>
    <row r="120" spans="5:15" x14ac:dyDescent="0.25">
      <c r="E120">
        <f t="shared" ca="1" si="22"/>
        <v>9899695971</v>
      </c>
      <c r="F120" t="str">
        <f t="shared" ca="1" si="26"/>
        <v>davewilliams@yahoo.com</v>
      </c>
      <c r="G120" s="2" t="s">
        <v>63</v>
      </c>
      <c r="H120" t="str">
        <f t="shared" ca="1" si="27"/>
        <v>Dave</v>
      </c>
      <c r="I120" t="str">
        <f t="shared" ca="1" si="28"/>
        <v>Williams</v>
      </c>
      <c r="J120" s="1">
        <f t="shared" ca="1" si="23"/>
        <v>21316</v>
      </c>
      <c r="K120" s="1">
        <f t="shared" ca="1" si="24"/>
        <v>43754</v>
      </c>
      <c r="L120" s="2" t="str">
        <f t="shared" ca="1" si="29"/>
        <v>NULL</v>
      </c>
      <c r="M120" s="3" t="str">
        <f t="shared" ca="1" si="30"/>
        <v>davewilliams@yahoo.com</v>
      </c>
      <c r="N120">
        <f t="shared" ca="1" si="25"/>
        <v>20</v>
      </c>
      <c r="O120" t="str">
        <f t="shared" ca="1" si="31"/>
        <v>INSERT INTO CLIENTS (BROKER_ID, NAME, SURNAME, BIRTHDATE, REGISTRATIONDATE, PHONENUMBER, EMAIL) VALUES (20, 'Dave', 'Williams', '11-May-58', '16-Oct-19', NULL, 'davewilliams@yahoo.com');</v>
      </c>
    </row>
    <row r="121" spans="5:15" x14ac:dyDescent="0.25">
      <c r="E121">
        <f t="shared" ca="1" si="22"/>
        <v>7078028257</v>
      </c>
      <c r="F121" t="str">
        <f t="shared" ca="1" si="26"/>
        <v>connormiller@icloud.com</v>
      </c>
      <c r="G121" s="2" t="s">
        <v>63</v>
      </c>
      <c r="H121" t="str">
        <f t="shared" ca="1" si="27"/>
        <v>Connor</v>
      </c>
      <c r="I121" t="str">
        <f t="shared" ca="1" si="28"/>
        <v>Miller</v>
      </c>
      <c r="J121" s="1">
        <f t="shared" ca="1" si="23"/>
        <v>36711</v>
      </c>
      <c r="K121" s="1">
        <f t="shared" ca="1" si="24"/>
        <v>43739</v>
      </c>
      <c r="L121" s="2">
        <f t="shared" ca="1" si="29"/>
        <v>7078028257</v>
      </c>
      <c r="M121" s="3" t="str">
        <f t="shared" ca="1" si="30"/>
        <v>connormiller@icloud.com</v>
      </c>
      <c r="N121">
        <f t="shared" ca="1" si="25"/>
        <v>4</v>
      </c>
      <c r="O121" t="str">
        <f t="shared" ca="1" si="31"/>
        <v>INSERT INTO CLIENTS (BROKER_ID, NAME, SURNAME, BIRTHDATE, REGISTRATIONDATE, PHONENUMBER, EMAIL) VALUES (4, 'Connor', 'Miller', '04-Jul-00', '01-Oct-19', '7078028257', 'connormiller@icloud.com');</v>
      </c>
    </row>
    <row r="122" spans="5:15" x14ac:dyDescent="0.25">
      <c r="E122">
        <f t="shared" ca="1" si="22"/>
        <v>2585449161</v>
      </c>
      <c r="F122" t="str">
        <f t="shared" ca="1" si="26"/>
        <v>lewiswalker@mail.com</v>
      </c>
      <c r="G122" s="2" t="s">
        <v>63</v>
      </c>
      <c r="H122" t="str">
        <f t="shared" ca="1" si="27"/>
        <v>Lewis</v>
      </c>
      <c r="I122" t="str">
        <f t="shared" ca="1" si="28"/>
        <v>Walker</v>
      </c>
      <c r="J122" s="1">
        <f t="shared" ca="1" si="23"/>
        <v>34264</v>
      </c>
      <c r="K122" s="1">
        <f t="shared" ca="1" si="24"/>
        <v>43700</v>
      </c>
      <c r="L122" s="2">
        <f t="shared" ca="1" si="29"/>
        <v>2585449161</v>
      </c>
      <c r="M122" s="3" t="str">
        <f t="shared" ca="1" si="30"/>
        <v>NULL</v>
      </c>
      <c r="N122">
        <f t="shared" ca="1" si="25"/>
        <v>16</v>
      </c>
      <c r="O122" t="str">
        <f t="shared" ca="1" si="31"/>
        <v>INSERT INTO CLIENTS (BROKER_ID, NAME, SURNAME, BIRTHDATE, REGISTRATIONDATE, PHONENUMBER, EMAIL) VALUES (16, 'Lewis', 'Walker', '22-Oct-93', '23-Aug-19', '2585449161', NULL);</v>
      </c>
    </row>
    <row r="123" spans="5:15" x14ac:dyDescent="0.25">
      <c r="E123">
        <f t="shared" ca="1" si="22"/>
        <v>7054952194</v>
      </c>
      <c r="F123" t="str">
        <f t="shared" ca="1" si="26"/>
        <v>connerblack@yandex.com</v>
      </c>
      <c r="G123" s="2" t="s">
        <v>63</v>
      </c>
      <c r="H123" t="str">
        <f t="shared" ca="1" si="27"/>
        <v>Conner</v>
      </c>
      <c r="I123" t="str">
        <f t="shared" ca="1" si="28"/>
        <v>Black</v>
      </c>
      <c r="J123" s="1">
        <f t="shared" ca="1" si="23"/>
        <v>33666</v>
      </c>
      <c r="K123" s="1">
        <f t="shared" ca="1" si="24"/>
        <v>44130</v>
      </c>
      <c r="L123" s="2" t="str">
        <f t="shared" ca="1" si="29"/>
        <v>NULL</v>
      </c>
      <c r="M123" s="3" t="str">
        <f t="shared" ca="1" si="30"/>
        <v>NULL</v>
      </c>
      <c r="N123">
        <f t="shared" ca="1" si="25"/>
        <v>6</v>
      </c>
      <c r="O123" t="str">
        <f t="shared" ca="1" si="31"/>
        <v>INSERT INTO CLIENTS (BROKER_ID, NAME, SURNAME, BIRTHDATE, REGISTRATIONDATE, PHONENUMBER, EMAIL) VALUES (6, 'Conner', 'Black', '03-Mar-92', '26-Oct-20', NULL, NULL);</v>
      </c>
    </row>
    <row r="124" spans="5:15" x14ac:dyDescent="0.25">
      <c r="E124">
        <f t="shared" ca="1" si="22"/>
        <v>4292766929</v>
      </c>
      <c r="F124" t="str">
        <f t="shared" ca="1" si="26"/>
        <v>nathanielsmith@google.com</v>
      </c>
      <c r="G124" s="2" t="s">
        <v>63</v>
      </c>
      <c r="H124" t="str">
        <f t="shared" ca="1" si="27"/>
        <v>Nathaniel</v>
      </c>
      <c r="I124" t="str">
        <f t="shared" ca="1" si="28"/>
        <v>Smith</v>
      </c>
      <c r="J124" s="1">
        <f t="shared" ca="1" si="23"/>
        <v>34510</v>
      </c>
      <c r="K124" s="1">
        <f t="shared" ca="1" si="24"/>
        <v>43232</v>
      </c>
      <c r="L124" s="2">
        <f t="shared" ca="1" si="29"/>
        <v>4292766929</v>
      </c>
      <c r="M124" s="3" t="str">
        <f t="shared" ca="1" si="30"/>
        <v>NULL</v>
      </c>
      <c r="N124">
        <f t="shared" ca="1" si="25"/>
        <v>13</v>
      </c>
      <c r="O124" t="str">
        <f t="shared" ca="1" si="31"/>
        <v>INSERT INTO CLIENTS (BROKER_ID, NAME, SURNAME, BIRTHDATE, REGISTRATIONDATE, PHONENUMBER, EMAIL) VALUES (13, 'Nathaniel', 'Smith', '25-Jun-94', '12-May-18', '4292766929', NULL);</v>
      </c>
    </row>
    <row r="125" spans="5:15" x14ac:dyDescent="0.25">
      <c r="E125">
        <f t="shared" ca="1" si="22"/>
        <v>1449015253</v>
      </c>
      <c r="F125" t="str">
        <f t="shared" ca="1" si="26"/>
        <v>nathanielwalker@yahoo.com</v>
      </c>
      <c r="G125" s="2" t="s">
        <v>63</v>
      </c>
      <c r="H125" t="str">
        <f t="shared" ca="1" si="27"/>
        <v>Nathaniel</v>
      </c>
      <c r="I125" t="str">
        <f t="shared" ca="1" si="28"/>
        <v>Walker</v>
      </c>
      <c r="J125" s="1">
        <f t="shared" ca="1" si="23"/>
        <v>20345</v>
      </c>
      <c r="K125" s="1">
        <f t="shared" ca="1" si="24"/>
        <v>43495</v>
      </c>
      <c r="L125" s="2">
        <f t="shared" ca="1" si="29"/>
        <v>1449015253</v>
      </c>
      <c r="M125" s="3" t="str">
        <f t="shared" ca="1" si="30"/>
        <v>NULL</v>
      </c>
      <c r="N125">
        <f t="shared" ca="1" si="25"/>
        <v>3</v>
      </c>
      <c r="O125" t="str">
        <f t="shared" ca="1" si="31"/>
        <v>INSERT INTO CLIENTS (BROKER_ID, NAME, SURNAME, BIRTHDATE, REGISTRATIONDATE, PHONENUMBER, EMAIL) VALUES (3, 'Nathaniel', 'Walker', '13-Sep-55', '30-Jan-19', '1449015253', NULL);</v>
      </c>
    </row>
    <row r="126" spans="5:15" x14ac:dyDescent="0.25">
      <c r="E126">
        <f t="shared" ca="1" si="22"/>
        <v>2780477093</v>
      </c>
      <c r="F126" t="str">
        <f t="shared" ca="1" si="26"/>
        <v>glenwhite@gmx.com</v>
      </c>
      <c r="G126" s="2" t="s">
        <v>63</v>
      </c>
      <c r="H126" t="str">
        <f t="shared" ca="1" si="27"/>
        <v>Glen</v>
      </c>
      <c r="I126" t="str">
        <f t="shared" ca="1" si="28"/>
        <v>White</v>
      </c>
      <c r="J126" s="1">
        <f t="shared" ca="1" si="23"/>
        <v>18365</v>
      </c>
      <c r="K126" s="1">
        <f t="shared" ca="1" si="24"/>
        <v>43664</v>
      </c>
      <c r="L126" s="2" t="str">
        <f t="shared" ca="1" si="29"/>
        <v>NULL</v>
      </c>
      <c r="M126" s="3" t="str">
        <f t="shared" ca="1" si="30"/>
        <v>NULL</v>
      </c>
      <c r="N126">
        <f t="shared" ca="1" si="25"/>
        <v>3</v>
      </c>
      <c r="O126" t="str">
        <f t="shared" ca="1" si="31"/>
        <v>INSERT INTO CLIENTS (BROKER_ID, NAME, SURNAME, BIRTHDATE, REGISTRATIONDATE, PHONENUMBER, EMAIL) VALUES (3, 'Glen', 'White', '12-Apr-50', '18-Jul-19', NULL, NULL);</v>
      </c>
    </row>
    <row r="127" spans="5:15" x14ac:dyDescent="0.25">
      <c r="E127">
        <f t="shared" ca="1" si="22"/>
        <v>7871225476</v>
      </c>
      <c r="F127" t="str">
        <f t="shared" ca="1" si="26"/>
        <v>ivanjackson@icloud.com</v>
      </c>
      <c r="G127" s="2" t="s">
        <v>63</v>
      </c>
      <c r="H127" t="str">
        <f t="shared" ca="1" si="27"/>
        <v>Ivan</v>
      </c>
      <c r="I127" t="str">
        <f t="shared" ca="1" si="28"/>
        <v>Jackson</v>
      </c>
      <c r="J127" s="1">
        <f t="shared" ca="1" si="23"/>
        <v>27174</v>
      </c>
      <c r="K127" s="1">
        <f t="shared" ca="1" si="24"/>
        <v>43552</v>
      </c>
      <c r="L127" s="2">
        <f t="shared" ca="1" si="29"/>
        <v>7871225476</v>
      </c>
      <c r="M127" s="3" t="str">
        <f t="shared" ca="1" si="30"/>
        <v>ivanjackson@icloud.com</v>
      </c>
      <c r="N127">
        <f t="shared" ca="1" si="25"/>
        <v>10</v>
      </c>
      <c r="O127" t="str">
        <f t="shared" ca="1" si="31"/>
        <v>INSERT INTO CLIENTS (BROKER_ID, NAME, SURNAME, BIRTHDATE, REGISTRATIONDATE, PHONENUMBER, EMAIL) VALUES (10, 'Ivan', 'Jackson', '25-May-74', '28-Mar-19', '7871225476', 'ivanjackson@icloud.com');</v>
      </c>
    </row>
    <row r="128" spans="5:15" x14ac:dyDescent="0.25">
      <c r="E128">
        <f t="shared" ca="1" si="22"/>
        <v>3411645604</v>
      </c>
      <c r="F128" t="str">
        <f t="shared" ca="1" si="26"/>
        <v>ivanhall@yandex.com</v>
      </c>
      <c r="G128" s="2" t="s">
        <v>63</v>
      </c>
      <c r="H128" t="str">
        <f t="shared" ca="1" si="27"/>
        <v>Ivan</v>
      </c>
      <c r="I128" t="str">
        <f t="shared" ca="1" si="28"/>
        <v>Hall</v>
      </c>
      <c r="J128" s="1">
        <f t="shared" ca="1" si="23"/>
        <v>36622</v>
      </c>
      <c r="K128" s="1">
        <f t="shared" ca="1" si="24"/>
        <v>43599</v>
      </c>
      <c r="L128" s="2">
        <f t="shared" ca="1" si="29"/>
        <v>3411645604</v>
      </c>
      <c r="M128" s="3" t="str">
        <f t="shared" ca="1" si="30"/>
        <v>NULL</v>
      </c>
      <c r="N128">
        <f t="shared" ca="1" si="25"/>
        <v>20</v>
      </c>
      <c r="O128" t="str">
        <f t="shared" ca="1" si="31"/>
        <v>INSERT INTO CLIENTS (BROKER_ID, NAME, SURNAME, BIRTHDATE, REGISTRATIONDATE, PHONENUMBER, EMAIL) VALUES (20, 'Ivan', 'Hall', '06-Apr-00', '14-May-19', '3411645604', NULL);</v>
      </c>
    </row>
    <row r="129" spans="5:15" x14ac:dyDescent="0.25">
      <c r="E129">
        <f t="shared" ca="1" si="22"/>
        <v>7961856976</v>
      </c>
      <c r="F129" t="str">
        <f t="shared" ca="1" si="26"/>
        <v>robertotaylor@gmx.com</v>
      </c>
      <c r="G129" s="2" t="s">
        <v>63</v>
      </c>
      <c r="H129" t="str">
        <f t="shared" ca="1" si="27"/>
        <v>Roberto</v>
      </c>
      <c r="I129" t="str">
        <f t="shared" ca="1" si="28"/>
        <v>Taylor</v>
      </c>
      <c r="J129" s="1">
        <f t="shared" ca="1" si="23"/>
        <v>26033</v>
      </c>
      <c r="K129" s="1">
        <f t="shared" ca="1" si="24"/>
        <v>44159</v>
      </c>
      <c r="L129" s="2" t="str">
        <f t="shared" ca="1" si="29"/>
        <v>NULL</v>
      </c>
      <c r="M129" s="3" t="str">
        <f t="shared" ca="1" si="30"/>
        <v>NULL</v>
      </c>
      <c r="N129">
        <f t="shared" ca="1" si="25"/>
        <v>18</v>
      </c>
      <c r="O129" t="str">
        <f t="shared" ca="1" si="31"/>
        <v>INSERT INTO CLIENTS (BROKER_ID, NAME, SURNAME, BIRTHDATE, REGISTRATIONDATE, PHONENUMBER, EMAIL) VALUES (18, 'Roberto', 'Taylor', '10-Apr-71', '24-Nov-20', NULL, NULL);</v>
      </c>
    </row>
    <row r="130" spans="5:15" x14ac:dyDescent="0.25">
      <c r="E130">
        <f t="shared" ca="1" si="22"/>
        <v>4798800668</v>
      </c>
      <c r="F130" t="str">
        <f t="shared" ref="F130:F151" ca="1" si="32">_xlfn.CONCAT(LOWER($H130), LOWER($I130), C$2, INDEX($D$2:$D$8,RANDBETWEEN(1,COUNTA($D$2:$D$8)),1))</f>
        <v>danblack@yandex.com</v>
      </c>
      <c r="G130" s="2" t="s">
        <v>63</v>
      </c>
      <c r="H130" t="str">
        <f t="shared" ref="H130:H151" ca="1" si="33">INDEX($A$2:$A$31,RANDBETWEEN(1,COUNTA($A$2:$A$31)),1)</f>
        <v>Dan</v>
      </c>
      <c r="I130" t="str">
        <f t="shared" ref="I130:I151" ca="1" si="34">INDEX($B$2:$B$27,RANDBETWEEN(1,COUNTA($B$2:$B$27)),1)</f>
        <v>Black</v>
      </c>
      <c r="J130" s="1">
        <f t="shared" ca="1" si="23"/>
        <v>23353</v>
      </c>
      <c r="K130" s="1">
        <f t="shared" ca="1" si="24"/>
        <v>43202</v>
      </c>
      <c r="L130" s="2" t="str">
        <f t="shared" ref="L130:L151" ca="1" si="35">IF(RANDBETWEEN(0,10)&gt;5,E130,"NULL")</f>
        <v>NULL</v>
      </c>
      <c r="M130" s="3" t="str">
        <f t="shared" ref="M130:M151" ca="1" si="36">IF(RANDBETWEEN(0,10)&gt;5,F130,"NULL")</f>
        <v>danblack@yandex.com</v>
      </c>
      <c r="N130">
        <f t="shared" ca="1" si="25"/>
        <v>12</v>
      </c>
      <c r="O130" t="str">
        <f t="shared" ref="O130:O161" ca="1" si="37">"INSERT INTO CLIENTS (BROKER_ID, NAME, SURNAME, BIRTHDATE, REGISTRATIONDATE, PHONENUMBER, EMAIL) VALUES (" &amp; N130 &amp; ", '" &amp; H130 &amp; "', '" &amp; I130 &amp;  "', '" &amp; TEXT(J130,"DD-MMM-YY") &amp;  "', '" &amp; TEXT(K130,"DD-MMM-YY") &amp;  "', " &amp; IF(EXACT(L130, "NULL"), L130, "'"&amp;L130&amp;"'") &amp;  ", " &amp; IF(EXACT(M130, "NULL"), M130, "'"&amp;M130&amp;"'") &amp;  ");"</f>
        <v>INSERT INTO CLIENTS (BROKER_ID, NAME, SURNAME, BIRTHDATE, REGISTRATIONDATE, PHONENUMBER, EMAIL) VALUES (12, 'Dan', 'Black', '08-Dec-63', '12-Apr-18', NULL, 'danblack@yandex.com');</v>
      </c>
    </row>
    <row r="131" spans="5:15" x14ac:dyDescent="0.25">
      <c r="E131">
        <f t="shared" ref="E131:E151" ca="1" si="38">RANDBETWEEN(1000000000,9999999999)</f>
        <v>8500750223</v>
      </c>
      <c r="F131" t="str">
        <f t="shared" ca="1" si="32"/>
        <v>hunterbrown@yandex.com</v>
      </c>
      <c r="G131" s="2" t="s">
        <v>63</v>
      </c>
      <c r="H131" t="str">
        <f t="shared" ca="1" si="33"/>
        <v>Hunter</v>
      </c>
      <c r="I131" t="str">
        <f t="shared" ca="1" si="34"/>
        <v>Brown</v>
      </c>
      <c r="J131" s="1">
        <f t="shared" ref="J131:J151" ca="1" si="39">RANDBETWEEN(DATE(1950,1,1),DATE(2000,12,31))</f>
        <v>27039</v>
      </c>
      <c r="K131" s="1">
        <f t="shared" ref="K131:K151" ca="1" si="40">RANDBETWEEN(DATE(2018,1,1),DATE(2021,1,31))</f>
        <v>43764</v>
      </c>
      <c r="L131" s="2">
        <f t="shared" ca="1" si="35"/>
        <v>8500750223</v>
      </c>
      <c r="M131" s="3" t="str">
        <f t="shared" ca="1" si="36"/>
        <v>NULL</v>
      </c>
      <c r="N131">
        <f t="shared" ref="N131:N151" ca="1" si="41">RANDBETWEEN(1, 20)</f>
        <v>17</v>
      </c>
      <c r="O131" t="str">
        <f t="shared" ca="1" si="37"/>
        <v>INSERT INTO CLIENTS (BROKER_ID, NAME, SURNAME, BIRTHDATE, REGISTRATIONDATE, PHONENUMBER, EMAIL) VALUES (17, 'Hunter', 'Brown', '10-Jan-74', '26-Oct-19', '8500750223', NULL);</v>
      </c>
    </row>
    <row r="132" spans="5:15" x14ac:dyDescent="0.25">
      <c r="E132">
        <f t="shared" ca="1" si="38"/>
        <v>1861598377</v>
      </c>
      <c r="F132" t="str">
        <f t="shared" ca="1" si="32"/>
        <v>haroldmoore@google.com</v>
      </c>
      <c r="G132" s="2" t="s">
        <v>63</v>
      </c>
      <c r="H132" t="str">
        <f t="shared" ca="1" si="33"/>
        <v>Harold</v>
      </c>
      <c r="I132" t="str">
        <f t="shared" ca="1" si="34"/>
        <v>Moore</v>
      </c>
      <c r="J132" s="1">
        <f t="shared" ca="1" si="39"/>
        <v>28580</v>
      </c>
      <c r="K132" s="1">
        <f t="shared" ca="1" si="40"/>
        <v>44199</v>
      </c>
      <c r="L132" s="2" t="str">
        <f t="shared" ca="1" si="35"/>
        <v>NULL</v>
      </c>
      <c r="M132" s="3" t="str">
        <f t="shared" ca="1" si="36"/>
        <v>haroldmoore@google.com</v>
      </c>
      <c r="N132">
        <f t="shared" ca="1" si="41"/>
        <v>19</v>
      </c>
      <c r="O132" t="str">
        <f t="shared" ca="1" si="37"/>
        <v>INSERT INTO CLIENTS (BROKER_ID, NAME, SURNAME, BIRTHDATE, REGISTRATIONDATE, PHONENUMBER, EMAIL) VALUES (19, 'Harold', 'Moore', '31-Mar-78', '03-Jan-21', NULL, 'haroldmoore@google.com');</v>
      </c>
    </row>
    <row r="133" spans="5:15" x14ac:dyDescent="0.25">
      <c r="E133">
        <f t="shared" ca="1" si="38"/>
        <v>1576609762</v>
      </c>
      <c r="F133" t="str">
        <f t="shared" ca="1" si="32"/>
        <v>haroldblack@yahoo.com</v>
      </c>
      <c r="G133" s="2" t="s">
        <v>63</v>
      </c>
      <c r="H133" t="str">
        <f t="shared" ca="1" si="33"/>
        <v>Harold</v>
      </c>
      <c r="I133" t="str">
        <f t="shared" ca="1" si="34"/>
        <v>Black</v>
      </c>
      <c r="J133" s="1">
        <f t="shared" ca="1" si="39"/>
        <v>34217</v>
      </c>
      <c r="K133" s="1">
        <f t="shared" ca="1" si="40"/>
        <v>43581</v>
      </c>
      <c r="L133" s="2" t="str">
        <f t="shared" ca="1" si="35"/>
        <v>NULL</v>
      </c>
      <c r="M133" s="3" t="str">
        <f t="shared" ca="1" si="36"/>
        <v>haroldblack@yahoo.com</v>
      </c>
      <c r="N133">
        <f t="shared" ca="1" si="41"/>
        <v>2</v>
      </c>
      <c r="O133" t="str">
        <f t="shared" ca="1" si="37"/>
        <v>INSERT INTO CLIENTS (BROKER_ID, NAME, SURNAME, BIRTHDATE, REGISTRATIONDATE, PHONENUMBER, EMAIL) VALUES (2, 'Harold', 'Black', '05-Sep-93', '26-Apr-19', NULL, 'haroldblack@yahoo.com');</v>
      </c>
    </row>
    <row r="134" spans="5:15" x14ac:dyDescent="0.25">
      <c r="E134">
        <f t="shared" ca="1" si="38"/>
        <v>9023897668</v>
      </c>
      <c r="F134" t="str">
        <f t="shared" ca="1" si="32"/>
        <v>joshuaharris@icloud.com</v>
      </c>
      <c r="G134" s="2" t="s">
        <v>63</v>
      </c>
      <c r="H134" t="str">
        <f t="shared" ca="1" si="33"/>
        <v>Joshua</v>
      </c>
      <c r="I134" t="str">
        <f t="shared" ca="1" si="34"/>
        <v>Harris</v>
      </c>
      <c r="J134" s="1">
        <f t="shared" ca="1" si="39"/>
        <v>19441</v>
      </c>
      <c r="K134" s="1">
        <f t="shared" ca="1" si="40"/>
        <v>43656</v>
      </c>
      <c r="L134" s="2" t="str">
        <f t="shared" ca="1" si="35"/>
        <v>NULL</v>
      </c>
      <c r="M134" s="3" t="str">
        <f t="shared" ca="1" si="36"/>
        <v>joshuaharris@icloud.com</v>
      </c>
      <c r="N134">
        <f t="shared" ca="1" si="41"/>
        <v>15</v>
      </c>
      <c r="O134" t="str">
        <f t="shared" ca="1" si="37"/>
        <v>INSERT INTO CLIENTS (BROKER_ID, NAME, SURNAME, BIRTHDATE, REGISTRATIONDATE, PHONENUMBER, EMAIL) VALUES (15, 'Joshua', 'Harris', '23-Mar-53', '10-Jul-19', NULL, 'joshuaharris@icloud.com');</v>
      </c>
    </row>
    <row r="135" spans="5:15" x14ac:dyDescent="0.25">
      <c r="E135">
        <f t="shared" ca="1" si="38"/>
        <v>7921944621</v>
      </c>
      <c r="F135" t="str">
        <f t="shared" ca="1" si="32"/>
        <v>brianhall@mail.com</v>
      </c>
      <c r="G135" s="2" t="s">
        <v>63</v>
      </c>
      <c r="H135" t="str">
        <f t="shared" ca="1" si="33"/>
        <v>Brian</v>
      </c>
      <c r="I135" t="str">
        <f t="shared" ca="1" si="34"/>
        <v>Hall</v>
      </c>
      <c r="J135" s="1">
        <f t="shared" ca="1" si="39"/>
        <v>21543</v>
      </c>
      <c r="K135" s="1">
        <f t="shared" ca="1" si="40"/>
        <v>43792</v>
      </c>
      <c r="L135" s="2">
        <f t="shared" ca="1" si="35"/>
        <v>7921944621</v>
      </c>
      <c r="M135" s="3" t="str">
        <f t="shared" ca="1" si="36"/>
        <v>brianhall@mail.com</v>
      </c>
      <c r="N135">
        <f t="shared" ca="1" si="41"/>
        <v>13</v>
      </c>
      <c r="O135" t="str">
        <f t="shared" ca="1" si="37"/>
        <v>INSERT INTO CLIENTS (BROKER_ID, NAME, SURNAME, BIRTHDATE, REGISTRATIONDATE, PHONENUMBER, EMAIL) VALUES (13, 'Brian', 'Hall', '24-Dec-58', '23-Nov-19', '7921944621', 'brianhall@mail.com');</v>
      </c>
    </row>
    <row r="136" spans="5:15" x14ac:dyDescent="0.25">
      <c r="E136">
        <f t="shared" ca="1" si="38"/>
        <v>5010592164</v>
      </c>
      <c r="F136" t="str">
        <f t="shared" ca="1" si="32"/>
        <v>huntersmith@gmx.com</v>
      </c>
      <c r="G136" s="2" t="s">
        <v>63</v>
      </c>
      <c r="H136" t="str">
        <f t="shared" ca="1" si="33"/>
        <v>Hunter</v>
      </c>
      <c r="I136" t="str">
        <f t="shared" ca="1" si="34"/>
        <v>Smith</v>
      </c>
      <c r="J136" s="1">
        <f t="shared" ca="1" si="39"/>
        <v>19894</v>
      </c>
      <c r="K136" s="1">
        <f t="shared" ca="1" si="40"/>
        <v>44221</v>
      </c>
      <c r="L136" s="2">
        <f t="shared" ca="1" si="35"/>
        <v>5010592164</v>
      </c>
      <c r="M136" s="3" t="str">
        <f t="shared" ca="1" si="36"/>
        <v>huntersmith@gmx.com</v>
      </c>
      <c r="N136">
        <f t="shared" ca="1" si="41"/>
        <v>15</v>
      </c>
      <c r="O136" t="str">
        <f t="shared" ca="1" si="37"/>
        <v>INSERT INTO CLIENTS (BROKER_ID, NAME, SURNAME, BIRTHDATE, REGISTRATIONDATE, PHONENUMBER, EMAIL) VALUES (15, 'Hunter', 'Smith', '19-Jun-54', '25-Jan-21', '5010592164', 'huntersmith@gmx.com');</v>
      </c>
    </row>
    <row r="137" spans="5:15" x14ac:dyDescent="0.25">
      <c r="E137">
        <f t="shared" ca="1" si="38"/>
        <v>3747306373</v>
      </c>
      <c r="F137" t="str">
        <f t="shared" ca="1" si="32"/>
        <v>ivanlewis@icloud.com</v>
      </c>
      <c r="G137" s="2" t="s">
        <v>63</v>
      </c>
      <c r="H137" t="str">
        <f t="shared" ca="1" si="33"/>
        <v>Ivan</v>
      </c>
      <c r="I137" t="str">
        <f t="shared" ca="1" si="34"/>
        <v>Lewis</v>
      </c>
      <c r="J137" s="1">
        <f t="shared" ca="1" si="39"/>
        <v>19455</v>
      </c>
      <c r="K137" s="1">
        <f t="shared" ca="1" si="40"/>
        <v>43634</v>
      </c>
      <c r="L137" s="2" t="str">
        <f t="shared" ca="1" si="35"/>
        <v>NULL</v>
      </c>
      <c r="M137" s="3" t="str">
        <f t="shared" ca="1" si="36"/>
        <v>ivanlewis@icloud.com</v>
      </c>
      <c r="N137">
        <f t="shared" ca="1" si="41"/>
        <v>4</v>
      </c>
      <c r="O137" t="str">
        <f t="shared" ca="1" si="37"/>
        <v>INSERT INTO CLIENTS (BROKER_ID, NAME, SURNAME, BIRTHDATE, REGISTRATIONDATE, PHONENUMBER, EMAIL) VALUES (4, 'Ivan', 'Lewis', '06-Apr-53', '18-Jun-19', NULL, 'ivanlewis@icloud.com');</v>
      </c>
    </row>
    <row r="138" spans="5:15" x14ac:dyDescent="0.25">
      <c r="E138">
        <f t="shared" ca="1" si="38"/>
        <v>7386828051</v>
      </c>
      <c r="F138" t="str">
        <f t="shared" ca="1" si="32"/>
        <v>dansmith@mail.com</v>
      </c>
      <c r="G138" s="2" t="s">
        <v>63</v>
      </c>
      <c r="H138" t="str">
        <f t="shared" ca="1" si="33"/>
        <v>Dan</v>
      </c>
      <c r="I138" t="str">
        <f t="shared" ca="1" si="34"/>
        <v>Smith</v>
      </c>
      <c r="J138" s="1">
        <f t="shared" ca="1" si="39"/>
        <v>31486</v>
      </c>
      <c r="K138" s="1">
        <f t="shared" ca="1" si="40"/>
        <v>44076</v>
      </c>
      <c r="L138" s="2" t="str">
        <f t="shared" ca="1" si="35"/>
        <v>NULL</v>
      </c>
      <c r="M138" s="3" t="str">
        <f t="shared" ca="1" si="36"/>
        <v>NULL</v>
      </c>
      <c r="N138">
        <f t="shared" ca="1" si="41"/>
        <v>7</v>
      </c>
      <c r="O138" t="str">
        <f t="shared" ca="1" si="37"/>
        <v>INSERT INTO CLIENTS (BROKER_ID, NAME, SURNAME, BIRTHDATE, REGISTRATIONDATE, PHONENUMBER, EMAIL) VALUES (7, 'Dan', 'Smith', '15-Mar-86', '02-Sep-20', NULL, NULL);</v>
      </c>
    </row>
    <row r="139" spans="5:15" x14ac:dyDescent="0.25">
      <c r="E139">
        <f t="shared" ca="1" si="38"/>
        <v>6682394120</v>
      </c>
      <c r="F139" t="str">
        <f t="shared" ca="1" si="32"/>
        <v>miltontaylor@yahoo.com</v>
      </c>
      <c r="G139" s="2" t="s">
        <v>63</v>
      </c>
      <c r="H139" t="str">
        <f t="shared" ca="1" si="33"/>
        <v>Milton</v>
      </c>
      <c r="I139" t="str">
        <f t="shared" ca="1" si="34"/>
        <v>Taylor</v>
      </c>
      <c r="J139" s="1">
        <f t="shared" ca="1" si="39"/>
        <v>21061</v>
      </c>
      <c r="K139" s="1">
        <f t="shared" ca="1" si="40"/>
        <v>43647</v>
      </c>
      <c r="L139" s="2" t="str">
        <f t="shared" ca="1" si="35"/>
        <v>NULL</v>
      </c>
      <c r="M139" s="3" t="str">
        <f t="shared" ca="1" si="36"/>
        <v>miltontaylor@yahoo.com</v>
      </c>
      <c r="N139">
        <f t="shared" ca="1" si="41"/>
        <v>15</v>
      </c>
      <c r="O139" t="str">
        <f t="shared" ca="1" si="37"/>
        <v>INSERT INTO CLIENTS (BROKER_ID, NAME, SURNAME, BIRTHDATE, REGISTRATIONDATE, PHONENUMBER, EMAIL) VALUES (15, 'Milton', 'Taylor', '29-Aug-57', '01-Jul-19', NULL, 'miltontaylor@yahoo.com');</v>
      </c>
    </row>
    <row r="140" spans="5:15" x14ac:dyDescent="0.25">
      <c r="E140">
        <f t="shared" ca="1" si="38"/>
        <v>4572581691</v>
      </c>
      <c r="F140" t="str">
        <f t="shared" ca="1" si="32"/>
        <v>juliananderson@outlook.com</v>
      </c>
      <c r="G140" s="2" t="s">
        <v>63</v>
      </c>
      <c r="H140" t="str">
        <f t="shared" ca="1" si="33"/>
        <v>Julian</v>
      </c>
      <c r="I140" t="str">
        <f t="shared" ca="1" si="34"/>
        <v>Anderson</v>
      </c>
      <c r="J140" s="1">
        <f t="shared" ca="1" si="39"/>
        <v>29979</v>
      </c>
      <c r="K140" s="1">
        <f t="shared" ca="1" si="40"/>
        <v>44200</v>
      </c>
      <c r="L140" s="2" t="str">
        <f t="shared" ca="1" si="35"/>
        <v>NULL</v>
      </c>
      <c r="M140" s="3" t="str">
        <f t="shared" ca="1" si="36"/>
        <v>juliananderson@outlook.com</v>
      </c>
      <c r="N140">
        <f t="shared" ca="1" si="41"/>
        <v>9</v>
      </c>
      <c r="O140" t="str">
        <f t="shared" ca="1" si="37"/>
        <v>INSERT INTO CLIENTS (BROKER_ID, NAME, SURNAME, BIRTHDATE, REGISTRATIONDATE, PHONENUMBER, EMAIL) VALUES (9, 'Julian', 'Anderson', '28-Jan-82', '04-Jan-21', NULL, 'juliananderson@outlook.com');</v>
      </c>
    </row>
    <row r="141" spans="5:15" x14ac:dyDescent="0.25">
      <c r="E141">
        <f t="shared" ca="1" si="38"/>
        <v>3986886911</v>
      </c>
      <c r="F141" t="str">
        <f t="shared" ca="1" si="32"/>
        <v>nathanielrobinson@mail.com</v>
      </c>
      <c r="G141" s="2" t="s">
        <v>63</v>
      </c>
      <c r="H141" t="str">
        <f t="shared" ca="1" si="33"/>
        <v>Nathaniel</v>
      </c>
      <c r="I141" t="str">
        <f t="shared" ca="1" si="34"/>
        <v>Robinson</v>
      </c>
      <c r="J141" s="1">
        <f t="shared" ca="1" si="39"/>
        <v>36154</v>
      </c>
      <c r="K141" s="1">
        <f t="shared" ca="1" si="40"/>
        <v>44145</v>
      </c>
      <c r="L141" s="2" t="str">
        <f t="shared" ca="1" si="35"/>
        <v>NULL</v>
      </c>
      <c r="M141" s="3" t="str">
        <f t="shared" ca="1" si="36"/>
        <v>NULL</v>
      </c>
      <c r="N141">
        <f t="shared" ca="1" si="41"/>
        <v>13</v>
      </c>
      <c r="O141" t="str">
        <f t="shared" ca="1" si="37"/>
        <v>INSERT INTO CLIENTS (BROKER_ID, NAME, SURNAME, BIRTHDATE, REGISTRATIONDATE, PHONENUMBER, EMAIL) VALUES (13, 'Nathaniel', 'Robinson', '25-Dec-98', '10-Nov-20', NULL, NULL);</v>
      </c>
    </row>
    <row r="142" spans="5:15" x14ac:dyDescent="0.25">
      <c r="E142">
        <f t="shared" ca="1" si="38"/>
        <v>6951955730</v>
      </c>
      <c r="F142" t="str">
        <f t="shared" ca="1" si="32"/>
        <v>joshuamoore@mail.com</v>
      </c>
      <c r="G142" s="2" t="s">
        <v>63</v>
      </c>
      <c r="H142" t="str">
        <f t="shared" ca="1" si="33"/>
        <v>Joshua</v>
      </c>
      <c r="I142" t="str">
        <f t="shared" ca="1" si="34"/>
        <v>Moore</v>
      </c>
      <c r="J142" s="1">
        <f t="shared" ca="1" si="39"/>
        <v>21734</v>
      </c>
      <c r="K142" s="1">
        <f t="shared" ca="1" si="40"/>
        <v>43507</v>
      </c>
      <c r="L142" s="2">
        <f t="shared" ca="1" si="35"/>
        <v>6951955730</v>
      </c>
      <c r="M142" s="3" t="str">
        <f t="shared" ca="1" si="36"/>
        <v>NULL</v>
      </c>
      <c r="N142">
        <f t="shared" ca="1" si="41"/>
        <v>19</v>
      </c>
      <c r="O142" t="str">
        <f t="shared" ca="1" si="37"/>
        <v>INSERT INTO CLIENTS (BROKER_ID, NAME, SURNAME, BIRTHDATE, REGISTRATIONDATE, PHONENUMBER, EMAIL) VALUES (19, 'Joshua', 'Moore', '03-Jul-59', '11-Feb-19', '6951955730', NULL);</v>
      </c>
    </row>
    <row r="143" spans="5:15" x14ac:dyDescent="0.25">
      <c r="E143">
        <f t="shared" ca="1" si="38"/>
        <v>9500942828</v>
      </c>
      <c r="F143" t="str">
        <f t="shared" ca="1" si="32"/>
        <v>wadedavis@icloud.com</v>
      </c>
      <c r="G143" s="2" t="s">
        <v>63</v>
      </c>
      <c r="H143" t="str">
        <f t="shared" ca="1" si="33"/>
        <v>Wade</v>
      </c>
      <c r="I143" t="str">
        <f t="shared" ca="1" si="34"/>
        <v>Davis</v>
      </c>
      <c r="J143" s="1">
        <f t="shared" ca="1" si="39"/>
        <v>32036</v>
      </c>
      <c r="K143" s="1">
        <f t="shared" ca="1" si="40"/>
        <v>43743</v>
      </c>
      <c r="L143" s="2">
        <f t="shared" ca="1" si="35"/>
        <v>9500942828</v>
      </c>
      <c r="M143" s="3" t="str">
        <f t="shared" ca="1" si="36"/>
        <v>NULL</v>
      </c>
      <c r="N143">
        <f t="shared" ca="1" si="41"/>
        <v>2</v>
      </c>
      <c r="O143" t="str">
        <f t="shared" ca="1" si="37"/>
        <v>INSERT INTO CLIENTS (BROKER_ID, NAME, SURNAME, BIRTHDATE, REGISTRATIONDATE, PHONENUMBER, EMAIL) VALUES (2, 'Wade', 'Davis', '16-Sep-87', '05-Oct-19', '9500942828', NULL);</v>
      </c>
    </row>
    <row r="144" spans="5:15" x14ac:dyDescent="0.25">
      <c r="E144">
        <f t="shared" ca="1" si="38"/>
        <v>2092401091</v>
      </c>
      <c r="F144" t="str">
        <f t="shared" ca="1" si="32"/>
        <v>gilbertbrown@icloud.com</v>
      </c>
      <c r="G144" s="2" t="s">
        <v>63</v>
      </c>
      <c r="H144" t="str">
        <f t="shared" ca="1" si="33"/>
        <v>Gilbert</v>
      </c>
      <c r="I144" t="str">
        <f t="shared" ca="1" si="34"/>
        <v>Brown</v>
      </c>
      <c r="J144" s="1">
        <f t="shared" ca="1" si="39"/>
        <v>30065</v>
      </c>
      <c r="K144" s="1">
        <f t="shared" ca="1" si="40"/>
        <v>43768</v>
      </c>
      <c r="L144" s="2">
        <f t="shared" ca="1" si="35"/>
        <v>2092401091</v>
      </c>
      <c r="M144" s="3" t="str">
        <f t="shared" ca="1" si="36"/>
        <v>NULL</v>
      </c>
      <c r="N144">
        <f t="shared" ca="1" si="41"/>
        <v>7</v>
      </c>
      <c r="O144" t="str">
        <f t="shared" ca="1" si="37"/>
        <v>INSERT INTO CLIENTS (BROKER_ID, NAME, SURNAME, BIRTHDATE, REGISTRATIONDATE, PHONENUMBER, EMAIL) VALUES (7, 'Gilbert', 'Brown', '24-Apr-82', '30-Oct-19', '2092401091', NULL);</v>
      </c>
    </row>
    <row r="145" spans="5:15" x14ac:dyDescent="0.25">
      <c r="E145">
        <f t="shared" ca="1" si="38"/>
        <v>2151384682</v>
      </c>
      <c r="F145" t="str">
        <f t="shared" ca="1" si="32"/>
        <v>joshuajohnson@gmx.com</v>
      </c>
      <c r="G145" s="2" t="s">
        <v>63</v>
      </c>
      <c r="H145" t="str">
        <f t="shared" ca="1" si="33"/>
        <v>Joshua</v>
      </c>
      <c r="I145" t="str">
        <f t="shared" ca="1" si="34"/>
        <v>Johnson</v>
      </c>
      <c r="J145" s="1">
        <f t="shared" ca="1" si="39"/>
        <v>26701</v>
      </c>
      <c r="K145" s="1">
        <f t="shared" ca="1" si="40"/>
        <v>43703</v>
      </c>
      <c r="L145" s="2">
        <f t="shared" ca="1" si="35"/>
        <v>2151384682</v>
      </c>
      <c r="M145" s="3" t="str">
        <f t="shared" ca="1" si="36"/>
        <v>joshuajohnson@gmx.com</v>
      </c>
      <c r="N145">
        <f t="shared" ca="1" si="41"/>
        <v>6</v>
      </c>
      <c r="O145" t="str">
        <f t="shared" ca="1" si="37"/>
        <v>INSERT INTO CLIENTS (BROKER_ID, NAME, SURNAME, BIRTHDATE, REGISTRATIONDATE, PHONENUMBER, EMAIL) VALUES (6, 'Joshua', 'Johnson', '06-Feb-73', '26-Aug-19', '2151384682', 'joshuajohnson@gmx.com');</v>
      </c>
    </row>
    <row r="146" spans="5:15" x14ac:dyDescent="0.25">
      <c r="E146">
        <f t="shared" ca="1" si="38"/>
        <v>7461251708</v>
      </c>
      <c r="F146" t="str">
        <f t="shared" ca="1" si="32"/>
        <v>joshualewis@google.com</v>
      </c>
      <c r="G146" s="2" t="s">
        <v>63</v>
      </c>
      <c r="H146" t="str">
        <f t="shared" ca="1" si="33"/>
        <v>Joshua</v>
      </c>
      <c r="I146" t="str">
        <f t="shared" ca="1" si="34"/>
        <v>Lewis</v>
      </c>
      <c r="J146" s="1">
        <f t="shared" ca="1" si="39"/>
        <v>26854</v>
      </c>
      <c r="K146" s="1">
        <f t="shared" ca="1" si="40"/>
        <v>43274</v>
      </c>
      <c r="L146" s="2">
        <f t="shared" ca="1" si="35"/>
        <v>7461251708</v>
      </c>
      <c r="M146" s="3" t="str">
        <f t="shared" ca="1" si="36"/>
        <v>NULL</v>
      </c>
      <c r="N146">
        <f t="shared" ca="1" si="41"/>
        <v>8</v>
      </c>
      <c r="O146" t="str">
        <f t="shared" ca="1" si="37"/>
        <v>INSERT INTO CLIENTS (BROKER_ID, NAME, SURNAME, BIRTHDATE, REGISTRATIONDATE, PHONENUMBER, EMAIL) VALUES (8, 'Joshua', 'Lewis', '09-Jul-73', '23-Jun-18', '7461251708', NULL);</v>
      </c>
    </row>
    <row r="147" spans="5:15" x14ac:dyDescent="0.25">
      <c r="E147">
        <f t="shared" ca="1" si="38"/>
        <v>5783568529</v>
      </c>
      <c r="F147" t="str">
        <f t="shared" ca="1" si="32"/>
        <v>glenblack@google.com</v>
      </c>
      <c r="G147" s="2" t="s">
        <v>63</v>
      </c>
      <c r="H147" t="str">
        <f t="shared" ca="1" si="33"/>
        <v>Glen</v>
      </c>
      <c r="I147" t="str">
        <f t="shared" ca="1" si="34"/>
        <v>Black</v>
      </c>
      <c r="J147" s="1">
        <f t="shared" ca="1" si="39"/>
        <v>23024</v>
      </c>
      <c r="K147" s="1">
        <f t="shared" ca="1" si="40"/>
        <v>43688</v>
      </c>
      <c r="L147" s="2">
        <f t="shared" ca="1" si="35"/>
        <v>5783568529</v>
      </c>
      <c r="M147" s="3" t="str">
        <f t="shared" ca="1" si="36"/>
        <v>glenblack@google.com</v>
      </c>
      <c r="N147">
        <f t="shared" ca="1" si="41"/>
        <v>13</v>
      </c>
      <c r="O147" t="str">
        <f t="shared" ca="1" si="37"/>
        <v>INSERT INTO CLIENTS (BROKER_ID, NAME, SURNAME, BIRTHDATE, REGISTRATIONDATE, PHONENUMBER, EMAIL) VALUES (13, 'Glen', 'Black', '13-Jan-63', '11-Aug-19', '5783568529', 'glenblack@google.com');</v>
      </c>
    </row>
    <row r="148" spans="5:15" x14ac:dyDescent="0.25">
      <c r="E148">
        <f t="shared" ca="1" si="38"/>
        <v>3091191018</v>
      </c>
      <c r="F148" t="str">
        <f t="shared" ca="1" si="32"/>
        <v>lewismoore@yahoo.com</v>
      </c>
      <c r="G148" s="2" t="s">
        <v>63</v>
      </c>
      <c r="H148" t="str">
        <f t="shared" ca="1" si="33"/>
        <v>Lewis</v>
      </c>
      <c r="I148" t="str">
        <f t="shared" ca="1" si="34"/>
        <v>Moore</v>
      </c>
      <c r="J148" s="1">
        <f t="shared" ca="1" si="39"/>
        <v>23578</v>
      </c>
      <c r="K148" s="1">
        <f t="shared" ca="1" si="40"/>
        <v>43676</v>
      </c>
      <c r="L148" s="2">
        <f t="shared" ca="1" si="35"/>
        <v>3091191018</v>
      </c>
      <c r="M148" s="3" t="str">
        <f t="shared" ca="1" si="36"/>
        <v>lewismoore@yahoo.com</v>
      </c>
      <c r="N148">
        <f t="shared" ca="1" si="41"/>
        <v>20</v>
      </c>
      <c r="O148" t="str">
        <f t="shared" ca="1" si="37"/>
        <v>INSERT INTO CLIENTS (BROKER_ID, NAME, SURNAME, BIRTHDATE, REGISTRATIONDATE, PHONENUMBER, EMAIL) VALUES (20, 'Lewis', 'Moore', '20-Jul-64', '30-Jul-19', '3091191018', 'lewismoore@yahoo.com');</v>
      </c>
    </row>
    <row r="149" spans="5:15" x14ac:dyDescent="0.25">
      <c r="E149">
        <f t="shared" ca="1" si="38"/>
        <v>3990773611</v>
      </c>
      <c r="F149" t="str">
        <f t="shared" ca="1" si="32"/>
        <v>connorjones@gmx.com</v>
      </c>
      <c r="G149" s="2" t="s">
        <v>63</v>
      </c>
      <c r="H149" t="str">
        <f t="shared" ca="1" si="33"/>
        <v>Connor</v>
      </c>
      <c r="I149" t="str">
        <f t="shared" ca="1" si="34"/>
        <v>Jones</v>
      </c>
      <c r="J149" s="1">
        <f t="shared" ca="1" si="39"/>
        <v>25944</v>
      </c>
      <c r="K149" s="1">
        <f t="shared" ca="1" si="40"/>
        <v>44004</v>
      </c>
      <c r="L149" s="2" t="str">
        <f t="shared" ca="1" si="35"/>
        <v>NULL</v>
      </c>
      <c r="M149" s="3" t="str">
        <f t="shared" ca="1" si="36"/>
        <v>NULL</v>
      </c>
      <c r="N149">
        <f t="shared" ca="1" si="41"/>
        <v>18</v>
      </c>
      <c r="O149" t="str">
        <f t="shared" ca="1" si="37"/>
        <v>INSERT INTO CLIENTS (BROKER_ID, NAME, SURNAME, BIRTHDATE, REGISTRATIONDATE, PHONENUMBER, EMAIL) VALUES (18, 'Connor', 'Jones', '11-Jan-71', '22-Jun-20', NULL, NULL);</v>
      </c>
    </row>
    <row r="150" spans="5:15" x14ac:dyDescent="0.25">
      <c r="E150">
        <f t="shared" ca="1" si="38"/>
        <v>5971540695</v>
      </c>
      <c r="F150" t="str">
        <f t="shared" ca="1" si="32"/>
        <v>huntergarcia@gmx.com</v>
      </c>
      <c r="G150" s="2" t="s">
        <v>63</v>
      </c>
      <c r="H150" t="str">
        <f t="shared" ca="1" si="33"/>
        <v>Hunter</v>
      </c>
      <c r="I150" t="str">
        <f t="shared" ca="1" si="34"/>
        <v>Garcia</v>
      </c>
      <c r="J150" s="1">
        <f t="shared" ca="1" si="39"/>
        <v>24930</v>
      </c>
      <c r="K150" s="1">
        <f t="shared" ca="1" si="40"/>
        <v>43775</v>
      </c>
      <c r="L150" s="2" t="str">
        <f t="shared" ca="1" si="35"/>
        <v>NULL</v>
      </c>
      <c r="M150" s="3" t="str">
        <f t="shared" ca="1" si="36"/>
        <v>huntergarcia@gmx.com</v>
      </c>
      <c r="N150">
        <f t="shared" ca="1" si="41"/>
        <v>1</v>
      </c>
      <c r="O150" t="str">
        <f t="shared" ca="1" si="37"/>
        <v>INSERT INTO CLIENTS (BROKER_ID, NAME, SURNAME, BIRTHDATE, REGISTRATIONDATE, PHONENUMBER, EMAIL) VALUES (1, 'Hunter', 'Garcia', '02-Apr-68', '06-Nov-19', NULL, 'huntergarcia@gmx.com');</v>
      </c>
    </row>
    <row r="151" spans="5:15" x14ac:dyDescent="0.25">
      <c r="E151">
        <f t="shared" ca="1" si="38"/>
        <v>7027166363</v>
      </c>
      <c r="F151" t="str">
        <f t="shared" ca="1" si="32"/>
        <v>wadejackson@yandex.com</v>
      </c>
      <c r="G151" s="2" t="s">
        <v>63</v>
      </c>
      <c r="H151" t="str">
        <f t="shared" ca="1" si="33"/>
        <v>Wade</v>
      </c>
      <c r="I151" t="str">
        <f t="shared" ca="1" si="34"/>
        <v>Jackson</v>
      </c>
      <c r="J151" s="1">
        <f t="shared" ca="1" si="39"/>
        <v>22065</v>
      </c>
      <c r="K151" s="1">
        <f t="shared" ca="1" si="40"/>
        <v>43157</v>
      </c>
      <c r="L151" s="2">
        <f t="shared" ca="1" si="35"/>
        <v>7027166363</v>
      </c>
      <c r="M151" s="3" t="str">
        <f t="shared" ca="1" si="36"/>
        <v>NULL</v>
      </c>
      <c r="N151">
        <f t="shared" ca="1" si="41"/>
        <v>8</v>
      </c>
      <c r="O151" t="str">
        <f t="shared" ca="1" si="37"/>
        <v>INSERT INTO CLIENTS (BROKER_ID, NAME, SURNAME, BIRTHDATE, REGISTRATIONDATE, PHONENUMBER, EMAIL) VALUES (8, 'Wade', 'Jackson', '29-May-60', '26-Feb-18', '7027166363', NULL);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7050-74A3-4CA3-AEB4-7DC091860164}">
  <dimension ref="A1:T151"/>
  <sheetViews>
    <sheetView workbookViewId="0">
      <selection activeCell="E2" sqref="E2"/>
    </sheetView>
  </sheetViews>
  <sheetFormatPr defaultRowHeight="15" x14ac:dyDescent="0.25"/>
  <cols>
    <col min="1" max="1" width="15.28515625" bestFit="1" customWidth="1"/>
    <col min="2" max="2" width="10.140625" style="5" customWidth="1"/>
    <col min="3" max="3" width="9.7109375" bestFit="1" customWidth="1"/>
    <col min="4" max="4" width="108.140625" bestFit="1" customWidth="1"/>
    <col min="5" max="5" width="28.5703125" bestFit="1" customWidth="1"/>
    <col min="7" max="7" width="32" customWidth="1"/>
    <col min="9" max="9" width="9" bestFit="1" customWidth="1"/>
    <col min="10" max="10" width="9.140625" style="6"/>
    <col min="11" max="11" width="8.7109375" bestFit="1" customWidth="1"/>
    <col min="12" max="12" width="9.140625" style="6"/>
    <col min="13" max="13" width="8.85546875" bestFit="1" customWidth="1"/>
    <col min="14" max="14" width="9.140625" style="7"/>
    <col min="16" max="16" width="11.85546875" style="6" customWidth="1"/>
    <col min="17" max="17" width="9" bestFit="1" customWidth="1"/>
    <col min="18" max="18" width="9.140625" style="7"/>
    <col min="19" max="19" width="8.85546875" bestFit="1" customWidth="1"/>
    <col min="20" max="20" width="9.140625" style="6"/>
    <col min="21" max="21" width="17.85546875" customWidth="1"/>
    <col min="22" max="22" width="22.5703125" customWidth="1"/>
  </cols>
  <sheetData>
    <row r="1" spans="1:5" x14ac:dyDescent="0.25">
      <c r="A1" s="10" t="s">
        <v>260</v>
      </c>
      <c r="B1" s="24" t="s">
        <v>261</v>
      </c>
      <c r="C1" s="10" t="s">
        <v>262</v>
      </c>
      <c r="D1" s="10" t="s">
        <v>259</v>
      </c>
      <c r="E1" s="10" t="s">
        <v>276</v>
      </c>
    </row>
    <row r="2" spans="1:5" x14ac:dyDescent="0.25">
      <c r="A2" t="s">
        <v>94</v>
      </c>
      <c r="B2" s="5">
        <f ca="1">RANDBETWEEN(110000, 140000)/100000</f>
        <v>1.1198600000000001</v>
      </c>
      <c r="C2" s="1">
        <v>44228</v>
      </c>
      <c r="D2" t="str">
        <f t="shared" ref="D2:D11" ca="1" si="0">"INSERT INTO EXCHANGE_CURRENCY_RATES(EXCHRATEDATE, CURRENCYPAIR, RATE) VALUES('"&amp;TEXT(C2, "DD-MMM-YY")&amp; "', '"&amp; A$2 &amp; "', " &amp;TEXT(B2, "0.00000") &amp; ");"</f>
        <v>INSERT INTO EXCHANGE_CURRENCY_RATES(EXCHRATEDATE, CURRENCYPAIR, RATE) VALUES('01-Feb-21', 'USDCAD', 1.11986);</v>
      </c>
      <c r="E2" t="s">
        <v>93</v>
      </c>
    </row>
    <row r="3" spans="1:5" x14ac:dyDescent="0.25">
      <c r="B3" s="5">
        <f t="shared" ref="B3:B11" ca="1" si="1">RANDBETWEEN(110000, 140000)/100000</f>
        <v>1.17543</v>
      </c>
      <c r="C3" s="1">
        <v>44229</v>
      </c>
      <c r="D3" t="str">
        <f t="shared" ca="1" si="0"/>
        <v>INSERT INTO EXCHANGE_CURRENCY_RATES(EXCHRATEDATE, CURRENCYPAIR, RATE) VALUES('02-Feb-21', 'USDCAD', 1.17543);</v>
      </c>
    </row>
    <row r="4" spans="1:5" x14ac:dyDescent="0.25">
      <c r="B4" s="5">
        <f t="shared" ca="1" si="1"/>
        <v>1.2926500000000001</v>
      </c>
      <c r="C4" s="1">
        <v>44230</v>
      </c>
      <c r="D4" t="str">
        <f t="shared" ca="1" si="0"/>
        <v>INSERT INTO EXCHANGE_CURRENCY_RATES(EXCHRATEDATE, CURRENCYPAIR, RATE) VALUES('03-Feb-21', 'USDCAD', 1.29265);</v>
      </c>
    </row>
    <row r="5" spans="1:5" x14ac:dyDescent="0.25">
      <c r="B5" s="5">
        <f t="shared" ca="1" si="1"/>
        <v>1.3358399999999999</v>
      </c>
      <c r="C5" s="1">
        <v>44231</v>
      </c>
      <c r="D5" t="str">
        <f t="shared" ca="1" si="0"/>
        <v>INSERT INTO EXCHANGE_CURRENCY_RATES(EXCHRATEDATE, CURRENCYPAIR, RATE) VALUES('04-Feb-21', 'USDCAD', 1.33584);</v>
      </c>
    </row>
    <row r="6" spans="1:5" x14ac:dyDescent="0.25">
      <c r="B6" s="5">
        <f t="shared" ca="1" si="1"/>
        <v>1.29762</v>
      </c>
      <c r="C6" s="1">
        <v>44232</v>
      </c>
      <c r="D6" t="str">
        <f t="shared" ca="1" si="0"/>
        <v>INSERT INTO EXCHANGE_CURRENCY_RATES(EXCHRATEDATE, CURRENCYPAIR, RATE) VALUES('05-Feb-21', 'USDCAD', 1.29762);</v>
      </c>
    </row>
    <row r="7" spans="1:5" x14ac:dyDescent="0.25">
      <c r="B7" s="5">
        <f t="shared" ca="1" si="1"/>
        <v>1.18451</v>
      </c>
      <c r="C7" s="1">
        <v>44235</v>
      </c>
      <c r="D7" t="str">
        <f t="shared" ca="1" si="0"/>
        <v>INSERT INTO EXCHANGE_CURRENCY_RATES(EXCHRATEDATE, CURRENCYPAIR, RATE) VALUES('08-Feb-21', 'USDCAD', 1.18451);</v>
      </c>
    </row>
    <row r="8" spans="1:5" x14ac:dyDescent="0.25">
      <c r="B8" s="5">
        <f t="shared" ca="1" si="1"/>
        <v>1.3068900000000001</v>
      </c>
      <c r="C8" s="1">
        <v>44236</v>
      </c>
      <c r="D8" t="str">
        <f t="shared" ca="1" si="0"/>
        <v>INSERT INTO EXCHANGE_CURRENCY_RATES(EXCHRATEDATE, CURRENCYPAIR, RATE) VALUES('09-Feb-21', 'USDCAD', 1.30689);</v>
      </c>
    </row>
    <row r="9" spans="1:5" x14ac:dyDescent="0.25">
      <c r="B9" s="5">
        <f t="shared" ca="1" si="1"/>
        <v>1.1393500000000001</v>
      </c>
      <c r="C9" s="1">
        <v>44237</v>
      </c>
      <c r="D9" t="str">
        <f t="shared" ca="1" si="0"/>
        <v>INSERT INTO EXCHANGE_CURRENCY_RATES(EXCHRATEDATE, CURRENCYPAIR, RATE) VALUES('10-Feb-21', 'USDCAD', 1.13935);</v>
      </c>
    </row>
    <row r="10" spans="1:5" x14ac:dyDescent="0.25">
      <c r="B10" s="5">
        <f t="shared" ca="1" si="1"/>
        <v>1.3859300000000001</v>
      </c>
      <c r="C10" s="1">
        <v>44238</v>
      </c>
      <c r="D10" t="str">
        <f t="shared" ca="1" si="0"/>
        <v>INSERT INTO EXCHANGE_CURRENCY_RATES(EXCHRATEDATE, CURRENCYPAIR, RATE) VALUES('11-Feb-21', 'USDCAD', 1.38593);</v>
      </c>
    </row>
    <row r="11" spans="1:5" x14ac:dyDescent="0.25">
      <c r="B11" s="5">
        <f t="shared" ca="1" si="1"/>
        <v>1.14418</v>
      </c>
      <c r="C11" s="1">
        <v>44239</v>
      </c>
      <c r="D11" t="str">
        <f t="shared" ca="1" si="0"/>
        <v>INSERT INTO EXCHANGE_CURRENCY_RATES(EXCHRATEDATE, CURRENCYPAIR, RATE) VALUES('12-Feb-21', 'USDCAD', 1.14418);</v>
      </c>
    </row>
    <row r="12" spans="1:5" x14ac:dyDescent="0.25">
      <c r="A12" t="s">
        <v>95</v>
      </c>
      <c r="B12" s="6">
        <f t="shared" ref="B12:B21" ca="1" si="2">RANDBETWEEN(100000, 150000)/100000</f>
        <v>1.14944</v>
      </c>
      <c r="D12" t="str">
        <f t="shared" ref="D12:D21" ca="1" si="3">"INSERT INTO EXCHANGE_CURRENCY_RATES(EXCHRATEDATE, CURRENCYPAIR, RATE) VALUES('"&amp;TEXT(C2, "DD-MMM-YY")&amp; "', '"&amp; A$12&amp; "', " &amp;TEXT(B12, "0.00000") &amp; ");"</f>
        <v>INSERT INTO EXCHANGE_CURRENCY_RATES(EXCHRATEDATE, CURRENCYPAIR, RATE) VALUES('01-Feb-21', 'EURUSD', 1.14944);</v>
      </c>
    </row>
    <row r="13" spans="1:5" x14ac:dyDescent="0.25">
      <c r="B13" s="6">
        <f t="shared" ca="1" si="2"/>
        <v>1.2272700000000001</v>
      </c>
      <c r="D13" t="str">
        <f t="shared" ca="1" si="3"/>
        <v>INSERT INTO EXCHANGE_CURRENCY_RATES(EXCHRATEDATE, CURRENCYPAIR, RATE) VALUES('02-Feb-21', 'EURUSD', 1.22727);</v>
      </c>
    </row>
    <row r="14" spans="1:5" x14ac:dyDescent="0.25">
      <c r="B14" s="6">
        <f t="shared" ca="1" si="2"/>
        <v>1.33548</v>
      </c>
      <c r="D14" t="str">
        <f t="shared" ca="1" si="3"/>
        <v>INSERT INTO EXCHANGE_CURRENCY_RATES(EXCHRATEDATE, CURRENCYPAIR, RATE) VALUES('03-Feb-21', 'EURUSD', 1.33548);</v>
      </c>
    </row>
    <row r="15" spans="1:5" x14ac:dyDescent="0.25">
      <c r="B15" s="6">
        <f t="shared" ca="1" si="2"/>
        <v>1.198</v>
      </c>
      <c r="D15" t="str">
        <f t="shared" ca="1" si="3"/>
        <v>INSERT INTO EXCHANGE_CURRENCY_RATES(EXCHRATEDATE, CURRENCYPAIR, RATE) VALUES('04-Feb-21', 'EURUSD', 1.19800);</v>
      </c>
    </row>
    <row r="16" spans="1:5" x14ac:dyDescent="0.25">
      <c r="B16" s="6">
        <f t="shared" ca="1" si="2"/>
        <v>1.4231199999999999</v>
      </c>
      <c r="D16" t="str">
        <f t="shared" ca="1" si="3"/>
        <v>INSERT INTO EXCHANGE_CURRENCY_RATES(EXCHRATEDATE, CURRENCYPAIR, RATE) VALUES('05-Feb-21', 'EURUSD', 1.42312);</v>
      </c>
    </row>
    <row r="17" spans="1:4" x14ac:dyDescent="0.25">
      <c r="B17" s="6">
        <f t="shared" ca="1" si="2"/>
        <v>1.1911400000000001</v>
      </c>
      <c r="D17" t="str">
        <f t="shared" ca="1" si="3"/>
        <v>INSERT INTO EXCHANGE_CURRENCY_RATES(EXCHRATEDATE, CURRENCYPAIR, RATE) VALUES('08-Feb-21', 'EURUSD', 1.19114);</v>
      </c>
    </row>
    <row r="18" spans="1:4" x14ac:dyDescent="0.25">
      <c r="B18" s="6">
        <f t="shared" ca="1" si="2"/>
        <v>1.4841200000000001</v>
      </c>
      <c r="D18" t="str">
        <f t="shared" ca="1" si="3"/>
        <v>INSERT INTO EXCHANGE_CURRENCY_RATES(EXCHRATEDATE, CURRENCYPAIR, RATE) VALUES('09-Feb-21', 'EURUSD', 1.48412);</v>
      </c>
    </row>
    <row r="19" spans="1:4" x14ac:dyDescent="0.25">
      <c r="B19" s="6">
        <f t="shared" ca="1" si="2"/>
        <v>1.34596</v>
      </c>
      <c r="D19" t="str">
        <f t="shared" ca="1" si="3"/>
        <v>INSERT INTO EXCHANGE_CURRENCY_RATES(EXCHRATEDATE, CURRENCYPAIR, RATE) VALUES('10-Feb-21', 'EURUSD', 1.34596);</v>
      </c>
    </row>
    <row r="20" spans="1:4" x14ac:dyDescent="0.25">
      <c r="B20" s="6">
        <f t="shared" ca="1" si="2"/>
        <v>1.2478199999999999</v>
      </c>
      <c r="D20" t="str">
        <f t="shared" ca="1" si="3"/>
        <v>INSERT INTO EXCHANGE_CURRENCY_RATES(EXCHRATEDATE, CURRENCYPAIR, RATE) VALUES('11-Feb-21', 'EURUSD', 1.24782);</v>
      </c>
    </row>
    <row r="21" spans="1:4" x14ac:dyDescent="0.25">
      <c r="B21" s="6">
        <f t="shared" ca="1" si="2"/>
        <v>1.0293099999999999</v>
      </c>
      <c r="D21" t="str">
        <f t="shared" ca="1" si="3"/>
        <v>INSERT INTO EXCHANGE_CURRENCY_RATES(EXCHRATEDATE, CURRENCYPAIR, RATE) VALUES('12-Feb-21', 'EURUSD', 1.02931);</v>
      </c>
    </row>
    <row r="22" spans="1:4" x14ac:dyDescent="0.25">
      <c r="A22" t="s">
        <v>96</v>
      </c>
      <c r="B22" s="6">
        <f t="shared" ref="B22:B31" ca="1" si="4">RANDBETWEEN(115000, 210000)/100000</f>
        <v>1.56233</v>
      </c>
      <c r="D22" t="str">
        <f t="shared" ref="D22:D31" ca="1" si="5">"INSERT INTO EXCHANGE_CURRENCY_RATES(EXCHRATEDATE, CURRENCYPAIR, RATE) VALUES('"&amp;TEXT(C2, "DD-MMM-YY")&amp; "', '"&amp; A$22&amp; "', "&amp;TEXT(B22, "0.00000") &amp; ");"</f>
        <v>INSERT INTO EXCHANGE_CURRENCY_RATES(EXCHRATEDATE, CURRENCYPAIR, RATE) VALUES('01-Feb-21', 'GBPUSD', 1.56233);</v>
      </c>
    </row>
    <row r="23" spans="1:4" x14ac:dyDescent="0.25">
      <c r="B23" s="6">
        <f t="shared" ca="1" si="4"/>
        <v>1.9447700000000001</v>
      </c>
      <c r="D23" t="str">
        <f t="shared" ca="1" si="5"/>
        <v>INSERT INTO EXCHANGE_CURRENCY_RATES(EXCHRATEDATE, CURRENCYPAIR, RATE) VALUES('02-Feb-21', 'GBPUSD', 1.94477);</v>
      </c>
    </row>
    <row r="24" spans="1:4" x14ac:dyDescent="0.25">
      <c r="B24" s="6">
        <f t="shared" ca="1" si="4"/>
        <v>1.93706</v>
      </c>
      <c r="D24" t="str">
        <f t="shared" ca="1" si="5"/>
        <v>INSERT INTO EXCHANGE_CURRENCY_RATES(EXCHRATEDATE, CURRENCYPAIR, RATE) VALUES('03-Feb-21', 'GBPUSD', 1.93706);</v>
      </c>
    </row>
    <row r="25" spans="1:4" x14ac:dyDescent="0.25">
      <c r="B25" s="6">
        <f t="shared" ca="1" si="4"/>
        <v>1.85118</v>
      </c>
      <c r="D25" t="str">
        <f t="shared" ca="1" si="5"/>
        <v>INSERT INTO EXCHANGE_CURRENCY_RATES(EXCHRATEDATE, CURRENCYPAIR, RATE) VALUES('04-Feb-21', 'GBPUSD', 1.85118);</v>
      </c>
    </row>
    <row r="26" spans="1:4" x14ac:dyDescent="0.25">
      <c r="B26" s="6">
        <f t="shared" ca="1" si="4"/>
        <v>1.97557</v>
      </c>
      <c r="D26" t="str">
        <f t="shared" ca="1" si="5"/>
        <v>INSERT INTO EXCHANGE_CURRENCY_RATES(EXCHRATEDATE, CURRENCYPAIR, RATE) VALUES('05-Feb-21', 'GBPUSD', 1.97557);</v>
      </c>
    </row>
    <row r="27" spans="1:4" x14ac:dyDescent="0.25">
      <c r="B27" s="6">
        <f t="shared" ca="1" si="4"/>
        <v>1.44164</v>
      </c>
      <c r="D27" t="str">
        <f t="shared" ca="1" si="5"/>
        <v>INSERT INTO EXCHANGE_CURRENCY_RATES(EXCHRATEDATE, CURRENCYPAIR, RATE) VALUES('08-Feb-21', 'GBPUSD', 1.44164);</v>
      </c>
    </row>
    <row r="28" spans="1:4" x14ac:dyDescent="0.25">
      <c r="B28" s="6">
        <f t="shared" ca="1" si="4"/>
        <v>1.4712400000000001</v>
      </c>
      <c r="D28" t="str">
        <f t="shared" ca="1" si="5"/>
        <v>INSERT INTO EXCHANGE_CURRENCY_RATES(EXCHRATEDATE, CURRENCYPAIR, RATE) VALUES('09-Feb-21', 'GBPUSD', 1.47124);</v>
      </c>
    </row>
    <row r="29" spans="1:4" x14ac:dyDescent="0.25">
      <c r="B29" s="6">
        <f t="shared" ca="1" si="4"/>
        <v>1.5920000000000001</v>
      </c>
      <c r="D29" t="str">
        <f t="shared" ca="1" si="5"/>
        <v>INSERT INTO EXCHANGE_CURRENCY_RATES(EXCHRATEDATE, CURRENCYPAIR, RATE) VALUES('10-Feb-21', 'GBPUSD', 1.59200);</v>
      </c>
    </row>
    <row r="30" spans="1:4" x14ac:dyDescent="0.25">
      <c r="B30" s="6">
        <f t="shared" ca="1" si="4"/>
        <v>1.44438</v>
      </c>
      <c r="D30" t="str">
        <f t="shared" ca="1" si="5"/>
        <v>INSERT INTO EXCHANGE_CURRENCY_RATES(EXCHRATEDATE, CURRENCYPAIR, RATE) VALUES('11-Feb-21', 'GBPUSD', 1.44438);</v>
      </c>
    </row>
    <row r="31" spans="1:4" x14ac:dyDescent="0.25">
      <c r="B31" s="6">
        <f t="shared" ca="1" si="4"/>
        <v>1.1692199999999999</v>
      </c>
      <c r="D31" t="str">
        <f t="shared" ca="1" si="5"/>
        <v>INSERT INTO EXCHANGE_CURRENCY_RATES(EXCHRATEDATE, CURRENCYPAIR, RATE) VALUES('12-Feb-21', 'GBPUSD', 1.16922);</v>
      </c>
    </row>
    <row r="32" spans="1:4" x14ac:dyDescent="0.25">
      <c r="A32" t="s">
        <v>97</v>
      </c>
      <c r="B32">
        <f t="shared" ref="B32:B41" ca="1" si="6">RANDBETWEEN(75000, 180000)/100000</f>
        <v>1.37442</v>
      </c>
      <c r="D32" t="str">
        <f t="shared" ref="D32:D41" ca="1" si="7">"INSERT INTO EXCHANGE_CURRENCY_RATES(EXCHRATEDATE, CURRENCYPAIR, RATE) VALUES('"&amp;TEXT(C2, "DD-MMM-YY")&amp; "', '"&amp; A$32&amp; "', "&amp;TEXT(B32, "0.00000") &amp; ");"</f>
        <v>INSERT INTO EXCHANGE_CURRENCY_RATES(EXCHRATEDATE, CURRENCYPAIR, RATE) VALUES('01-Feb-21', 'USDCHF', 1.37442);</v>
      </c>
    </row>
    <row r="33" spans="1:4" x14ac:dyDescent="0.25">
      <c r="B33">
        <f t="shared" ca="1" si="6"/>
        <v>0.75353999999999999</v>
      </c>
      <c r="D33" t="str">
        <f t="shared" ca="1" si="7"/>
        <v>INSERT INTO EXCHANGE_CURRENCY_RATES(EXCHRATEDATE, CURRENCYPAIR, RATE) VALUES('02-Feb-21', 'USDCHF', 0.75354);</v>
      </c>
    </row>
    <row r="34" spans="1:4" x14ac:dyDescent="0.25">
      <c r="B34">
        <f t="shared" ca="1" si="6"/>
        <v>1.6187100000000001</v>
      </c>
      <c r="D34" t="str">
        <f t="shared" ca="1" si="7"/>
        <v>INSERT INTO EXCHANGE_CURRENCY_RATES(EXCHRATEDATE, CURRENCYPAIR, RATE) VALUES('03-Feb-21', 'USDCHF', 1.61871);</v>
      </c>
    </row>
    <row r="35" spans="1:4" x14ac:dyDescent="0.25">
      <c r="B35">
        <f t="shared" ca="1" si="6"/>
        <v>1.18546</v>
      </c>
      <c r="D35" t="str">
        <f t="shared" ca="1" si="7"/>
        <v>INSERT INTO EXCHANGE_CURRENCY_RATES(EXCHRATEDATE, CURRENCYPAIR, RATE) VALUES('04-Feb-21', 'USDCHF', 1.18546);</v>
      </c>
    </row>
    <row r="36" spans="1:4" x14ac:dyDescent="0.25">
      <c r="B36">
        <f t="shared" ca="1" si="6"/>
        <v>1.32917</v>
      </c>
      <c r="D36" t="str">
        <f t="shared" ca="1" si="7"/>
        <v>INSERT INTO EXCHANGE_CURRENCY_RATES(EXCHRATEDATE, CURRENCYPAIR, RATE) VALUES('05-Feb-21', 'USDCHF', 1.32917);</v>
      </c>
    </row>
    <row r="37" spans="1:4" x14ac:dyDescent="0.25">
      <c r="B37">
        <f t="shared" ca="1" si="6"/>
        <v>1.4129</v>
      </c>
      <c r="D37" t="str">
        <f t="shared" ca="1" si="7"/>
        <v>INSERT INTO EXCHANGE_CURRENCY_RATES(EXCHRATEDATE, CURRENCYPAIR, RATE) VALUES('08-Feb-21', 'USDCHF', 1.41290);</v>
      </c>
    </row>
    <row r="38" spans="1:4" x14ac:dyDescent="0.25">
      <c r="B38">
        <f t="shared" ca="1" si="6"/>
        <v>1.7003900000000001</v>
      </c>
      <c r="D38" t="str">
        <f t="shared" ca="1" si="7"/>
        <v>INSERT INTO EXCHANGE_CURRENCY_RATES(EXCHRATEDATE, CURRENCYPAIR, RATE) VALUES('09-Feb-21', 'USDCHF', 1.70039);</v>
      </c>
    </row>
    <row r="39" spans="1:4" x14ac:dyDescent="0.25">
      <c r="B39">
        <f t="shared" ca="1" si="6"/>
        <v>1.4598199999999999</v>
      </c>
      <c r="D39" t="str">
        <f t="shared" ca="1" si="7"/>
        <v>INSERT INTO EXCHANGE_CURRENCY_RATES(EXCHRATEDATE, CURRENCYPAIR, RATE) VALUES('10-Feb-21', 'USDCHF', 1.45982);</v>
      </c>
    </row>
    <row r="40" spans="1:4" x14ac:dyDescent="0.25">
      <c r="B40">
        <f t="shared" ca="1" si="6"/>
        <v>1.3201400000000001</v>
      </c>
      <c r="D40" t="str">
        <f t="shared" ca="1" si="7"/>
        <v>INSERT INTO EXCHANGE_CURRENCY_RATES(EXCHRATEDATE, CURRENCYPAIR, RATE) VALUES('11-Feb-21', 'USDCHF', 1.32014);</v>
      </c>
    </row>
    <row r="41" spans="1:4" x14ac:dyDescent="0.25">
      <c r="B41">
        <f t="shared" ca="1" si="6"/>
        <v>1.6746700000000001</v>
      </c>
      <c r="D41" t="str">
        <f t="shared" ca="1" si="7"/>
        <v>INSERT INTO EXCHANGE_CURRENCY_RATES(EXCHRATEDATE, CURRENCYPAIR, RATE) VALUES('12-Feb-21', 'USDCHF', 1.67467);</v>
      </c>
    </row>
    <row r="42" spans="1:4" x14ac:dyDescent="0.25">
      <c r="A42" t="s">
        <v>98</v>
      </c>
      <c r="B42" s="7">
        <f ca="1">RANDBETWEEN(700000, 1000000)/1000000</f>
        <v>0.93901100000000004</v>
      </c>
      <c r="D42" t="str">
        <f t="shared" ref="D42:D51" ca="1" si="8">"INSERT INTO EXCHANGE_CURRENCY_RATES(EXCHRATEDATE, CURRENCYPAIR, RATE) VALUES('"&amp;TEXT(C2, "DD-MMM-YY")&amp; "', '"&amp; A$42&amp; "', "&amp;TEXT(B42, "0.000000") &amp; ");"</f>
        <v>INSERT INTO EXCHANGE_CURRENCY_RATES(EXCHRATEDATE, CURRENCYPAIR, RATE) VALUES('01-Feb-21', 'CADCHF', 0.939011);</v>
      </c>
    </row>
    <row r="43" spans="1:4" x14ac:dyDescent="0.25">
      <c r="B43" s="7">
        <f t="shared" ref="B43:B50" ca="1" si="9">RANDBETWEEN(700000, 1000000)/1000000</f>
        <v>0.77821499999999999</v>
      </c>
      <c r="D43" t="str">
        <f t="shared" ca="1" si="8"/>
        <v>INSERT INTO EXCHANGE_CURRENCY_RATES(EXCHRATEDATE, CURRENCYPAIR, RATE) VALUES('02-Feb-21', 'CADCHF', 0.778215);</v>
      </c>
    </row>
    <row r="44" spans="1:4" x14ac:dyDescent="0.25">
      <c r="B44" s="7">
        <f t="shared" ca="1" si="9"/>
        <v>0.75643899999999997</v>
      </c>
      <c r="D44" t="str">
        <f t="shared" ca="1" si="8"/>
        <v>INSERT INTO EXCHANGE_CURRENCY_RATES(EXCHRATEDATE, CURRENCYPAIR, RATE) VALUES('03-Feb-21', 'CADCHF', 0.756439);</v>
      </c>
    </row>
    <row r="45" spans="1:4" x14ac:dyDescent="0.25">
      <c r="B45" s="7">
        <f t="shared" ca="1" si="9"/>
        <v>0.71462400000000004</v>
      </c>
      <c r="D45" t="str">
        <f t="shared" ca="1" si="8"/>
        <v>INSERT INTO EXCHANGE_CURRENCY_RATES(EXCHRATEDATE, CURRENCYPAIR, RATE) VALUES('04-Feb-21', 'CADCHF', 0.714624);</v>
      </c>
    </row>
    <row r="46" spans="1:4" x14ac:dyDescent="0.25">
      <c r="B46" s="7">
        <f t="shared" ca="1" si="9"/>
        <v>0.73096399999999995</v>
      </c>
      <c r="D46" t="str">
        <f t="shared" ca="1" si="8"/>
        <v>INSERT INTO EXCHANGE_CURRENCY_RATES(EXCHRATEDATE, CURRENCYPAIR, RATE) VALUES('05-Feb-21', 'CADCHF', 0.730964);</v>
      </c>
    </row>
    <row r="47" spans="1:4" x14ac:dyDescent="0.25">
      <c r="B47" s="7">
        <f t="shared" ca="1" si="9"/>
        <v>0.84590100000000001</v>
      </c>
      <c r="D47" t="str">
        <f t="shared" ca="1" si="8"/>
        <v>INSERT INTO EXCHANGE_CURRENCY_RATES(EXCHRATEDATE, CURRENCYPAIR, RATE) VALUES('08-Feb-21', 'CADCHF', 0.845901);</v>
      </c>
    </row>
    <row r="48" spans="1:4" x14ac:dyDescent="0.25">
      <c r="B48" s="7">
        <f t="shared" ca="1" si="9"/>
        <v>0.88517000000000001</v>
      </c>
      <c r="D48" t="str">
        <f t="shared" ca="1" si="8"/>
        <v>INSERT INTO EXCHANGE_CURRENCY_RATES(EXCHRATEDATE, CURRENCYPAIR, RATE) VALUES('09-Feb-21', 'CADCHF', 0.885170);</v>
      </c>
    </row>
    <row r="49" spans="1:4" x14ac:dyDescent="0.25">
      <c r="B49" s="7">
        <f t="shared" ca="1" si="9"/>
        <v>0.95732499999999998</v>
      </c>
      <c r="D49" t="str">
        <f t="shared" ca="1" si="8"/>
        <v>INSERT INTO EXCHANGE_CURRENCY_RATES(EXCHRATEDATE, CURRENCYPAIR, RATE) VALUES('10-Feb-21', 'CADCHF', 0.957325);</v>
      </c>
    </row>
    <row r="50" spans="1:4" x14ac:dyDescent="0.25">
      <c r="B50" s="7">
        <f t="shared" ca="1" si="9"/>
        <v>0.96978299999999995</v>
      </c>
      <c r="D50" t="str">
        <f t="shared" ca="1" si="8"/>
        <v>INSERT INTO EXCHANGE_CURRENCY_RATES(EXCHRATEDATE, CURRENCYPAIR, RATE) VALUES('11-Feb-21', 'CADCHF', 0.969783);</v>
      </c>
    </row>
    <row r="51" spans="1:4" x14ac:dyDescent="0.25">
      <c r="B51" s="7">
        <f ca="1">RANDBETWEEN(700000, 1000000)/1000000</f>
        <v>0.95557099999999995</v>
      </c>
      <c r="D51" t="str">
        <f t="shared" ca="1" si="8"/>
        <v>INSERT INTO EXCHANGE_CURRENCY_RATES(EXCHRATEDATE, CURRENCYPAIR, RATE) VALUES('12-Feb-21', 'CADCHF', 0.955571);</v>
      </c>
    </row>
    <row r="52" spans="1:4" x14ac:dyDescent="0.25">
      <c r="A52" t="s">
        <v>99</v>
      </c>
      <c r="B52" s="6">
        <f ca="1">RANDBETWEEN(120000, 250000)/100000</f>
        <v>2.36354</v>
      </c>
      <c r="D52" t="str">
        <f t="shared" ref="D52:D61" ca="1" si="10">"INSERT INTO EXCHANGE_CURRENCY_RATES(EXCHRATEDATE, CURRENCYPAIR, RATE) VALUES('"&amp;TEXT(C2, "DD-MMM-YY")&amp; "', '"&amp; A$52&amp; "', "&amp;TEXT(B52, "0.00000") &amp; ");"</f>
        <v>INSERT INTO EXCHANGE_CURRENCY_RATES(EXCHRATEDATE, CURRENCYPAIR, RATE) VALUES('01-Feb-21', 'GBPCHF', 2.36354);</v>
      </c>
    </row>
    <row r="53" spans="1:4" x14ac:dyDescent="0.25">
      <c r="B53" s="6">
        <f t="shared" ref="B53:B60" ca="1" si="11">RANDBETWEEN(120000, 250000)/100000</f>
        <v>2.4489000000000001</v>
      </c>
      <c r="D53" t="str">
        <f t="shared" ca="1" si="10"/>
        <v>INSERT INTO EXCHANGE_CURRENCY_RATES(EXCHRATEDATE, CURRENCYPAIR, RATE) VALUES('02-Feb-21', 'GBPCHF', 2.44890);</v>
      </c>
    </row>
    <row r="54" spans="1:4" x14ac:dyDescent="0.25">
      <c r="B54" s="6">
        <f t="shared" ca="1" si="11"/>
        <v>1.3353999999999999</v>
      </c>
      <c r="D54" t="str">
        <f t="shared" ca="1" si="10"/>
        <v>INSERT INTO EXCHANGE_CURRENCY_RATES(EXCHRATEDATE, CURRENCYPAIR, RATE) VALUES('03-Feb-21', 'GBPCHF', 1.33540);</v>
      </c>
    </row>
    <row r="55" spans="1:4" x14ac:dyDescent="0.25">
      <c r="B55" s="6">
        <f t="shared" ca="1" si="11"/>
        <v>1.87493</v>
      </c>
      <c r="D55" t="str">
        <f t="shared" ca="1" si="10"/>
        <v>INSERT INTO EXCHANGE_CURRENCY_RATES(EXCHRATEDATE, CURRENCYPAIR, RATE) VALUES('04-Feb-21', 'GBPCHF', 1.87493);</v>
      </c>
    </row>
    <row r="56" spans="1:4" x14ac:dyDescent="0.25">
      <c r="B56" s="6">
        <f t="shared" ca="1" si="11"/>
        <v>1.2459100000000001</v>
      </c>
      <c r="D56" t="str">
        <f t="shared" ca="1" si="10"/>
        <v>INSERT INTO EXCHANGE_CURRENCY_RATES(EXCHRATEDATE, CURRENCYPAIR, RATE) VALUES('05-Feb-21', 'GBPCHF', 1.24591);</v>
      </c>
    </row>
    <row r="57" spans="1:4" x14ac:dyDescent="0.25">
      <c r="B57" s="6">
        <f t="shared" ca="1" si="11"/>
        <v>1.77267</v>
      </c>
      <c r="D57" t="str">
        <f t="shared" ca="1" si="10"/>
        <v>INSERT INTO EXCHANGE_CURRENCY_RATES(EXCHRATEDATE, CURRENCYPAIR, RATE) VALUES('08-Feb-21', 'GBPCHF', 1.77267);</v>
      </c>
    </row>
    <row r="58" spans="1:4" x14ac:dyDescent="0.25">
      <c r="B58" s="6">
        <f t="shared" ca="1" si="11"/>
        <v>1.7644299999999999</v>
      </c>
      <c r="D58" t="str">
        <f t="shared" ca="1" si="10"/>
        <v>INSERT INTO EXCHANGE_CURRENCY_RATES(EXCHRATEDATE, CURRENCYPAIR, RATE) VALUES('09-Feb-21', 'GBPCHF', 1.76443);</v>
      </c>
    </row>
    <row r="59" spans="1:4" x14ac:dyDescent="0.25">
      <c r="B59" s="6">
        <f t="shared" ca="1" si="11"/>
        <v>2.3437100000000002</v>
      </c>
      <c r="D59" t="str">
        <f t="shared" ca="1" si="10"/>
        <v>INSERT INTO EXCHANGE_CURRENCY_RATES(EXCHRATEDATE, CURRENCYPAIR, RATE) VALUES('10-Feb-21', 'GBPCHF', 2.34371);</v>
      </c>
    </row>
    <row r="60" spans="1:4" x14ac:dyDescent="0.25">
      <c r="B60" s="6">
        <f t="shared" ca="1" si="11"/>
        <v>2.0002</v>
      </c>
      <c r="D60" t="str">
        <f t="shared" ca="1" si="10"/>
        <v>INSERT INTO EXCHANGE_CURRENCY_RATES(EXCHRATEDATE, CURRENCYPAIR, RATE) VALUES('11-Feb-21', 'GBPCHF', 2.00020);</v>
      </c>
    </row>
    <row r="61" spans="1:4" x14ac:dyDescent="0.25">
      <c r="B61" s="6">
        <f ca="1">RANDBETWEEN(120000, 250000)/100000</f>
        <v>1.2162599999999999</v>
      </c>
      <c r="D61" t="str">
        <f t="shared" ca="1" si="10"/>
        <v>INSERT INTO EXCHANGE_CURRENCY_RATES(EXCHRATEDATE, CURRENCYPAIR, RATE) VALUES('12-Feb-21', 'GBPCHF', 1.21626);</v>
      </c>
    </row>
    <row r="62" spans="1:4" x14ac:dyDescent="0.25">
      <c r="A62" t="s">
        <v>100</v>
      </c>
      <c r="B62" s="6">
        <f t="shared" ref="B62:B71" ca="1" si="12">RANDBETWEEN(120000, 190000)/100000</f>
        <v>1.84155</v>
      </c>
      <c r="D62" t="str">
        <f t="shared" ref="D62:D71" ca="1" si="13">"INSERT INTO EXCHANGE_CURRENCY_RATES(EXCHRATEDATE, CURRENCYPAIR, RATE) VALUES('"&amp;TEXT(C2, "DD-MMM-YY")&amp;"', '"&amp; A$62&amp; "', "&amp;TEXT(B62, "0.00000") &amp; ");"</f>
        <v>INSERT INTO EXCHANGE_CURRENCY_RATES(EXCHRATEDATE, CURRENCYPAIR, RATE) VALUES('01-Feb-21', 'EURCAD', 1.84155);</v>
      </c>
    </row>
    <row r="63" spans="1:4" x14ac:dyDescent="0.25">
      <c r="B63" s="6">
        <f t="shared" ca="1" si="12"/>
        <v>1.43208</v>
      </c>
      <c r="D63" t="str">
        <f t="shared" ca="1" si="13"/>
        <v>INSERT INTO EXCHANGE_CURRENCY_RATES(EXCHRATEDATE, CURRENCYPAIR, RATE) VALUES('02-Feb-21', 'EURCAD', 1.43208);</v>
      </c>
    </row>
    <row r="64" spans="1:4" x14ac:dyDescent="0.25">
      <c r="B64" s="6">
        <f t="shared" ca="1" si="12"/>
        <v>1.42</v>
      </c>
      <c r="D64" t="str">
        <f t="shared" ca="1" si="13"/>
        <v>INSERT INTO EXCHANGE_CURRENCY_RATES(EXCHRATEDATE, CURRENCYPAIR, RATE) VALUES('03-Feb-21', 'EURCAD', 1.42000);</v>
      </c>
    </row>
    <row r="65" spans="1:4" x14ac:dyDescent="0.25">
      <c r="B65" s="6">
        <f t="shared" ca="1" si="12"/>
        <v>1.4543999999999999</v>
      </c>
      <c r="D65" t="str">
        <f t="shared" ca="1" si="13"/>
        <v>INSERT INTO EXCHANGE_CURRENCY_RATES(EXCHRATEDATE, CURRENCYPAIR, RATE) VALUES('04-Feb-21', 'EURCAD', 1.45440);</v>
      </c>
    </row>
    <row r="66" spans="1:4" x14ac:dyDescent="0.25">
      <c r="B66" s="6">
        <f t="shared" ca="1" si="12"/>
        <v>1.88629</v>
      </c>
      <c r="D66" t="str">
        <f t="shared" ca="1" si="13"/>
        <v>INSERT INTO EXCHANGE_CURRENCY_RATES(EXCHRATEDATE, CURRENCYPAIR, RATE) VALUES('05-Feb-21', 'EURCAD', 1.88629);</v>
      </c>
    </row>
    <row r="67" spans="1:4" x14ac:dyDescent="0.25">
      <c r="B67" s="6">
        <f t="shared" ca="1" si="12"/>
        <v>1.3543099999999999</v>
      </c>
      <c r="D67" t="str">
        <f t="shared" ca="1" si="13"/>
        <v>INSERT INTO EXCHANGE_CURRENCY_RATES(EXCHRATEDATE, CURRENCYPAIR, RATE) VALUES('08-Feb-21', 'EURCAD', 1.35431);</v>
      </c>
    </row>
    <row r="68" spans="1:4" x14ac:dyDescent="0.25">
      <c r="B68" s="6">
        <f t="shared" ca="1" si="12"/>
        <v>1.28796</v>
      </c>
      <c r="D68" t="str">
        <f t="shared" ca="1" si="13"/>
        <v>INSERT INTO EXCHANGE_CURRENCY_RATES(EXCHRATEDATE, CURRENCYPAIR, RATE) VALUES('09-Feb-21', 'EURCAD', 1.28796);</v>
      </c>
    </row>
    <row r="69" spans="1:4" x14ac:dyDescent="0.25">
      <c r="B69" s="6">
        <f t="shared" ca="1" si="12"/>
        <v>1.7194100000000001</v>
      </c>
      <c r="D69" t="str">
        <f t="shared" ca="1" si="13"/>
        <v>INSERT INTO EXCHANGE_CURRENCY_RATES(EXCHRATEDATE, CURRENCYPAIR, RATE) VALUES('10-Feb-21', 'EURCAD', 1.71941);</v>
      </c>
    </row>
    <row r="70" spans="1:4" x14ac:dyDescent="0.25">
      <c r="B70" s="6">
        <f t="shared" ca="1" si="12"/>
        <v>1.2011700000000001</v>
      </c>
      <c r="D70" t="str">
        <f t="shared" ca="1" si="13"/>
        <v>INSERT INTO EXCHANGE_CURRENCY_RATES(EXCHRATEDATE, CURRENCYPAIR, RATE) VALUES('11-Feb-21', 'EURCAD', 1.20117);</v>
      </c>
    </row>
    <row r="71" spans="1:4" x14ac:dyDescent="0.25">
      <c r="B71" s="6">
        <f t="shared" ca="1" si="12"/>
        <v>1.3488599999999999</v>
      </c>
      <c r="D71" t="str">
        <f t="shared" ca="1" si="13"/>
        <v>INSERT INTO EXCHANGE_CURRENCY_RATES(EXCHRATEDATE, CURRENCYPAIR, RATE) VALUES('12-Feb-21', 'EURCAD', 1.34886);</v>
      </c>
    </row>
    <row r="72" spans="1:4" x14ac:dyDescent="0.25">
      <c r="A72" t="s">
        <v>101</v>
      </c>
      <c r="B72" s="6">
        <f t="shared" ref="B72:B81" ca="1" si="14">RANDBETWEEN(100000, 170000)/100000</f>
        <v>1.17662</v>
      </c>
      <c r="D72" t="str">
        <f t="shared" ref="D72:D81" ca="1" si="15">"INSERT INTO EXCHANGE_CURRENCY_RATES(EXCHRATEDATE, CURRENCYPAIR, RATE) VALUES('"&amp;TEXT(C2, "DD-MMM-YY")&amp; "', '"&amp; A$72&amp; "', "&amp;TEXT(B72, "0.00000") &amp; ");"</f>
        <v>INSERT INTO EXCHANGE_CURRENCY_RATES(EXCHRATEDATE, CURRENCYPAIR, RATE) VALUES('01-Feb-21', 'EURCHF', 1.17662);</v>
      </c>
    </row>
    <row r="73" spans="1:4" x14ac:dyDescent="0.25">
      <c r="B73" s="6">
        <f t="shared" ca="1" si="14"/>
        <v>1.2903800000000001</v>
      </c>
      <c r="D73" t="str">
        <f t="shared" ca="1" si="15"/>
        <v>INSERT INTO EXCHANGE_CURRENCY_RATES(EXCHRATEDATE, CURRENCYPAIR, RATE) VALUES('02-Feb-21', 'EURCHF', 1.29038);</v>
      </c>
    </row>
    <row r="74" spans="1:4" x14ac:dyDescent="0.25">
      <c r="B74" s="6">
        <f t="shared" ca="1" si="14"/>
        <v>1.5628</v>
      </c>
      <c r="D74" t="str">
        <f t="shared" ca="1" si="15"/>
        <v>INSERT INTO EXCHANGE_CURRENCY_RATES(EXCHRATEDATE, CURRENCYPAIR, RATE) VALUES('03-Feb-21', 'EURCHF', 1.56280);</v>
      </c>
    </row>
    <row r="75" spans="1:4" x14ac:dyDescent="0.25">
      <c r="B75" s="6">
        <f t="shared" ca="1" si="14"/>
        <v>1.4148499999999999</v>
      </c>
      <c r="D75" t="str">
        <f t="shared" ca="1" si="15"/>
        <v>INSERT INTO EXCHANGE_CURRENCY_RATES(EXCHRATEDATE, CURRENCYPAIR, RATE) VALUES('04-Feb-21', 'EURCHF', 1.41485);</v>
      </c>
    </row>
    <row r="76" spans="1:4" x14ac:dyDescent="0.25">
      <c r="B76" s="6">
        <f t="shared" ca="1" si="14"/>
        <v>1.24065</v>
      </c>
      <c r="D76" t="str">
        <f t="shared" ca="1" si="15"/>
        <v>INSERT INTO EXCHANGE_CURRENCY_RATES(EXCHRATEDATE, CURRENCYPAIR, RATE) VALUES('05-Feb-21', 'EURCHF', 1.24065);</v>
      </c>
    </row>
    <row r="77" spans="1:4" x14ac:dyDescent="0.25">
      <c r="B77" s="6">
        <f t="shared" ca="1" si="14"/>
        <v>1.3325</v>
      </c>
      <c r="D77" t="str">
        <f t="shared" ca="1" si="15"/>
        <v>INSERT INTO EXCHANGE_CURRENCY_RATES(EXCHRATEDATE, CURRENCYPAIR, RATE) VALUES('08-Feb-21', 'EURCHF', 1.33250);</v>
      </c>
    </row>
    <row r="78" spans="1:4" x14ac:dyDescent="0.25">
      <c r="B78" s="6">
        <f t="shared" ca="1" si="14"/>
        <v>1.3863399999999999</v>
      </c>
      <c r="D78" t="str">
        <f t="shared" ca="1" si="15"/>
        <v>INSERT INTO EXCHANGE_CURRENCY_RATES(EXCHRATEDATE, CURRENCYPAIR, RATE) VALUES('09-Feb-21', 'EURCHF', 1.38634);</v>
      </c>
    </row>
    <row r="79" spans="1:4" x14ac:dyDescent="0.25">
      <c r="B79" s="6">
        <f t="shared" ca="1" si="14"/>
        <v>1.6234299999999999</v>
      </c>
      <c r="D79" t="str">
        <f t="shared" ca="1" si="15"/>
        <v>INSERT INTO EXCHANGE_CURRENCY_RATES(EXCHRATEDATE, CURRENCYPAIR, RATE) VALUES('10-Feb-21', 'EURCHF', 1.62343);</v>
      </c>
    </row>
    <row r="80" spans="1:4" x14ac:dyDescent="0.25">
      <c r="B80" s="6">
        <f t="shared" ca="1" si="14"/>
        <v>1.09561</v>
      </c>
      <c r="D80" t="str">
        <f t="shared" ca="1" si="15"/>
        <v>INSERT INTO EXCHANGE_CURRENCY_RATES(EXCHRATEDATE, CURRENCYPAIR, RATE) VALUES('11-Feb-21', 'EURCHF', 1.09561);</v>
      </c>
    </row>
    <row r="81" spans="1:4" x14ac:dyDescent="0.25">
      <c r="B81" s="6">
        <f t="shared" ca="1" si="14"/>
        <v>1.6105799999999999</v>
      </c>
      <c r="D81" t="str">
        <f t="shared" ca="1" si="15"/>
        <v>INSERT INTO EXCHANGE_CURRENCY_RATES(EXCHRATEDATE, CURRENCYPAIR, RATE) VALUES('12-Feb-21', 'EURCHF', 1.61058);</v>
      </c>
    </row>
    <row r="82" spans="1:4" x14ac:dyDescent="0.25">
      <c r="A82" t="s">
        <v>102</v>
      </c>
      <c r="B82" s="7">
        <f ca="1">RANDBETWEEN(650000, 950000)/1000000</f>
        <v>0.84130799999999994</v>
      </c>
      <c r="D82" t="str">
        <f t="shared" ref="D82:D91" ca="1" si="16">"INSERT INTO EXCHANGE_CURRENCY_RATES(EXCHRATEDATE, CURRENCYPAIR, RATE) VALUES('"&amp;TEXT(C2, "DD-MMM-YY")&amp; "', '"&amp; A$82&amp; "', "&amp;TEXT(B82, "0.000000") &amp; ");"</f>
        <v>INSERT INTO EXCHANGE_CURRENCY_RATES(EXCHRATEDATE, CURRENCYPAIR, RATE) VALUES('01-Feb-21', 'EURGBP', 0.841308);</v>
      </c>
    </row>
    <row r="83" spans="1:4" x14ac:dyDescent="0.25">
      <c r="B83" s="7">
        <f t="shared" ref="B83:B91" ca="1" si="17">RANDBETWEEN(650000, 950000)/1000000</f>
        <v>0.76784699999999995</v>
      </c>
      <c r="D83" t="str">
        <f t="shared" ca="1" si="16"/>
        <v>INSERT INTO EXCHANGE_CURRENCY_RATES(EXCHRATEDATE, CURRENCYPAIR, RATE) VALUES('02-Feb-21', 'EURGBP', 0.767847);</v>
      </c>
    </row>
    <row r="84" spans="1:4" x14ac:dyDescent="0.25">
      <c r="B84" s="7">
        <f t="shared" ca="1" si="17"/>
        <v>0.67346300000000003</v>
      </c>
      <c r="D84" t="str">
        <f t="shared" ca="1" si="16"/>
        <v>INSERT INTO EXCHANGE_CURRENCY_RATES(EXCHRATEDATE, CURRENCYPAIR, RATE) VALUES('03-Feb-21', 'EURGBP', 0.673463);</v>
      </c>
    </row>
    <row r="85" spans="1:4" x14ac:dyDescent="0.25">
      <c r="B85" s="7">
        <f t="shared" ca="1" si="17"/>
        <v>0.78966700000000001</v>
      </c>
      <c r="D85" t="str">
        <f t="shared" ca="1" si="16"/>
        <v>INSERT INTO EXCHANGE_CURRENCY_RATES(EXCHRATEDATE, CURRENCYPAIR, RATE) VALUES('04-Feb-21', 'EURGBP', 0.789667);</v>
      </c>
    </row>
    <row r="86" spans="1:4" x14ac:dyDescent="0.25">
      <c r="B86" s="7">
        <f t="shared" ca="1" si="17"/>
        <v>0.75815600000000005</v>
      </c>
      <c r="D86" t="str">
        <f t="shared" ca="1" si="16"/>
        <v>INSERT INTO EXCHANGE_CURRENCY_RATES(EXCHRATEDATE, CURRENCYPAIR, RATE) VALUES('05-Feb-21', 'EURGBP', 0.758156);</v>
      </c>
    </row>
    <row r="87" spans="1:4" x14ac:dyDescent="0.25">
      <c r="B87" s="7">
        <f t="shared" ca="1" si="17"/>
        <v>0.81289100000000003</v>
      </c>
      <c r="D87" t="str">
        <f t="shared" ca="1" si="16"/>
        <v>INSERT INTO EXCHANGE_CURRENCY_RATES(EXCHRATEDATE, CURRENCYPAIR, RATE) VALUES('08-Feb-21', 'EURGBP', 0.812891);</v>
      </c>
    </row>
    <row r="88" spans="1:4" x14ac:dyDescent="0.25">
      <c r="B88" s="7">
        <f t="shared" ca="1" si="17"/>
        <v>0.72492199999999996</v>
      </c>
      <c r="D88" t="str">
        <f t="shared" ca="1" si="16"/>
        <v>INSERT INTO EXCHANGE_CURRENCY_RATES(EXCHRATEDATE, CURRENCYPAIR, RATE) VALUES('09-Feb-21', 'EURGBP', 0.724922);</v>
      </c>
    </row>
    <row r="89" spans="1:4" x14ac:dyDescent="0.25">
      <c r="B89" s="7">
        <f t="shared" ca="1" si="17"/>
        <v>0.86613700000000005</v>
      </c>
      <c r="D89" t="str">
        <f t="shared" ca="1" si="16"/>
        <v>INSERT INTO EXCHANGE_CURRENCY_RATES(EXCHRATEDATE, CURRENCYPAIR, RATE) VALUES('10-Feb-21', 'EURGBP', 0.866137);</v>
      </c>
    </row>
    <row r="90" spans="1:4" x14ac:dyDescent="0.25">
      <c r="B90" s="7">
        <f t="shared" ca="1" si="17"/>
        <v>0.78999600000000003</v>
      </c>
      <c r="D90" t="str">
        <f t="shared" ca="1" si="16"/>
        <v>INSERT INTO EXCHANGE_CURRENCY_RATES(EXCHRATEDATE, CURRENCYPAIR, RATE) VALUES('11-Feb-21', 'EURGBP', 0.789996);</v>
      </c>
    </row>
    <row r="91" spans="1:4" x14ac:dyDescent="0.25">
      <c r="B91" s="7">
        <f t="shared" ca="1" si="17"/>
        <v>0.94768600000000003</v>
      </c>
      <c r="D91" t="str">
        <f t="shared" ca="1" si="16"/>
        <v>INSERT INTO EXCHANGE_CURRENCY_RATES(EXCHRATEDATE, CURRENCYPAIR, RATE) VALUES('12-Feb-21', 'EURGBP', 0.947686);</v>
      </c>
    </row>
    <row r="92" spans="1:4" x14ac:dyDescent="0.25">
      <c r="A92" t="s">
        <v>103</v>
      </c>
      <c r="B92" s="6">
        <f ca="1">RANDBETWEEN(150000, 240000)/100000</f>
        <v>1.6357200000000001</v>
      </c>
      <c r="D92" t="str">
        <f t="shared" ref="D92:D101" ca="1" si="18">"INSERT INTO EXCHANGE_CURRENCY_RATES(EXCHRATEDATE, CURRENCYPAIR, RATE) VALUES('"&amp;TEXT(C2, "DD-MMM-YY")&amp; "', '"&amp; A$92&amp; "', "&amp;TEXT(B92, "0.00000") &amp; ");"</f>
        <v>INSERT INTO EXCHANGE_CURRENCY_RATES(EXCHRATEDATE, CURRENCYPAIR, RATE) VALUES('01-Feb-21', 'GBPCAD', 1.63572);</v>
      </c>
    </row>
    <row r="93" spans="1:4" x14ac:dyDescent="0.25">
      <c r="B93" s="6">
        <f t="shared" ref="B93:B101" ca="1" si="19">RANDBETWEEN(150000, 240000)/100000</f>
        <v>1.62</v>
      </c>
      <c r="D93" t="str">
        <f t="shared" ca="1" si="18"/>
        <v>INSERT INTO EXCHANGE_CURRENCY_RATES(EXCHRATEDATE, CURRENCYPAIR, RATE) VALUES('02-Feb-21', 'GBPCAD', 1.62000);</v>
      </c>
    </row>
    <row r="94" spans="1:4" x14ac:dyDescent="0.25">
      <c r="B94" s="6">
        <f t="shared" ca="1" si="19"/>
        <v>1.8586199999999999</v>
      </c>
      <c r="D94" t="str">
        <f t="shared" ca="1" si="18"/>
        <v>INSERT INTO EXCHANGE_CURRENCY_RATES(EXCHRATEDATE, CURRENCYPAIR, RATE) VALUES('03-Feb-21', 'GBPCAD', 1.85862);</v>
      </c>
    </row>
    <row r="95" spans="1:4" x14ac:dyDescent="0.25">
      <c r="B95" s="6">
        <f t="shared" ca="1" si="19"/>
        <v>2.2715700000000001</v>
      </c>
      <c r="D95" t="str">
        <f t="shared" ca="1" si="18"/>
        <v>INSERT INTO EXCHANGE_CURRENCY_RATES(EXCHRATEDATE, CURRENCYPAIR, RATE) VALUES('04-Feb-21', 'GBPCAD', 2.27157);</v>
      </c>
    </row>
    <row r="96" spans="1:4" x14ac:dyDescent="0.25">
      <c r="B96" s="6">
        <f t="shared" ca="1" si="19"/>
        <v>2.0053700000000001</v>
      </c>
      <c r="D96" t="str">
        <f t="shared" ca="1" si="18"/>
        <v>INSERT INTO EXCHANGE_CURRENCY_RATES(EXCHRATEDATE, CURRENCYPAIR, RATE) VALUES('05-Feb-21', 'GBPCAD', 2.00537);</v>
      </c>
    </row>
    <row r="97" spans="1:4" x14ac:dyDescent="0.25">
      <c r="B97" s="6">
        <f t="shared" ca="1" si="19"/>
        <v>2.16974</v>
      </c>
      <c r="D97" t="str">
        <f t="shared" ca="1" si="18"/>
        <v>INSERT INTO EXCHANGE_CURRENCY_RATES(EXCHRATEDATE, CURRENCYPAIR, RATE) VALUES('08-Feb-21', 'GBPCAD', 2.16974);</v>
      </c>
    </row>
    <row r="98" spans="1:4" x14ac:dyDescent="0.25">
      <c r="B98" s="6">
        <f t="shared" ca="1" si="19"/>
        <v>2.1761699999999999</v>
      </c>
      <c r="D98" t="str">
        <f t="shared" ca="1" si="18"/>
        <v>INSERT INTO EXCHANGE_CURRENCY_RATES(EXCHRATEDATE, CURRENCYPAIR, RATE) VALUES('09-Feb-21', 'GBPCAD', 2.17617);</v>
      </c>
    </row>
    <row r="99" spans="1:4" x14ac:dyDescent="0.25">
      <c r="B99" s="6">
        <f t="shared" ca="1" si="19"/>
        <v>1.7132799999999999</v>
      </c>
      <c r="D99" t="str">
        <f t="shared" ca="1" si="18"/>
        <v>INSERT INTO EXCHANGE_CURRENCY_RATES(EXCHRATEDATE, CURRENCYPAIR, RATE) VALUES('10-Feb-21', 'GBPCAD', 1.71328);</v>
      </c>
    </row>
    <row r="100" spans="1:4" x14ac:dyDescent="0.25">
      <c r="B100" s="6">
        <f t="shared" ca="1" si="19"/>
        <v>2.35805</v>
      </c>
      <c r="D100" t="str">
        <f t="shared" ca="1" si="18"/>
        <v>INSERT INTO EXCHANGE_CURRENCY_RATES(EXCHRATEDATE, CURRENCYPAIR, RATE) VALUES('11-Feb-21', 'GBPCAD', 2.35805);</v>
      </c>
    </row>
    <row r="101" spans="1:4" x14ac:dyDescent="0.25">
      <c r="B101" s="6">
        <f t="shared" ca="1" si="19"/>
        <v>1.75657</v>
      </c>
      <c r="D101" t="str">
        <f t="shared" ca="1" si="18"/>
        <v>INSERT INTO EXCHANGE_CURRENCY_RATES(EXCHRATEDATE, CURRENCYPAIR, RATE) VALUES('12-Feb-21', 'GBPCAD', 1.75657);</v>
      </c>
    </row>
    <row r="102" spans="1:4" x14ac:dyDescent="0.25">
      <c r="A102" t="s">
        <v>235</v>
      </c>
      <c r="B102" s="25">
        <f ca="1">RANDBETWEEN(75000, 135000)/1000</f>
        <v>108.16800000000001</v>
      </c>
      <c r="D102" t="str">
        <f t="shared" ref="D102:D111" ca="1" si="20">"INSERT INTO EXCHANGE_CURRENCY_RATES(EXCHRATEDATE, CURRENCYPAIR, RATE) VALUES('"&amp;TEXT(C2, "DD-MMM-YY")&amp; "', '"&amp; A$102&amp; "', "&amp;TEXT(B102, "0.000") &amp; ");"</f>
        <v>INSERT INTO EXCHANGE_CURRENCY_RATES(EXCHRATEDATE, CURRENCYPAIR, RATE) VALUES('01-Feb-21', 'USDJPY', 108.168);</v>
      </c>
    </row>
    <row r="103" spans="1:4" x14ac:dyDescent="0.25">
      <c r="B103" s="25">
        <f t="shared" ref="B103:B111" ca="1" si="21">RANDBETWEEN(75000, 135000)/1000</f>
        <v>114.01300000000001</v>
      </c>
      <c r="D103" t="str">
        <f t="shared" ca="1" si="20"/>
        <v>INSERT INTO EXCHANGE_CURRENCY_RATES(EXCHRATEDATE, CURRENCYPAIR, RATE) VALUES('02-Feb-21', 'USDJPY', 114.013);</v>
      </c>
    </row>
    <row r="104" spans="1:4" x14ac:dyDescent="0.25">
      <c r="B104" s="25">
        <f t="shared" ca="1" si="21"/>
        <v>82.924000000000007</v>
      </c>
      <c r="D104" t="str">
        <f t="shared" ca="1" si="20"/>
        <v>INSERT INTO EXCHANGE_CURRENCY_RATES(EXCHRATEDATE, CURRENCYPAIR, RATE) VALUES('03-Feb-21', 'USDJPY', 82.924);</v>
      </c>
    </row>
    <row r="105" spans="1:4" x14ac:dyDescent="0.25">
      <c r="B105" s="25">
        <f t="shared" ca="1" si="21"/>
        <v>134.529</v>
      </c>
      <c r="D105" t="str">
        <f t="shared" ca="1" si="20"/>
        <v>INSERT INTO EXCHANGE_CURRENCY_RATES(EXCHRATEDATE, CURRENCYPAIR, RATE) VALUES('04-Feb-21', 'USDJPY', 134.529);</v>
      </c>
    </row>
    <row r="106" spans="1:4" x14ac:dyDescent="0.25">
      <c r="B106" s="25">
        <f t="shared" ca="1" si="21"/>
        <v>103.755</v>
      </c>
      <c r="D106" t="str">
        <f t="shared" ca="1" si="20"/>
        <v>INSERT INTO EXCHANGE_CURRENCY_RATES(EXCHRATEDATE, CURRENCYPAIR, RATE) VALUES('05-Feb-21', 'USDJPY', 103.755);</v>
      </c>
    </row>
    <row r="107" spans="1:4" x14ac:dyDescent="0.25">
      <c r="B107" s="25">
        <f t="shared" ca="1" si="21"/>
        <v>80.552999999999997</v>
      </c>
      <c r="D107" t="str">
        <f t="shared" ca="1" si="20"/>
        <v>INSERT INTO EXCHANGE_CURRENCY_RATES(EXCHRATEDATE, CURRENCYPAIR, RATE) VALUES('08-Feb-21', 'USDJPY', 80.553);</v>
      </c>
    </row>
    <row r="108" spans="1:4" x14ac:dyDescent="0.25">
      <c r="B108" s="25">
        <f t="shared" ca="1" si="21"/>
        <v>114.08499999999999</v>
      </c>
      <c r="D108" t="str">
        <f t="shared" ca="1" si="20"/>
        <v>INSERT INTO EXCHANGE_CURRENCY_RATES(EXCHRATEDATE, CURRENCYPAIR, RATE) VALUES('09-Feb-21', 'USDJPY', 114.085);</v>
      </c>
    </row>
    <row r="109" spans="1:4" x14ac:dyDescent="0.25">
      <c r="B109" s="25">
        <f t="shared" ca="1" si="21"/>
        <v>79.173000000000002</v>
      </c>
      <c r="D109" t="str">
        <f t="shared" ca="1" si="20"/>
        <v>INSERT INTO EXCHANGE_CURRENCY_RATES(EXCHRATEDATE, CURRENCYPAIR, RATE) VALUES('10-Feb-21', 'USDJPY', 79.173);</v>
      </c>
    </row>
    <row r="110" spans="1:4" x14ac:dyDescent="0.25">
      <c r="B110" s="25">
        <f t="shared" ca="1" si="21"/>
        <v>101.706</v>
      </c>
      <c r="D110" t="str">
        <f t="shared" ca="1" si="20"/>
        <v>INSERT INTO EXCHANGE_CURRENCY_RATES(EXCHRATEDATE, CURRENCYPAIR, RATE) VALUES('11-Feb-21', 'USDJPY', 101.706);</v>
      </c>
    </row>
    <row r="111" spans="1:4" x14ac:dyDescent="0.25">
      <c r="B111" s="25">
        <f t="shared" ca="1" si="21"/>
        <v>101.11199999999999</v>
      </c>
      <c r="D111" t="str">
        <f t="shared" ca="1" si="20"/>
        <v>INSERT INTO EXCHANGE_CURRENCY_RATES(EXCHRATEDATE, CURRENCYPAIR, RATE) VALUES('12-Feb-21', 'USDJPY', 101.112);</v>
      </c>
    </row>
    <row r="112" spans="1:4" x14ac:dyDescent="0.25">
      <c r="A112" t="s">
        <v>309</v>
      </c>
      <c r="B112" s="22">
        <f ca="1">RANDBETWEEN(75000, 140000)/1000</f>
        <v>127.709</v>
      </c>
      <c r="D112" t="str">
        <f t="shared" ref="D112:D121" ca="1" si="22">"INSERT INTO EXCHANGE_CURRENCY_RATES(EXCHRATEDATE, CURRENCYPAIR, RATE) VALUES('"&amp;TEXT(C2, "DD-MMM-YY")&amp; "', '"&amp; A$112&amp; "', "&amp;TEXT(B112, "0.000") &amp; ");"</f>
        <v>INSERT INTO EXCHANGE_CURRENCY_RATES(EXCHRATEDATE, CURRENCYPAIR, RATE) VALUES('01-Feb-21', 'CHFJPY', 127.709);</v>
      </c>
    </row>
    <row r="113" spans="1:4" x14ac:dyDescent="0.25">
      <c r="B113" s="22">
        <f t="shared" ref="B113:B121" ca="1" si="23">RANDBETWEEN(75000, 140000)/1000</f>
        <v>97.022999999999996</v>
      </c>
      <c r="D113" t="str">
        <f t="shared" ca="1" si="22"/>
        <v>INSERT INTO EXCHANGE_CURRENCY_RATES(EXCHRATEDATE, CURRENCYPAIR, RATE) VALUES('02-Feb-21', 'CHFJPY', 97.023);</v>
      </c>
    </row>
    <row r="114" spans="1:4" x14ac:dyDescent="0.25">
      <c r="B114" s="22">
        <f t="shared" ca="1" si="23"/>
        <v>128.11199999999999</v>
      </c>
      <c r="D114" t="str">
        <f t="shared" ca="1" si="22"/>
        <v>INSERT INTO EXCHANGE_CURRENCY_RATES(EXCHRATEDATE, CURRENCYPAIR, RATE) VALUES('03-Feb-21', 'CHFJPY', 128.112);</v>
      </c>
    </row>
    <row r="115" spans="1:4" x14ac:dyDescent="0.25">
      <c r="B115" s="22">
        <f t="shared" ca="1" si="23"/>
        <v>124.872</v>
      </c>
      <c r="D115" t="str">
        <f t="shared" ca="1" si="22"/>
        <v>INSERT INTO EXCHANGE_CURRENCY_RATES(EXCHRATEDATE, CURRENCYPAIR, RATE) VALUES('04-Feb-21', 'CHFJPY', 124.872);</v>
      </c>
    </row>
    <row r="116" spans="1:4" x14ac:dyDescent="0.25">
      <c r="B116" s="22">
        <f t="shared" ca="1" si="23"/>
        <v>88.302000000000007</v>
      </c>
      <c r="D116" t="str">
        <f t="shared" ca="1" si="22"/>
        <v>INSERT INTO EXCHANGE_CURRENCY_RATES(EXCHRATEDATE, CURRENCYPAIR, RATE) VALUES('05-Feb-21', 'CHFJPY', 88.302);</v>
      </c>
    </row>
    <row r="117" spans="1:4" x14ac:dyDescent="0.25">
      <c r="B117" s="22">
        <f t="shared" ca="1" si="23"/>
        <v>79.02</v>
      </c>
      <c r="D117" t="str">
        <f t="shared" ca="1" si="22"/>
        <v>INSERT INTO EXCHANGE_CURRENCY_RATES(EXCHRATEDATE, CURRENCYPAIR, RATE) VALUES('08-Feb-21', 'CHFJPY', 79.020);</v>
      </c>
    </row>
    <row r="118" spans="1:4" x14ac:dyDescent="0.25">
      <c r="B118" s="22">
        <f t="shared" ca="1" si="23"/>
        <v>112.199</v>
      </c>
      <c r="D118" t="str">
        <f t="shared" ca="1" si="22"/>
        <v>INSERT INTO EXCHANGE_CURRENCY_RATES(EXCHRATEDATE, CURRENCYPAIR, RATE) VALUES('09-Feb-21', 'CHFJPY', 112.199);</v>
      </c>
    </row>
    <row r="119" spans="1:4" x14ac:dyDescent="0.25">
      <c r="B119" s="22">
        <f t="shared" ca="1" si="23"/>
        <v>96.177999999999997</v>
      </c>
      <c r="D119" t="str">
        <f t="shared" ca="1" si="22"/>
        <v>INSERT INTO EXCHANGE_CURRENCY_RATES(EXCHRATEDATE, CURRENCYPAIR, RATE) VALUES('10-Feb-21', 'CHFJPY', 96.178);</v>
      </c>
    </row>
    <row r="120" spans="1:4" x14ac:dyDescent="0.25">
      <c r="B120" s="22">
        <f t="shared" ca="1" si="23"/>
        <v>136.47900000000001</v>
      </c>
      <c r="D120" t="str">
        <f t="shared" ca="1" si="22"/>
        <v>INSERT INTO EXCHANGE_CURRENCY_RATES(EXCHRATEDATE, CURRENCYPAIR, RATE) VALUES('11-Feb-21', 'CHFJPY', 136.479);</v>
      </c>
    </row>
    <row r="121" spans="1:4" x14ac:dyDescent="0.25">
      <c r="B121" s="22">
        <f t="shared" ca="1" si="23"/>
        <v>133.53100000000001</v>
      </c>
      <c r="D121" t="str">
        <f t="shared" ca="1" si="22"/>
        <v>INSERT INTO EXCHANGE_CURRENCY_RATES(EXCHRATEDATE, CURRENCYPAIR, RATE) VALUES('12-Feb-21', 'CHFJPY', 133.531);</v>
      </c>
    </row>
    <row r="122" spans="1:4" x14ac:dyDescent="0.25">
      <c r="A122" t="s">
        <v>310</v>
      </c>
      <c r="B122" s="5">
        <f ca="1">RANDBETWEEN(70000, 125000)/1000</f>
        <v>88.930999999999997</v>
      </c>
      <c r="D122" t="str">
        <f t="shared" ref="D122:D131" ca="1" si="24">"INSERT INTO EXCHANGE_CURRENCY_RATES(EXCHRATEDATE, CURRENCYPAIR, RATE) VALUES('"&amp;TEXT(C2, "DD-MMM-YY")&amp; "', '"&amp; A$122&amp; "', "&amp;TEXT(B122, "0.000") &amp; ");"</f>
        <v>INSERT INTO EXCHANGE_CURRENCY_RATES(EXCHRATEDATE, CURRENCYPAIR, RATE) VALUES('01-Feb-21', 'CADJPY', 88.931);</v>
      </c>
    </row>
    <row r="123" spans="1:4" x14ac:dyDescent="0.25">
      <c r="B123" s="5">
        <f t="shared" ref="B123:B131" ca="1" si="25">RANDBETWEEN(70000, 125000)/1000</f>
        <v>123.376</v>
      </c>
      <c r="D123" t="str">
        <f t="shared" ca="1" si="24"/>
        <v>INSERT INTO EXCHANGE_CURRENCY_RATES(EXCHRATEDATE, CURRENCYPAIR, RATE) VALUES('02-Feb-21', 'CADJPY', 123.376);</v>
      </c>
    </row>
    <row r="124" spans="1:4" x14ac:dyDescent="0.25">
      <c r="B124" s="5">
        <f t="shared" ca="1" si="25"/>
        <v>111.401</v>
      </c>
      <c r="D124" t="str">
        <f t="shared" ca="1" si="24"/>
        <v>INSERT INTO EXCHANGE_CURRENCY_RATES(EXCHRATEDATE, CURRENCYPAIR, RATE) VALUES('03-Feb-21', 'CADJPY', 111.401);</v>
      </c>
    </row>
    <row r="125" spans="1:4" x14ac:dyDescent="0.25">
      <c r="B125" s="5">
        <f t="shared" ca="1" si="25"/>
        <v>104.44199999999999</v>
      </c>
      <c r="D125" t="str">
        <f t="shared" ca="1" si="24"/>
        <v>INSERT INTO EXCHANGE_CURRENCY_RATES(EXCHRATEDATE, CURRENCYPAIR, RATE) VALUES('04-Feb-21', 'CADJPY', 104.442);</v>
      </c>
    </row>
    <row r="126" spans="1:4" x14ac:dyDescent="0.25">
      <c r="B126" s="5">
        <f t="shared" ca="1" si="25"/>
        <v>93.864999999999995</v>
      </c>
      <c r="D126" t="str">
        <f t="shared" ca="1" si="24"/>
        <v>INSERT INTO EXCHANGE_CURRENCY_RATES(EXCHRATEDATE, CURRENCYPAIR, RATE) VALUES('05-Feb-21', 'CADJPY', 93.865);</v>
      </c>
    </row>
    <row r="127" spans="1:4" x14ac:dyDescent="0.25">
      <c r="B127" s="5">
        <f t="shared" ca="1" si="25"/>
        <v>124.748</v>
      </c>
      <c r="D127" t="str">
        <f t="shared" ca="1" si="24"/>
        <v>INSERT INTO EXCHANGE_CURRENCY_RATES(EXCHRATEDATE, CURRENCYPAIR, RATE) VALUES('08-Feb-21', 'CADJPY', 124.748);</v>
      </c>
    </row>
    <row r="128" spans="1:4" x14ac:dyDescent="0.25">
      <c r="B128" s="5">
        <f t="shared" ca="1" si="25"/>
        <v>90.396000000000001</v>
      </c>
      <c r="D128" t="str">
        <f t="shared" ca="1" si="24"/>
        <v>INSERT INTO EXCHANGE_CURRENCY_RATES(EXCHRATEDATE, CURRENCYPAIR, RATE) VALUES('09-Feb-21', 'CADJPY', 90.396);</v>
      </c>
    </row>
    <row r="129" spans="1:4" x14ac:dyDescent="0.25">
      <c r="B129" s="5">
        <f t="shared" ca="1" si="25"/>
        <v>122.375</v>
      </c>
      <c r="D129" t="str">
        <f t="shared" ca="1" si="24"/>
        <v>INSERT INTO EXCHANGE_CURRENCY_RATES(EXCHRATEDATE, CURRENCYPAIR, RATE) VALUES('10-Feb-21', 'CADJPY', 122.375);</v>
      </c>
    </row>
    <row r="130" spans="1:4" x14ac:dyDescent="0.25">
      <c r="B130" s="5">
        <f t="shared" ca="1" si="25"/>
        <v>102.764</v>
      </c>
      <c r="D130" t="str">
        <f t="shared" ca="1" si="24"/>
        <v>INSERT INTO EXCHANGE_CURRENCY_RATES(EXCHRATEDATE, CURRENCYPAIR, RATE) VALUES('11-Feb-21', 'CADJPY', 102.764);</v>
      </c>
    </row>
    <row r="131" spans="1:4" x14ac:dyDescent="0.25">
      <c r="B131" s="5">
        <f t="shared" ca="1" si="25"/>
        <v>72.397999999999996</v>
      </c>
      <c r="D131" t="str">
        <f t="shared" ca="1" si="24"/>
        <v>INSERT INTO EXCHANGE_CURRENCY_RATES(EXCHRATEDATE, CURRENCYPAIR, RATE) VALUES('12-Feb-21', 'CADJPY', 72.398);</v>
      </c>
    </row>
    <row r="132" spans="1:4" x14ac:dyDescent="0.25">
      <c r="A132" t="s">
        <v>311</v>
      </c>
      <c r="B132" s="5">
        <f ca="1">RANDBETWEEN(95000, 170000)/1000</f>
        <v>116.919</v>
      </c>
      <c r="D132" t="str">
        <f t="shared" ref="D132:D141" ca="1" si="26">"INSERT INTO EXCHANGE_CURRENCY_RATES(EXCHRATEDATE, CURRENCYPAIR, RATE) VALUES('"&amp;TEXT(C2, "DD-MMM-YY")&amp; "', '"&amp; A$132&amp; "', "&amp;TEXT(B132, "0.000") &amp; ");"</f>
        <v>INSERT INTO EXCHANGE_CURRENCY_RATES(EXCHRATEDATE, CURRENCYPAIR, RATE) VALUES('01-Feb-21', 'EURJPY', 116.919);</v>
      </c>
    </row>
    <row r="133" spans="1:4" x14ac:dyDescent="0.25">
      <c r="B133" s="5">
        <f t="shared" ref="B133:B141" ca="1" si="27">RANDBETWEEN(95000, 170000)/1000</f>
        <v>143.83099999999999</v>
      </c>
      <c r="D133" t="str">
        <f t="shared" ca="1" si="26"/>
        <v>INSERT INTO EXCHANGE_CURRENCY_RATES(EXCHRATEDATE, CURRENCYPAIR, RATE) VALUES('02-Feb-21', 'EURJPY', 143.831);</v>
      </c>
    </row>
    <row r="134" spans="1:4" x14ac:dyDescent="0.25">
      <c r="B134" s="5">
        <f t="shared" ca="1" si="27"/>
        <v>118.48099999999999</v>
      </c>
      <c r="D134" t="str">
        <f t="shared" ca="1" si="26"/>
        <v>INSERT INTO EXCHANGE_CURRENCY_RATES(EXCHRATEDATE, CURRENCYPAIR, RATE) VALUES('03-Feb-21', 'EURJPY', 118.481);</v>
      </c>
    </row>
    <row r="135" spans="1:4" x14ac:dyDescent="0.25">
      <c r="B135" s="5">
        <f t="shared" ca="1" si="27"/>
        <v>158.94499999999999</v>
      </c>
      <c r="D135" t="str">
        <f t="shared" ca="1" si="26"/>
        <v>INSERT INTO EXCHANGE_CURRENCY_RATES(EXCHRATEDATE, CURRENCYPAIR, RATE) VALUES('04-Feb-21', 'EURJPY', 158.945);</v>
      </c>
    </row>
    <row r="136" spans="1:4" x14ac:dyDescent="0.25">
      <c r="B136" s="5">
        <f t="shared" ca="1" si="27"/>
        <v>99.98</v>
      </c>
      <c r="D136" t="str">
        <f t="shared" ca="1" si="26"/>
        <v>INSERT INTO EXCHANGE_CURRENCY_RATES(EXCHRATEDATE, CURRENCYPAIR, RATE) VALUES('05-Feb-21', 'EURJPY', 99.980);</v>
      </c>
    </row>
    <row r="137" spans="1:4" x14ac:dyDescent="0.25">
      <c r="B137" s="5">
        <f t="shared" ca="1" si="27"/>
        <v>164.84800000000001</v>
      </c>
      <c r="D137" t="str">
        <f t="shared" ca="1" si="26"/>
        <v>INSERT INTO EXCHANGE_CURRENCY_RATES(EXCHRATEDATE, CURRENCYPAIR, RATE) VALUES('08-Feb-21', 'EURJPY', 164.848);</v>
      </c>
    </row>
    <row r="138" spans="1:4" x14ac:dyDescent="0.25">
      <c r="B138" s="5">
        <f t="shared" ca="1" si="27"/>
        <v>139.55099999999999</v>
      </c>
      <c r="D138" t="str">
        <f t="shared" ca="1" si="26"/>
        <v>INSERT INTO EXCHANGE_CURRENCY_RATES(EXCHRATEDATE, CURRENCYPAIR, RATE) VALUES('09-Feb-21', 'EURJPY', 139.551);</v>
      </c>
    </row>
    <row r="139" spans="1:4" x14ac:dyDescent="0.25">
      <c r="B139" s="5">
        <f t="shared" ca="1" si="27"/>
        <v>99.477999999999994</v>
      </c>
      <c r="D139" t="str">
        <f t="shared" ca="1" si="26"/>
        <v>INSERT INTO EXCHANGE_CURRENCY_RATES(EXCHRATEDATE, CURRENCYPAIR, RATE) VALUES('10-Feb-21', 'EURJPY', 99.478);</v>
      </c>
    </row>
    <row r="140" spans="1:4" x14ac:dyDescent="0.25">
      <c r="B140" s="5">
        <f t="shared" ca="1" si="27"/>
        <v>109.979</v>
      </c>
      <c r="D140" t="str">
        <f t="shared" ca="1" si="26"/>
        <v>INSERT INTO EXCHANGE_CURRENCY_RATES(EXCHRATEDATE, CURRENCYPAIR, RATE) VALUES('11-Feb-21', 'EURJPY', 109.979);</v>
      </c>
    </row>
    <row r="141" spans="1:4" x14ac:dyDescent="0.25">
      <c r="B141" s="5">
        <f t="shared" ca="1" si="27"/>
        <v>121.736</v>
      </c>
      <c r="D141" t="str">
        <f t="shared" ca="1" si="26"/>
        <v>INSERT INTO EXCHANGE_CURRENCY_RATES(EXCHRATEDATE, CURRENCYPAIR, RATE) VALUES('12-Feb-21', 'EURJPY', 121.736);</v>
      </c>
    </row>
    <row r="142" spans="1:4" x14ac:dyDescent="0.25">
      <c r="A142" t="s">
        <v>312</v>
      </c>
      <c r="B142" s="5">
        <f ca="1">RANDBETWEEN(120000, 250000)/1000</f>
        <v>210.01499999999999</v>
      </c>
      <c r="D142" t="str">
        <f t="shared" ref="D142:D151" ca="1" si="28">"INSERT INTO EXCHANGE_CURRENCY_RATES(EXCHRATEDATE, CURRENCYPAIR, RATE) VALUES('"&amp;TEXT(C2, "DD-MMM-YY")&amp; "', '"&amp; A$142&amp; "', "&amp;TEXT(B142, "0.000") &amp; ");"</f>
        <v>INSERT INTO EXCHANGE_CURRENCY_RATES(EXCHRATEDATE, CURRENCYPAIR, RATE) VALUES('01-Feb-21', 'GBPJPY', 210.015);</v>
      </c>
    </row>
    <row r="143" spans="1:4" x14ac:dyDescent="0.25">
      <c r="B143" s="5">
        <f t="shared" ref="B143:B151" ca="1" si="29">RANDBETWEEN(120000, 250000)/1000</f>
        <v>151.93</v>
      </c>
      <c r="D143" t="str">
        <f t="shared" ca="1" si="28"/>
        <v>INSERT INTO EXCHANGE_CURRENCY_RATES(EXCHRATEDATE, CURRENCYPAIR, RATE) VALUES('02-Feb-21', 'GBPJPY', 151.930);</v>
      </c>
    </row>
    <row r="144" spans="1:4" x14ac:dyDescent="0.25">
      <c r="B144" s="5">
        <f t="shared" ca="1" si="29"/>
        <v>202.065</v>
      </c>
      <c r="D144" t="str">
        <f t="shared" ca="1" si="28"/>
        <v>INSERT INTO EXCHANGE_CURRENCY_RATES(EXCHRATEDATE, CURRENCYPAIR, RATE) VALUES('03-Feb-21', 'GBPJPY', 202.065);</v>
      </c>
    </row>
    <row r="145" spans="2:4" x14ac:dyDescent="0.25">
      <c r="B145" s="5">
        <f t="shared" ca="1" si="29"/>
        <v>225.78700000000001</v>
      </c>
      <c r="D145" t="str">
        <f t="shared" ca="1" si="28"/>
        <v>INSERT INTO EXCHANGE_CURRENCY_RATES(EXCHRATEDATE, CURRENCYPAIR, RATE) VALUES('04-Feb-21', 'GBPJPY', 225.787);</v>
      </c>
    </row>
    <row r="146" spans="2:4" x14ac:dyDescent="0.25">
      <c r="B146" s="5">
        <f t="shared" ca="1" si="29"/>
        <v>218.2</v>
      </c>
      <c r="D146" t="str">
        <f t="shared" ca="1" si="28"/>
        <v>INSERT INTO EXCHANGE_CURRENCY_RATES(EXCHRATEDATE, CURRENCYPAIR, RATE) VALUES('05-Feb-21', 'GBPJPY', 218.200);</v>
      </c>
    </row>
    <row r="147" spans="2:4" x14ac:dyDescent="0.25">
      <c r="B147" s="5">
        <f t="shared" ca="1" si="29"/>
        <v>174.19300000000001</v>
      </c>
      <c r="D147" t="str">
        <f t="shared" ca="1" si="28"/>
        <v>INSERT INTO EXCHANGE_CURRENCY_RATES(EXCHRATEDATE, CURRENCYPAIR, RATE) VALUES('08-Feb-21', 'GBPJPY', 174.193);</v>
      </c>
    </row>
    <row r="148" spans="2:4" x14ac:dyDescent="0.25">
      <c r="B148" s="5">
        <f t="shared" ca="1" si="29"/>
        <v>151.72300000000001</v>
      </c>
      <c r="D148" t="str">
        <f t="shared" ca="1" si="28"/>
        <v>INSERT INTO EXCHANGE_CURRENCY_RATES(EXCHRATEDATE, CURRENCYPAIR, RATE) VALUES('09-Feb-21', 'GBPJPY', 151.723);</v>
      </c>
    </row>
    <row r="149" spans="2:4" x14ac:dyDescent="0.25">
      <c r="B149" s="5">
        <f t="shared" ca="1" si="29"/>
        <v>200.71100000000001</v>
      </c>
      <c r="D149" t="str">
        <f t="shared" ca="1" si="28"/>
        <v>INSERT INTO EXCHANGE_CURRENCY_RATES(EXCHRATEDATE, CURRENCYPAIR, RATE) VALUES('10-Feb-21', 'GBPJPY', 200.711);</v>
      </c>
    </row>
    <row r="150" spans="2:4" x14ac:dyDescent="0.25">
      <c r="B150" s="5">
        <f t="shared" ca="1" si="29"/>
        <v>146.95599999999999</v>
      </c>
      <c r="D150" t="str">
        <f t="shared" ca="1" si="28"/>
        <v>INSERT INTO EXCHANGE_CURRENCY_RATES(EXCHRATEDATE, CURRENCYPAIR, RATE) VALUES('11-Feb-21', 'GBPJPY', 146.956);</v>
      </c>
    </row>
    <row r="151" spans="2:4" x14ac:dyDescent="0.25">
      <c r="B151" s="5">
        <f t="shared" ca="1" si="29"/>
        <v>239.28399999999999</v>
      </c>
      <c r="D151" t="str">
        <f t="shared" ca="1" si="28"/>
        <v>INSERT INTO EXCHANGE_CURRENCY_RATES(EXCHRATEDATE, CURRENCYPAIR, RATE) VALUES('12-Feb-21', 'GBPJPY', 239.284);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DE65-D90A-4582-AFC6-8D35C1A4BDAC}">
  <dimension ref="A1:H28"/>
  <sheetViews>
    <sheetView workbookViewId="0">
      <selection activeCell="H2" sqref="H2:H21"/>
    </sheetView>
  </sheetViews>
  <sheetFormatPr defaultRowHeight="15" x14ac:dyDescent="0.25"/>
  <cols>
    <col min="1" max="1" width="56.5703125" style="1" bestFit="1" customWidth="1"/>
    <col min="2" max="2" width="28.5703125" bestFit="1" customWidth="1"/>
    <col min="3" max="3" width="14.42578125" style="8" bestFit="1" customWidth="1"/>
    <col min="4" max="4" width="13.42578125" bestFit="1" customWidth="1"/>
    <col min="5" max="5" width="23.140625" bestFit="1" customWidth="1"/>
    <col min="6" max="6" width="11.42578125" bestFit="1" customWidth="1"/>
    <col min="7" max="7" width="3" bestFit="1" customWidth="1"/>
    <col min="8" max="9" width="211" bestFit="1" customWidth="1"/>
    <col min="10" max="10" width="211.7109375" bestFit="1" customWidth="1"/>
  </cols>
  <sheetData>
    <row r="1" spans="1:8" x14ac:dyDescent="0.25">
      <c r="A1" s="12" t="s">
        <v>168</v>
      </c>
      <c r="B1" s="10" t="s">
        <v>253</v>
      </c>
      <c r="C1" s="23" t="s">
        <v>254</v>
      </c>
      <c r="D1" s="10" t="s">
        <v>255</v>
      </c>
      <c r="E1" s="10" t="s">
        <v>256</v>
      </c>
      <c r="F1" s="10" t="s">
        <v>257</v>
      </c>
      <c r="G1" s="10" t="s">
        <v>258</v>
      </c>
      <c r="H1" s="10" t="s">
        <v>259</v>
      </c>
    </row>
    <row r="2" spans="1:8" x14ac:dyDescent="0.25">
      <c r="A2" s="1" t="s">
        <v>313</v>
      </c>
      <c r="B2" s="8" t="s">
        <v>122</v>
      </c>
      <c r="C2" t="str">
        <f ca="1">RANDBETWEEN(3,15) &amp; "-" &amp; RANDBETWEEN(0, 11)</f>
        <v>3-9</v>
      </c>
      <c r="D2" t="s">
        <v>154</v>
      </c>
      <c r="E2" t="s">
        <v>152</v>
      </c>
      <c r="F2" t="s">
        <v>133</v>
      </c>
      <c r="G2">
        <f>ROW(A1)</f>
        <v>1</v>
      </c>
      <c r="H2" t="str">
        <f t="shared" ref="H2:H21" ca="1" si="0">"INSERT INTO ISSUERS(NAME, MARKETCAPITALIZATION, DURATIONAFS, PUBLICFLOAT,SECTOR, EMPLOYEES) VALUES('" &amp; A2 &amp; "', '" &amp; B2 &amp; "', '" &amp; C2 &amp; "', '" &amp; D2 &amp; "', '" &amp; E2 &amp; "', '" &amp; F2 &amp;"');"</f>
        <v>INSERT INTO ISSUERS(NAME, MARKETCAPITALIZATION, DURATIONAFS, PUBLICFLOAT,SECTOR, EMPLOYEES) VALUES('AT\&amp;T INC', '223.768B', '3-9', '1.81B', 'Communications', '230K');</v>
      </c>
    </row>
    <row r="3" spans="1:8" x14ac:dyDescent="0.25">
      <c r="A3" s="1" t="s">
        <v>108</v>
      </c>
      <c r="B3" s="8" t="s">
        <v>123</v>
      </c>
      <c r="C3" t="str">
        <f t="shared" ref="C3:C21" ca="1" si="1">RANDBETWEEN(3,15) &amp; "-" &amp; RANDBETWEEN(0, 11)</f>
        <v>13-3</v>
      </c>
      <c r="D3" t="s">
        <v>155</v>
      </c>
      <c r="E3" t="s">
        <v>150</v>
      </c>
      <c r="F3" t="s">
        <v>132</v>
      </c>
      <c r="G3">
        <f t="shared" ref="G3:G21" si="2">ROW(A2)</f>
        <v>2</v>
      </c>
      <c r="H3" t="str">
        <f t="shared" ca="1" si="0"/>
        <v>INSERT INTO ISSUERS(NAME, MARKETCAPITALIZATION, DURATIONAFS, PUBLICFLOAT,SECTOR, EMPLOYEES) VALUES('TESLA INC', '649.821B', '13-3', '7.13B', 'Consumer Durables', '70.757K');</v>
      </c>
    </row>
    <row r="4" spans="1:8" x14ac:dyDescent="0.25">
      <c r="A4" s="1" t="s">
        <v>189</v>
      </c>
      <c r="B4" t="s">
        <v>191</v>
      </c>
      <c r="C4" t="str">
        <f t="shared" ca="1" si="1"/>
        <v>7-3</v>
      </c>
      <c r="D4" t="s">
        <v>193</v>
      </c>
      <c r="E4" t="s">
        <v>149</v>
      </c>
      <c r="F4" t="s">
        <v>192</v>
      </c>
      <c r="G4">
        <f t="shared" si="2"/>
        <v>3</v>
      </c>
      <c r="H4" t="str">
        <f t="shared" ca="1" si="0"/>
        <v>INSERT INTO ISSUERS(NAME, MARKETCAPITALIZATION, DURATIONAFS, PUBLICFLOAT,SECTOR, EMPLOYEES) VALUES('GOLDMAN SACHS GROUP INC', '118.548B', '7-3', '329.94M', 'Finance', '40.5K');</v>
      </c>
    </row>
    <row r="5" spans="1:8" x14ac:dyDescent="0.25">
      <c r="A5" s="1" t="s">
        <v>215</v>
      </c>
      <c r="B5" s="8" t="s">
        <v>217</v>
      </c>
      <c r="C5" t="str">
        <f t="shared" ca="1" si="1"/>
        <v>8-5</v>
      </c>
      <c r="D5" t="s">
        <v>218</v>
      </c>
      <c r="E5" t="s">
        <v>146</v>
      </c>
      <c r="F5" t="s">
        <v>219</v>
      </c>
      <c r="G5">
        <f t="shared" si="2"/>
        <v>4</v>
      </c>
      <c r="H5" t="str">
        <f t="shared" ca="1" si="0"/>
        <v>INSERT INTO ISSUERS(NAME, MARKETCAPITALIZATION, DURATIONAFS, PUBLICFLOAT,SECTOR, EMPLOYEES) VALUES('PAYPAL HOLDINGS INC', '314.526B', '8-5', '1.17B', 'Technology Services', '26.5K');</v>
      </c>
    </row>
    <row r="6" spans="1:8" x14ac:dyDescent="0.25">
      <c r="A6" s="1" t="s">
        <v>105</v>
      </c>
      <c r="B6" s="8" t="s">
        <v>124</v>
      </c>
      <c r="C6" t="str">
        <f t="shared" ca="1" si="1"/>
        <v>8-4</v>
      </c>
      <c r="D6" t="s">
        <v>156</v>
      </c>
      <c r="E6" t="s">
        <v>147</v>
      </c>
      <c r="F6" t="s">
        <v>131</v>
      </c>
      <c r="G6">
        <f t="shared" si="2"/>
        <v>5</v>
      </c>
      <c r="H6" t="str">
        <f t="shared" ca="1" si="0"/>
        <v>INSERT INTO ISSUERS(NAME, MARKETCAPITALIZATION, DURATIONAFS, PUBLICFLOAT,SECTOR, EMPLOYEES) VALUES('Apple INC', '2.241T', '8-4', '16.77B', 'Electronic Technology', '147K');</v>
      </c>
    </row>
    <row r="7" spans="1:8" x14ac:dyDescent="0.25">
      <c r="A7" s="1" t="s">
        <v>109</v>
      </c>
      <c r="B7" s="8" t="s">
        <v>125</v>
      </c>
      <c r="C7" t="str">
        <f t="shared" ca="1" si="1"/>
        <v>13-5</v>
      </c>
      <c r="D7" t="s">
        <v>157</v>
      </c>
      <c r="E7" t="s">
        <v>146</v>
      </c>
      <c r="F7" t="s">
        <v>130</v>
      </c>
      <c r="G7">
        <f t="shared" si="2"/>
        <v>6</v>
      </c>
      <c r="H7" t="str">
        <f t="shared" ca="1" si="0"/>
        <v>INSERT INTO ISSUERS(NAME, MARKETCAPITALIZATION, DURATIONAFS, PUBLICFLOAT,SECTOR, EMPLOYEES) VALUES('FACEBOOK INC', '936.401B', '13-5', '2.39B', 'Technology Services', '58.604K');</v>
      </c>
    </row>
    <row r="8" spans="1:8" x14ac:dyDescent="0.25">
      <c r="A8" s="1" t="s">
        <v>111</v>
      </c>
      <c r="B8" s="8" t="s">
        <v>126</v>
      </c>
      <c r="C8" t="str">
        <f t="shared" ca="1" si="1"/>
        <v>11-8</v>
      </c>
      <c r="D8" t="s">
        <v>158</v>
      </c>
      <c r="E8" t="s">
        <v>146</v>
      </c>
      <c r="F8" t="s">
        <v>129</v>
      </c>
      <c r="G8">
        <f t="shared" si="2"/>
        <v>7</v>
      </c>
      <c r="H8" t="str">
        <f t="shared" ca="1" si="0"/>
        <v>INSERT INTO ISSUERS(NAME, MARKETCAPITALIZATION, DURATIONAFS, PUBLICFLOAT,SECTOR, EMPLOYEES) VALUES('TWITTER INC', '51.986B', '11-8', '777.11M', 'Technology Services', '5.5K');</v>
      </c>
    </row>
    <row r="9" spans="1:8" x14ac:dyDescent="0.25">
      <c r="A9" s="1" t="s">
        <v>241</v>
      </c>
      <c r="B9" s="8" t="s">
        <v>243</v>
      </c>
      <c r="C9" t="str">
        <f t="shared" ca="1" si="1"/>
        <v>6-5</v>
      </c>
      <c r="D9" t="s">
        <v>245</v>
      </c>
      <c r="E9" t="s">
        <v>150</v>
      </c>
      <c r="F9" t="s">
        <v>244</v>
      </c>
      <c r="G9">
        <f t="shared" si="2"/>
        <v>8</v>
      </c>
      <c r="H9" t="str">
        <f t="shared" ca="1" si="0"/>
        <v>INSERT INTO ISSUERS(NAME, MARKETCAPITALIZATION, DURATIONAFS, PUBLICFLOAT,SECTOR, EMPLOYEES) VALUES('ELECTRONIC ARTS INC', '42.091B', '6-5', '278.86M', 'Consumer Durables', '9.8K');</v>
      </c>
    </row>
    <row r="10" spans="1:8" x14ac:dyDescent="0.25">
      <c r="A10" s="1" t="s">
        <v>113</v>
      </c>
      <c r="B10" s="8" t="s">
        <v>127</v>
      </c>
      <c r="C10" t="str">
        <f t="shared" ca="1" si="1"/>
        <v>6-10</v>
      </c>
      <c r="D10" t="s">
        <v>159</v>
      </c>
      <c r="E10" t="s">
        <v>150</v>
      </c>
      <c r="F10" t="s">
        <v>128</v>
      </c>
      <c r="G10">
        <f t="shared" si="2"/>
        <v>9</v>
      </c>
      <c r="H10" t="str">
        <f t="shared" ca="1" si="0"/>
        <v>INSERT INTO ISSUERS(NAME, MARKETCAPITALIZATION, DURATIONAFS, PUBLICFLOAT,SECTOR, EMPLOYEES) VALUES('FORD MTR CO DEL', '44.943B', '6-10', '6.52M', 'Consumer Durables', '186K');</v>
      </c>
    </row>
    <row r="11" spans="1:8" x14ac:dyDescent="0.25">
      <c r="A11" s="1" t="s">
        <v>224</v>
      </c>
      <c r="B11" s="8" t="s">
        <v>225</v>
      </c>
      <c r="C11" t="str">
        <f t="shared" ca="1" si="1"/>
        <v>10-4</v>
      </c>
      <c r="D11" t="s">
        <v>228</v>
      </c>
      <c r="E11" t="s">
        <v>227</v>
      </c>
      <c r="F11" t="s">
        <v>226</v>
      </c>
      <c r="G11">
        <f t="shared" si="2"/>
        <v>10</v>
      </c>
      <c r="H11" t="str">
        <f t="shared" ca="1" si="0"/>
        <v>INSERT INTO ISSUERS(NAME, MARKETCAPITALIZATION, DURATIONAFS, PUBLICFLOAT,SECTOR, EMPLOYEES) VALUES('Deutsche Telekom AG', '27.126B', '10-4', '3.21B', 'Utilities', '10.6K');</v>
      </c>
    </row>
    <row r="12" spans="1:8" x14ac:dyDescent="0.25">
      <c r="A12" s="1" t="s">
        <v>115</v>
      </c>
      <c r="B12" s="8" t="s">
        <v>134</v>
      </c>
      <c r="C12" t="str">
        <f t="shared" ca="1" si="1"/>
        <v>8-7</v>
      </c>
      <c r="D12" t="s">
        <v>160</v>
      </c>
      <c r="E12" t="s">
        <v>146</v>
      </c>
      <c r="F12" t="s">
        <v>135</v>
      </c>
      <c r="G12">
        <f t="shared" si="2"/>
        <v>11</v>
      </c>
      <c r="H12" t="str">
        <f t="shared" ca="1" si="0"/>
        <v>INSERT INTO ISSUERS(NAME, MARKETCAPITALIZATION, DURATIONAFS, PUBLICFLOAT,SECTOR, EMPLOYEES) VALUES('MICROSOFT CORP.', '1.902T', '8-7', '7.42B', 'Technology Services', '163K');</v>
      </c>
    </row>
    <row r="13" spans="1:8" x14ac:dyDescent="0.25">
      <c r="A13" s="1" t="s">
        <v>117</v>
      </c>
      <c r="B13" s="8" t="s">
        <v>136</v>
      </c>
      <c r="C13" t="str">
        <f t="shared" ca="1" si="1"/>
        <v>7-4</v>
      </c>
      <c r="D13" t="s">
        <v>161</v>
      </c>
      <c r="E13" t="s">
        <v>148</v>
      </c>
      <c r="F13" t="s">
        <v>137</v>
      </c>
      <c r="G13">
        <f t="shared" si="2"/>
        <v>12</v>
      </c>
      <c r="H13" t="str">
        <f t="shared" ca="1" si="0"/>
        <v>INSERT INTO ISSUERS(NAME, MARKETCAPITALIZATION, DURATIONAFS, PUBLICFLOAT,SECTOR, EMPLOYEES) VALUES('ALIBABA GROUP HOLDINGS LTD.', '634.765B', '7-4', '2.7B', 'Retail Trade', '117.6K');</v>
      </c>
    </row>
    <row r="14" spans="1:8" x14ac:dyDescent="0.25">
      <c r="A14" s="1" t="s">
        <v>120</v>
      </c>
      <c r="B14" s="8" t="s">
        <v>138</v>
      </c>
      <c r="C14" t="str">
        <f t="shared" ca="1" si="1"/>
        <v>7-10</v>
      </c>
      <c r="D14" t="s">
        <v>162</v>
      </c>
      <c r="E14" t="s">
        <v>149</v>
      </c>
      <c r="F14" t="s">
        <v>139</v>
      </c>
      <c r="G14">
        <f t="shared" si="2"/>
        <v>13</v>
      </c>
      <c r="H14" t="str">
        <f t="shared" ca="1" si="0"/>
        <v>INSERT INTO ISSUERS(NAME, MARKETCAPITALIZATION, DURATIONAFS, PUBLICFLOAT,SECTOR, EMPLOYEES) VALUES('VISA INC', '505.316B', '7-10', '1.69B', 'Finance', '20.5K');</v>
      </c>
    </row>
    <row r="15" spans="1:8" x14ac:dyDescent="0.25">
      <c r="A15" s="1" t="s">
        <v>249</v>
      </c>
      <c r="B15" s="8" t="s">
        <v>250</v>
      </c>
      <c r="C15" t="str">
        <f t="shared" ca="1" si="1"/>
        <v>9-0</v>
      </c>
      <c r="D15" t="s">
        <v>252</v>
      </c>
      <c r="E15" t="s">
        <v>146</v>
      </c>
      <c r="F15" t="s">
        <v>251</v>
      </c>
      <c r="G15">
        <f t="shared" si="2"/>
        <v>14</v>
      </c>
      <c r="H15" t="str">
        <f t="shared" ca="1" si="0"/>
        <v>INSERT INTO ISSUERS(NAME, MARKETCAPITALIZATION, DURATIONAFS, PUBLICFLOAT,SECTOR, EMPLOYEES) VALUES('ZOOM VIDEO COMMUNICATIONS INC', '94.312B', '9-0', '207.17M', 'Technology Services', '4.422K');</v>
      </c>
    </row>
    <row r="16" spans="1:8" x14ac:dyDescent="0.25">
      <c r="A16" s="1" t="s">
        <v>121</v>
      </c>
      <c r="B16" s="8" t="s">
        <v>144</v>
      </c>
      <c r="C16" t="str">
        <f t="shared" ca="1" si="1"/>
        <v>12-9</v>
      </c>
      <c r="D16" t="s">
        <v>163</v>
      </c>
      <c r="E16" t="s">
        <v>149</v>
      </c>
      <c r="F16" t="s">
        <v>145</v>
      </c>
      <c r="G16">
        <f t="shared" si="2"/>
        <v>15</v>
      </c>
      <c r="H16" t="str">
        <f t="shared" ca="1" si="0"/>
        <v>INSERT INTO ISSUERS(NAME, MARKETCAPITALIZATION, DURATIONAFS, PUBLICFLOAT,SECTOR, EMPLOYEES) VALUES('MASTERCARD INCORPORATED', '386.285B', '12-9', '875.94M', 'Finance', '21K');</v>
      </c>
    </row>
    <row r="17" spans="1:8" x14ac:dyDescent="0.25">
      <c r="A17" s="1" t="s">
        <v>197</v>
      </c>
      <c r="B17" s="8" t="s">
        <v>198</v>
      </c>
      <c r="C17" t="str">
        <f t="shared" ca="1" si="1"/>
        <v>13-6</v>
      </c>
      <c r="D17" t="s">
        <v>199</v>
      </c>
      <c r="E17" t="s">
        <v>149</v>
      </c>
      <c r="F17" t="s">
        <v>192</v>
      </c>
      <c r="G17">
        <f t="shared" si="2"/>
        <v>16</v>
      </c>
      <c r="H17" t="str">
        <f t="shared" ca="1" si="0"/>
        <v>INSERT INTO ISSUERS(NAME, MARKETCAPITALIZATION, DURATIONAFS, PUBLICFLOAT,SECTOR, EMPLOYEES) VALUES('DEUTSCHE BANK AG', '28.859B', '13-6', '1.87B', 'Finance', '40.5K');</v>
      </c>
    </row>
    <row r="18" spans="1:8" x14ac:dyDescent="0.25">
      <c r="A18" s="1" t="s">
        <v>230</v>
      </c>
      <c r="B18" s="8" t="s">
        <v>231</v>
      </c>
      <c r="C18" t="str">
        <f t="shared" ca="1" si="1"/>
        <v>14-7</v>
      </c>
      <c r="D18" t="s">
        <v>234</v>
      </c>
      <c r="E18" t="s">
        <v>233</v>
      </c>
      <c r="F18" t="s">
        <v>232</v>
      </c>
      <c r="G18">
        <f t="shared" si="2"/>
        <v>17</v>
      </c>
      <c r="H18" t="str">
        <f t="shared" ca="1" si="0"/>
        <v>INSERT INTO ISSUERS(NAME, MARKETCAPITALIZATION, DURATIONAFS, PUBLICFLOAT,SECTOR, EMPLOYEES) VALUES('GENERAL MOTORS CO', '82.449B', '14-7', '1.37B', 'CONSUMER DURABLES', '155K');</v>
      </c>
    </row>
    <row r="19" spans="1:8" x14ac:dyDescent="0.25">
      <c r="A19" s="1" t="s">
        <v>140</v>
      </c>
      <c r="B19" s="8" t="s">
        <v>142</v>
      </c>
      <c r="C19" t="str">
        <f t="shared" ca="1" si="1"/>
        <v>5-4</v>
      </c>
      <c r="D19" t="s">
        <v>164</v>
      </c>
      <c r="E19" t="s">
        <v>148</v>
      </c>
      <c r="F19" t="s">
        <v>143</v>
      </c>
      <c r="G19">
        <f t="shared" si="2"/>
        <v>18</v>
      </c>
      <c r="H19" t="str">
        <f t="shared" ca="1" si="0"/>
        <v>INSERT INTO ISSUERS(NAME, MARKETCAPITALIZATION, DURATIONAFS, PUBLICFLOAT,SECTOR, EMPLOYEES) VALUES('AMAZON COM INC', '1.75T', '5-4', '433.02M', 'Retail Trade', '1.298M');</v>
      </c>
    </row>
    <row r="20" spans="1:8" x14ac:dyDescent="0.25">
      <c r="A20" s="1" t="s">
        <v>203</v>
      </c>
      <c r="B20" s="8" t="s">
        <v>205</v>
      </c>
      <c r="C20" t="str">
        <f t="shared" ca="1" si="1"/>
        <v>6-6</v>
      </c>
      <c r="D20" t="s">
        <v>206</v>
      </c>
      <c r="E20" t="s">
        <v>151</v>
      </c>
      <c r="F20" t="s">
        <v>207</v>
      </c>
      <c r="G20">
        <f t="shared" si="2"/>
        <v>19</v>
      </c>
      <c r="H20" t="str">
        <f t="shared" ca="1" si="0"/>
        <v>INSERT INTO ISSUERS(NAME, MARKETCAPITALIZATION, DURATIONAFS, PUBLICFLOAT,SECTOR, EMPLOYEES) VALUES('MOLSON COORS BEVERAGE COMPANY', '11.92B', '6-6', '176.83M', 'Consumer Non-Durables', '17K');</v>
      </c>
    </row>
    <row r="21" spans="1:8" x14ac:dyDescent="0.25">
      <c r="A21" s="1" t="s">
        <v>238</v>
      </c>
      <c r="B21" s="8" t="s">
        <v>239</v>
      </c>
      <c r="C21" t="str">
        <f t="shared" ca="1" si="1"/>
        <v>6-11</v>
      </c>
      <c r="D21" t="s">
        <v>240</v>
      </c>
      <c r="E21" t="s">
        <v>150</v>
      </c>
      <c r="F21" t="s">
        <v>63</v>
      </c>
      <c r="G21">
        <f t="shared" si="2"/>
        <v>20</v>
      </c>
      <c r="H21" t="str">
        <f t="shared" ca="1" si="0"/>
        <v>INSERT INTO ISSUERS(NAME, MARKETCAPITALIZATION, DURATIONAFS, PUBLICFLOAT,SECTOR, EMPLOYEES) VALUES('SONY GROUP CORPORATION SPON ADS EACH REPR 1 ORD SHS', '129.635B', '6-11', '1.24B', 'Consumer Durables', 'NULL');</v>
      </c>
    </row>
    <row r="24" spans="1:8" x14ac:dyDescent="0.25">
      <c r="A24" s="4"/>
      <c r="B24" s="4"/>
    </row>
    <row r="25" spans="1:8" x14ac:dyDescent="0.25">
      <c r="A25" s="10" t="s">
        <v>276</v>
      </c>
    </row>
    <row r="26" spans="1:8" x14ac:dyDescent="0.25">
      <c r="A26" t="s">
        <v>165</v>
      </c>
    </row>
    <row r="27" spans="1:8" x14ac:dyDescent="0.25">
      <c r="A27" t="s">
        <v>93</v>
      </c>
    </row>
    <row r="28" spans="1:8" x14ac:dyDescent="0.25">
      <c r="A28" t="s">
        <v>153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CD0A-C5E9-46E4-A226-8E6E35EDD540}">
  <dimension ref="A1:L35"/>
  <sheetViews>
    <sheetView workbookViewId="0">
      <selection activeCell="A35" sqref="A35"/>
    </sheetView>
  </sheetViews>
  <sheetFormatPr defaultRowHeight="15" x14ac:dyDescent="0.25"/>
  <cols>
    <col min="1" max="1" width="32.28515625" bestFit="1" customWidth="1"/>
    <col min="2" max="2" width="11" style="19" bestFit="1" customWidth="1"/>
    <col min="3" max="3" width="11.42578125" style="15" bestFit="1" customWidth="1"/>
    <col min="4" max="4" width="5.28515625" style="2" bestFit="1" customWidth="1"/>
    <col min="5" max="5" width="9.42578125" style="2" bestFit="1" customWidth="1"/>
    <col min="6" max="6" width="10" style="2" bestFit="1" customWidth="1"/>
    <col min="7" max="7" width="15.5703125" style="19" bestFit="1" customWidth="1"/>
    <col min="8" max="8" width="14" style="20" bestFit="1" customWidth="1"/>
    <col min="9" max="9" width="13.85546875" style="2" bestFit="1" customWidth="1"/>
    <col min="10" max="10" width="6" style="2" bestFit="1" customWidth="1"/>
    <col min="11" max="11" width="11.7109375" bestFit="1" customWidth="1"/>
    <col min="12" max="12" width="219" bestFit="1" customWidth="1"/>
  </cols>
  <sheetData>
    <row r="1" spans="1:12" x14ac:dyDescent="0.25">
      <c r="A1" s="10" t="s">
        <v>168</v>
      </c>
      <c r="B1" s="16" t="s">
        <v>169</v>
      </c>
      <c r="C1" s="13" t="s">
        <v>170</v>
      </c>
      <c r="D1" s="17" t="s">
        <v>171</v>
      </c>
      <c r="E1" s="17" t="s">
        <v>172</v>
      </c>
      <c r="F1" s="17" t="s">
        <v>177</v>
      </c>
      <c r="G1" s="16" t="s">
        <v>176</v>
      </c>
      <c r="H1" s="18" t="s">
        <v>173</v>
      </c>
      <c r="I1" s="17" t="s">
        <v>174</v>
      </c>
      <c r="J1" s="17" t="s">
        <v>181</v>
      </c>
      <c r="K1" s="10" t="s">
        <v>281</v>
      </c>
      <c r="L1" s="10" t="s">
        <v>259</v>
      </c>
    </row>
    <row r="2" spans="1:12" x14ac:dyDescent="0.25">
      <c r="A2" t="s">
        <v>280</v>
      </c>
      <c r="B2" s="19">
        <v>39927</v>
      </c>
      <c r="C2" s="15">
        <v>99.796999999999997</v>
      </c>
      <c r="D2" s="2" t="s">
        <v>167</v>
      </c>
      <c r="E2" s="2">
        <v>1</v>
      </c>
      <c r="F2" s="2" t="s">
        <v>187</v>
      </c>
      <c r="G2" s="19">
        <v>51256</v>
      </c>
      <c r="H2" s="20">
        <v>7</v>
      </c>
      <c r="I2" s="2" t="s">
        <v>175</v>
      </c>
      <c r="J2" s="2" t="s">
        <v>63</v>
      </c>
      <c r="K2">
        <f>ROW(A1)</f>
        <v>1</v>
      </c>
      <c r="L2" t="str">
        <f>"INSERT INTO SECURITIES(NAME, TYPE, ISSUER_ID, ISSUEDATE, ISSUEPRICE, ISSUESIZE, MATURITYDATE, COUPONRATE, COUPONTYPE, EPS) VALUES('" &amp; A2 &amp; "', '" &amp; D2 &amp; "', " &amp; E2 &amp; ", " &amp; IF(EXACT(B2, "NULL"), B2, "'"&amp;TEXT(B2, "DD-MMM-YY")&amp;"'")&amp; ", " &amp; IF(EXACT(C2, "NULL"), C2, "'"&amp;C2&amp;"'") &amp; ", '" &amp; F2 &amp; "'," &amp; IF(EXACT(G2, "NULL"), G2, "'"&amp;TEXT(G2, "DD-MMM-YY") &amp;"'") &amp; ", " &amp; H2 &amp; ", " &amp; IF(EXACT(I2, "NULL"), I2, "'"&amp;I2&amp;"'") &amp; ", " &amp; IF(EXACT(J2, "NULL"), J2, "'"&amp;J2&amp;"'") &amp;");"</f>
        <v>INSERT INTO SECURITIES(NAME, TYPE, ISSUER_ID, ISSUEDATE, ISSUEPRICE, ISSUESIZE, MATURITYDATE, COUPONRATE, COUPONTYPE, EPS) VALUES('T 7.000% 30Apr2040 Corp (GBP)', 'D', 1, '24-Apr-09', '99.797', '1.1B','30-Apr-40', 7, 'FIX', NULL);</v>
      </c>
    </row>
    <row r="3" spans="1:12" x14ac:dyDescent="0.25">
      <c r="A3" t="s">
        <v>104</v>
      </c>
      <c r="B3" s="19">
        <v>36642</v>
      </c>
      <c r="C3" s="15">
        <v>29.5</v>
      </c>
      <c r="D3" s="2" t="s">
        <v>180</v>
      </c>
      <c r="E3" s="2">
        <v>1</v>
      </c>
      <c r="F3" s="2" t="s">
        <v>188</v>
      </c>
      <c r="G3" s="19" t="s">
        <v>63</v>
      </c>
      <c r="H3" s="20" t="s">
        <v>63</v>
      </c>
      <c r="I3" s="2" t="s">
        <v>63</v>
      </c>
      <c r="J3" s="2" t="s">
        <v>63</v>
      </c>
      <c r="K3">
        <f t="shared" ref="K3:K27" si="0">ROW(A2)</f>
        <v>2</v>
      </c>
      <c r="L3" t="str">
        <f t="shared" ref="L3:L27" si="1">"INSERT INTO SECURITIES(NAME, TYPE, ISSUER_ID, ISSUEDATE, ISSUEPRICE, ISSUESIZE, MATURITYDATE, COUPONRATE, COUPONTYPE, EPS) VALUES('" &amp; A3 &amp; "', '" &amp; D3 &amp; "', " &amp; E3 &amp; ", " &amp; IF(EXACT(B3, "NULL"), B3, "'"&amp;TEXT(B3, "DD-MMM-YY")&amp;"'")&amp; ", " &amp; IF(EXACT(C3, "NULL"), C3, "'"&amp;C3&amp;"'") &amp; ", '" &amp; F3 &amp; "'," &amp; IF(EXACT(G3, "NULL"), G3, "'"&amp;TEXT(G3, "DD-MMM-YY") &amp;"'") &amp; ", " &amp; H3 &amp; ", " &amp; IF(EXACT(I3, "NULL"), I3, "'"&amp;I3&amp;"'") &amp; ", " &amp; IF(EXACT(J3, "NULL"), J3, "'"&amp;J3&amp;"'") &amp;");"</f>
        <v>INSERT INTO SECURITIES(NAME, TYPE, ISSUER_ID, ISSUEDATE, ISSUEPRICE, ISSUESIZE, MATURITYDATE, COUPONRATE, COUPONTYPE, EPS) VALUES('T', 'E', 1, '26-Apr-00', '29.5', '10.52B',NULL, NULL, NULL, NULL);</v>
      </c>
    </row>
    <row r="4" spans="1:12" x14ac:dyDescent="0.25">
      <c r="A4" t="s">
        <v>166</v>
      </c>
      <c r="B4" s="19">
        <v>42965</v>
      </c>
      <c r="C4" s="14">
        <v>100</v>
      </c>
      <c r="D4" s="2" t="s">
        <v>167</v>
      </c>
      <c r="E4" s="2">
        <v>2</v>
      </c>
      <c r="F4" s="2" t="s">
        <v>178</v>
      </c>
      <c r="G4" s="19">
        <v>45884</v>
      </c>
      <c r="H4" s="20">
        <v>5.3</v>
      </c>
      <c r="I4" s="2" t="s">
        <v>175</v>
      </c>
      <c r="J4" s="2" t="s">
        <v>63</v>
      </c>
      <c r="K4">
        <f t="shared" si="0"/>
        <v>3</v>
      </c>
      <c r="L4" t="str">
        <f t="shared" si="1"/>
        <v>INSERT INTO SECURITIES(NAME, TYPE, ISSUER_ID, ISSUEDATE, ISSUEPRICE, ISSUESIZE, MATURITYDATE, COUPONRATE, COUPONTYPE, EPS) VALUES('TSLA 5.300% 15Aug2025 Corp (USD)', 'D', 2, '18-Aug-17', '100', '1.8B','15-Aug-25', 5.3, 'FIX', NULL);</v>
      </c>
    </row>
    <row r="5" spans="1:12" x14ac:dyDescent="0.25">
      <c r="A5" t="s">
        <v>107</v>
      </c>
      <c r="B5" s="19">
        <v>40358</v>
      </c>
      <c r="C5" s="15">
        <v>17</v>
      </c>
      <c r="D5" s="2" t="s">
        <v>180</v>
      </c>
      <c r="E5" s="2">
        <v>2</v>
      </c>
      <c r="F5" s="2" t="s">
        <v>179</v>
      </c>
      <c r="G5" s="19" t="s">
        <v>63</v>
      </c>
      <c r="H5" s="20" t="s">
        <v>63</v>
      </c>
      <c r="I5" s="2" t="s">
        <v>63</v>
      </c>
      <c r="J5" s="2">
        <v>1.17</v>
      </c>
      <c r="K5">
        <f t="shared" si="0"/>
        <v>4</v>
      </c>
      <c r="L5" t="str">
        <f t="shared" si="1"/>
        <v>INSERT INTO SECURITIES(NAME, TYPE, ISSUER_ID, ISSUEDATE, ISSUEPRICE, ISSUESIZE, MATURITYDATE, COUPONRATE, COUPONTYPE, EPS) VALUES('TSLA', 'E', 2, '29-Jun-10', '17', '13.3M',NULL, NULL, NULL, '1.17');</v>
      </c>
    </row>
    <row r="6" spans="1:12" x14ac:dyDescent="0.25">
      <c r="A6" t="s">
        <v>286</v>
      </c>
      <c r="B6" s="19">
        <v>39465</v>
      </c>
      <c r="C6" s="15">
        <v>99.584999999999994</v>
      </c>
      <c r="D6" s="2" t="s">
        <v>167</v>
      </c>
      <c r="E6" s="2">
        <v>3</v>
      </c>
      <c r="F6" s="2" t="s">
        <v>195</v>
      </c>
      <c r="G6" s="19">
        <v>50423</v>
      </c>
      <c r="H6" s="20">
        <v>6.875</v>
      </c>
      <c r="I6" s="2" t="s">
        <v>175</v>
      </c>
      <c r="J6" s="2" t="s">
        <v>63</v>
      </c>
      <c r="K6">
        <f t="shared" si="0"/>
        <v>5</v>
      </c>
      <c r="L6" t="str">
        <f t="shared" si="1"/>
        <v>INSERT INTO SECURITIES(NAME, TYPE, ISSUER_ID, ISSUEDATE, ISSUEPRICE, ISSUESIZE, MATURITYDATE, COUPONRATE, COUPONTYPE, EPS) VALUES('GS 6.875% 18Jan2038 Corp (GBP)', 'D', 3, '18-Jan-08', '99.585', '325M','18-Jan-38', 6.875, 'FIX', NULL);</v>
      </c>
    </row>
    <row r="7" spans="1:12" x14ac:dyDescent="0.25">
      <c r="A7" t="s">
        <v>190</v>
      </c>
      <c r="B7" s="19">
        <v>36284</v>
      </c>
      <c r="C7" s="15">
        <v>53</v>
      </c>
      <c r="D7" s="2" t="s">
        <v>180</v>
      </c>
      <c r="E7" s="2">
        <v>3</v>
      </c>
      <c r="F7" s="2" t="s">
        <v>194</v>
      </c>
      <c r="G7" s="19" t="s">
        <v>63</v>
      </c>
      <c r="H7" s="20" t="s">
        <v>63</v>
      </c>
      <c r="I7" s="2" t="s">
        <v>63</v>
      </c>
      <c r="J7" s="2">
        <v>40.71</v>
      </c>
      <c r="K7">
        <f t="shared" si="0"/>
        <v>6</v>
      </c>
      <c r="L7" t="str">
        <f t="shared" si="1"/>
        <v>INSERT INTO SECURITIES(NAME, TYPE, ISSUER_ID, ISSUEDATE, ISSUEPRICE, ISSUESIZE, MATURITYDATE, COUPONRATE, COUPONTYPE, EPS) VALUES('GS', 'E', 3, '04-May-99', '53', '3.657B',NULL, NULL, NULL, '40.71');</v>
      </c>
    </row>
    <row r="8" spans="1:12" x14ac:dyDescent="0.25">
      <c r="A8" t="s">
        <v>216</v>
      </c>
      <c r="B8" s="19">
        <v>37532</v>
      </c>
      <c r="C8" s="15">
        <v>13</v>
      </c>
      <c r="D8" s="2" t="s">
        <v>180</v>
      </c>
      <c r="E8" s="2">
        <v>4</v>
      </c>
      <c r="F8" s="2" t="s">
        <v>214</v>
      </c>
      <c r="G8" s="19" t="s">
        <v>63</v>
      </c>
      <c r="H8" s="20" t="s">
        <v>63</v>
      </c>
      <c r="I8" s="2" t="s">
        <v>63</v>
      </c>
      <c r="J8" s="2">
        <v>3.58</v>
      </c>
      <c r="K8">
        <f t="shared" si="0"/>
        <v>7</v>
      </c>
      <c r="L8" t="str">
        <f t="shared" si="1"/>
        <v>INSERT INTO SECURITIES(NAME, TYPE, ISSUER_ID, ISSUEDATE, ISSUEPRICE, ISSUESIZE, MATURITYDATE, COUPONRATE, COUPONTYPE, EPS) VALUES('PYPL', 'E', 4, '03-Oct-02', '13', '70M',NULL, NULL, NULL, '3.58');</v>
      </c>
    </row>
    <row r="9" spans="1:12" x14ac:dyDescent="0.25">
      <c r="A9" t="s">
        <v>184</v>
      </c>
      <c r="B9" s="19">
        <v>43052</v>
      </c>
      <c r="C9" s="15">
        <v>99.986999999999995</v>
      </c>
      <c r="D9" s="2" t="s">
        <v>167</v>
      </c>
      <c r="E9" s="2">
        <v>5</v>
      </c>
      <c r="F9" s="2" t="s">
        <v>185</v>
      </c>
      <c r="G9" s="19">
        <v>44939</v>
      </c>
      <c r="H9" s="20">
        <v>2.4</v>
      </c>
      <c r="I9" s="2" t="s">
        <v>175</v>
      </c>
      <c r="J9" s="2" t="s">
        <v>63</v>
      </c>
      <c r="K9">
        <f t="shared" si="0"/>
        <v>8</v>
      </c>
      <c r="L9" t="str">
        <f t="shared" si="1"/>
        <v>INSERT INTO SECURITIES(NAME, TYPE, ISSUER_ID, ISSUEDATE, ISSUEPRICE, ISSUESIZE, MATURITYDATE, COUPONRATE, COUPONTYPE, EPS) VALUES('AAPL 2.400% 13Jan2023 Corp (USD)', 'D', 5, '13-Nov-17', '99.987', '750M','13-Jan-23', 2.4, 'FIX', NULL);</v>
      </c>
    </row>
    <row r="10" spans="1:12" x14ac:dyDescent="0.25">
      <c r="A10" t="s">
        <v>106</v>
      </c>
      <c r="B10" s="19">
        <v>29567</v>
      </c>
      <c r="C10" s="15">
        <v>22</v>
      </c>
      <c r="D10" s="2" t="s">
        <v>180</v>
      </c>
      <c r="E10" s="2">
        <v>5</v>
      </c>
      <c r="F10" s="2" t="s">
        <v>186</v>
      </c>
      <c r="G10" s="19" t="s">
        <v>63</v>
      </c>
      <c r="H10" s="20" t="s">
        <v>63</v>
      </c>
      <c r="I10" s="2" t="s">
        <v>63</v>
      </c>
      <c r="J10" s="2">
        <v>4.5</v>
      </c>
      <c r="K10">
        <f t="shared" si="0"/>
        <v>9</v>
      </c>
      <c r="L10" t="str">
        <f t="shared" si="1"/>
        <v>INSERT INTO SECURITIES(NAME, TYPE, ISSUER_ID, ISSUEDATE, ISSUEPRICE, ISSUESIZE, MATURITYDATE, COUPONRATE, COUPONTYPE, EPS) VALUES('AAPL', 'E', 5, '12-Dec-80', '22', '4.6M',NULL, NULL, NULL, '4.5');</v>
      </c>
    </row>
    <row r="11" spans="1:12" x14ac:dyDescent="0.25">
      <c r="A11" t="s">
        <v>110</v>
      </c>
      <c r="B11" s="19">
        <v>41047</v>
      </c>
      <c r="C11" s="15">
        <v>38</v>
      </c>
      <c r="D11" s="2" t="s">
        <v>180</v>
      </c>
      <c r="E11" s="2">
        <v>6</v>
      </c>
      <c r="F11" s="2" t="s">
        <v>182</v>
      </c>
      <c r="G11" s="19" t="s">
        <v>63</v>
      </c>
      <c r="H11" s="20" t="s">
        <v>63</v>
      </c>
      <c r="I11" s="2" t="s">
        <v>63</v>
      </c>
      <c r="J11" s="2">
        <v>11.84</v>
      </c>
      <c r="K11">
        <f t="shared" si="0"/>
        <v>10</v>
      </c>
      <c r="L11" t="str">
        <f t="shared" si="1"/>
        <v>INSERT INTO SECURITIES(NAME, TYPE, ISSUER_ID, ISSUEDATE, ISSUEPRICE, ISSUESIZE, MATURITYDATE, COUPONRATE, COUPONTYPE, EPS) VALUES('FB', 'E', 6, '18-May-12', '38', '460M',NULL, NULL, NULL, '11.84');</v>
      </c>
    </row>
    <row r="12" spans="1:12" x14ac:dyDescent="0.25">
      <c r="A12" t="s">
        <v>112</v>
      </c>
      <c r="B12" s="19">
        <v>41585</v>
      </c>
      <c r="C12" s="15">
        <v>26</v>
      </c>
      <c r="D12" s="2" t="s">
        <v>180</v>
      </c>
      <c r="E12" s="2">
        <v>7</v>
      </c>
      <c r="F12" s="2" t="s">
        <v>183</v>
      </c>
      <c r="G12" s="19" t="s">
        <v>63</v>
      </c>
      <c r="H12" s="20" t="s">
        <v>63</v>
      </c>
      <c r="I12" s="2" t="s">
        <v>63</v>
      </c>
      <c r="J12" s="2">
        <v>-1.45</v>
      </c>
      <c r="K12">
        <f t="shared" si="0"/>
        <v>11</v>
      </c>
      <c r="L12" t="str">
        <f t="shared" si="1"/>
        <v>INSERT INTO SECURITIES(NAME, TYPE, ISSUER_ID, ISSUEDATE, ISSUEPRICE, ISSUESIZE, MATURITYDATE, COUPONRATE, COUPONTYPE, EPS) VALUES('TWTR', 'E', 7, '07-Nov-13', '26', '14.2B',NULL, NULL, NULL, '-1.45');</v>
      </c>
    </row>
    <row r="13" spans="1:12" x14ac:dyDescent="0.25">
      <c r="A13" t="s">
        <v>242</v>
      </c>
      <c r="B13" s="19">
        <v>32670</v>
      </c>
      <c r="C13" s="15">
        <v>25</v>
      </c>
      <c r="D13" s="2" t="s">
        <v>180</v>
      </c>
      <c r="E13" s="2">
        <v>8</v>
      </c>
      <c r="F13" s="2" t="s">
        <v>246</v>
      </c>
      <c r="G13" s="19" t="s">
        <v>63</v>
      </c>
      <c r="H13" s="19" t="s">
        <v>63</v>
      </c>
      <c r="I13" s="19" t="s">
        <v>63</v>
      </c>
      <c r="J13" s="2">
        <v>4.08</v>
      </c>
      <c r="K13">
        <f t="shared" si="0"/>
        <v>12</v>
      </c>
      <c r="L13" t="str">
        <f t="shared" si="1"/>
        <v>INSERT INTO SECURITIES(NAME, TYPE, ISSUER_ID, ISSUEDATE, ISSUEPRICE, ISSUESIZE, MATURITYDATE, COUPONRATE, COUPONTYPE, EPS) VALUES('EA', 'E', 8, '11-Jun-89', '25', '84M',NULL, NULL, NULL, '4.08');</v>
      </c>
    </row>
    <row r="14" spans="1:12" x14ac:dyDescent="0.25">
      <c r="A14" t="s">
        <v>114</v>
      </c>
      <c r="B14" s="19">
        <v>20455</v>
      </c>
      <c r="C14" s="15">
        <v>64.5</v>
      </c>
      <c r="D14" s="2" t="s">
        <v>180</v>
      </c>
      <c r="E14" s="2">
        <v>9</v>
      </c>
      <c r="F14" s="2" t="s">
        <v>211</v>
      </c>
      <c r="G14" s="19" t="s">
        <v>63</v>
      </c>
      <c r="H14" s="20" t="s">
        <v>63</v>
      </c>
      <c r="I14" s="2" t="s">
        <v>63</v>
      </c>
      <c r="J14" s="2">
        <v>-0.06</v>
      </c>
      <c r="K14">
        <f t="shared" si="0"/>
        <v>13</v>
      </c>
      <c r="L14" t="str">
        <f t="shared" si="1"/>
        <v>INSERT INTO SECURITIES(NAME, TYPE, ISSUER_ID, ISSUEDATE, ISSUEPRICE, ISSUESIZE, MATURITYDATE, COUPONRATE, COUPONTYPE, EPS) VALUES('F', 'E', 9, '01-Jan-56', '64.5', '657.9B',NULL, NULL, NULL, '-0.06');</v>
      </c>
    </row>
    <row r="15" spans="1:12" x14ac:dyDescent="0.25">
      <c r="A15" t="s">
        <v>223</v>
      </c>
      <c r="B15" s="19">
        <v>35386</v>
      </c>
      <c r="C15" s="15" t="s">
        <v>222</v>
      </c>
      <c r="D15" s="2" t="s">
        <v>180</v>
      </c>
      <c r="E15" s="2">
        <v>10</v>
      </c>
      <c r="F15" s="2" t="s">
        <v>221</v>
      </c>
      <c r="G15" s="2" t="s">
        <v>63</v>
      </c>
      <c r="H15" s="2" t="s">
        <v>63</v>
      </c>
      <c r="I15" s="2" t="s">
        <v>63</v>
      </c>
      <c r="J15" s="2">
        <v>7.37</v>
      </c>
      <c r="K15">
        <f t="shared" si="0"/>
        <v>14</v>
      </c>
      <c r="L15" t="str">
        <f t="shared" si="1"/>
        <v>INSERT INTO SECURITIES(NAME, TYPE, ISSUER_ID, ISSUEDATE, ISSUEPRICE, ISSUESIZE, MATURITYDATE, COUPONRATE, COUPONTYPE, EPS) VALUES('DTE', 'E', 10, '17-Nov-96', '17.2EUR', '13B',NULL, NULL, NULL, '7.37');</v>
      </c>
    </row>
    <row r="16" spans="1:12" x14ac:dyDescent="0.25">
      <c r="A16" t="s">
        <v>116</v>
      </c>
      <c r="B16" s="19">
        <v>31484</v>
      </c>
      <c r="C16" s="15">
        <v>21</v>
      </c>
      <c r="D16" s="2" t="s">
        <v>180</v>
      </c>
      <c r="E16" s="2">
        <v>11</v>
      </c>
      <c r="F16" s="2" t="s">
        <v>63</v>
      </c>
      <c r="G16" s="19" t="s">
        <v>63</v>
      </c>
      <c r="H16" s="20" t="s">
        <v>63</v>
      </c>
      <c r="I16" s="2" t="s">
        <v>63</v>
      </c>
      <c r="J16" s="2">
        <v>7.41</v>
      </c>
      <c r="K16">
        <f t="shared" si="0"/>
        <v>15</v>
      </c>
      <c r="L16" t="str">
        <f t="shared" si="1"/>
        <v>INSERT INTO SECURITIES(NAME, TYPE, ISSUER_ID, ISSUEDATE, ISSUEPRICE, ISSUESIZE, MATURITYDATE, COUPONRATE, COUPONTYPE, EPS) VALUES('MSFT', 'E', 11, '13-Mar-86', '21', 'NULL',NULL, NULL, NULL, '7.41');</v>
      </c>
    </row>
    <row r="17" spans="1:12" x14ac:dyDescent="0.25">
      <c r="A17" t="s">
        <v>118</v>
      </c>
      <c r="B17" s="19">
        <v>41900</v>
      </c>
      <c r="C17" s="15">
        <v>68</v>
      </c>
      <c r="D17" s="2" t="s">
        <v>180</v>
      </c>
      <c r="E17" s="2">
        <v>12</v>
      </c>
      <c r="F17" s="2" t="s">
        <v>210</v>
      </c>
      <c r="G17" s="19" t="s">
        <v>63</v>
      </c>
      <c r="H17" s="20" t="s">
        <v>63</v>
      </c>
      <c r="I17" s="2" t="s">
        <v>63</v>
      </c>
      <c r="J17" s="2">
        <v>8.6300000000000008</v>
      </c>
      <c r="K17">
        <f t="shared" si="0"/>
        <v>16</v>
      </c>
      <c r="L17" t="str">
        <f t="shared" si="1"/>
        <v>INSERT INTO SECURITIES(NAME, TYPE, ISSUER_ID, ISSUEDATE, ISSUEPRICE, ISSUESIZE, MATURITYDATE, COUPONRATE, COUPONTYPE, EPS) VALUES('BABA', 'E', 12, '18-Sep-14', '68', '25B',NULL, NULL, NULL, '8.63');</v>
      </c>
    </row>
    <row r="18" spans="1:12" x14ac:dyDescent="0.25">
      <c r="A18" t="s">
        <v>119</v>
      </c>
      <c r="B18" s="19">
        <v>39526</v>
      </c>
      <c r="C18" s="15">
        <v>44</v>
      </c>
      <c r="D18" s="2" t="s">
        <v>180</v>
      </c>
      <c r="E18" s="2">
        <v>13</v>
      </c>
      <c r="F18" s="2" t="s">
        <v>212</v>
      </c>
      <c r="G18" s="19" t="s">
        <v>63</v>
      </c>
      <c r="H18" s="20" t="s">
        <v>63</v>
      </c>
      <c r="I18" s="2" t="s">
        <v>63</v>
      </c>
      <c r="J18" s="2">
        <v>4.8499999999999996</v>
      </c>
      <c r="K18">
        <f t="shared" si="0"/>
        <v>17</v>
      </c>
      <c r="L18" t="str">
        <f t="shared" si="1"/>
        <v>INSERT INTO SECURITIES(NAME, TYPE, ISSUER_ID, ISSUEDATE, ISSUEPRICE, ISSUESIZE, MATURITYDATE, COUPONRATE, COUPONTYPE, EPS) VALUES('V', 'E', 13, '19-Mar-08', '44', '17.9B',NULL, NULL, NULL, '4.85');</v>
      </c>
    </row>
    <row r="19" spans="1:12" x14ac:dyDescent="0.25">
      <c r="A19" t="s">
        <v>247</v>
      </c>
      <c r="B19" s="19">
        <v>43546</v>
      </c>
      <c r="C19" s="15">
        <v>36</v>
      </c>
      <c r="D19" s="2" t="s">
        <v>180</v>
      </c>
      <c r="E19" s="2">
        <v>14</v>
      </c>
      <c r="F19" s="2" t="s">
        <v>248</v>
      </c>
      <c r="G19" s="19" t="s">
        <v>63</v>
      </c>
      <c r="H19" s="19" t="s">
        <v>63</v>
      </c>
      <c r="I19" s="19" t="s">
        <v>63</v>
      </c>
      <c r="J19" s="2">
        <v>2.36</v>
      </c>
      <c r="K19">
        <f t="shared" si="0"/>
        <v>18</v>
      </c>
      <c r="L19" t="str">
        <f t="shared" si="1"/>
        <v>INSERT INTO SECURITIES(NAME, TYPE, ISSUER_ID, ISSUEDATE, ISSUEPRICE, ISSUESIZE, MATURITYDATE, COUPONRATE, COUPONTYPE, EPS) VALUES('ZM', 'E', 14, '22-Mar-19', '36', '100M',NULL, NULL, NULL, '2.36');</v>
      </c>
    </row>
    <row r="20" spans="1:12" x14ac:dyDescent="0.25">
      <c r="A20" t="s">
        <v>213</v>
      </c>
      <c r="B20" s="21">
        <v>38862</v>
      </c>
      <c r="C20" s="2">
        <v>39</v>
      </c>
      <c r="D20" s="2" t="s">
        <v>180</v>
      </c>
      <c r="E20" s="2">
        <v>15</v>
      </c>
      <c r="F20" s="2">
        <v>2.4</v>
      </c>
      <c r="G20" s="19" t="s">
        <v>63</v>
      </c>
      <c r="H20" s="20" t="s">
        <v>63</v>
      </c>
      <c r="I20" s="2" t="s">
        <v>63</v>
      </c>
      <c r="J20" s="2">
        <v>6.4</v>
      </c>
      <c r="K20">
        <f t="shared" si="0"/>
        <v>19</v>
      </c>
      <c r="L20" t="str">
        <f t="shared" si="1"/>
        <v>INSERT INTO SECURITIES(NAME, TYPE, ISSUER_ID, ISSUEDATE, ISSUEPRICE, ISSUESIZE, MATURITYDATE, COUPONRATE, COUPONTYPE, EPS) VALUES('MasterCard', 'E', 15, '25-May-06', '39', '2.4',NULL, NULL, NULL, '6.4');</v>
      </c>
    </row>
    <row r="21" spans="1:12" x14ac:dyDescent="0.25">
      <c r="A21" t="s">
        <v>279</v>
      </c>
      <c r="B21" s="19">
        <v>41786</v>
      </c>
      <c r="C21" s="15">
        <v>100.011</v>
      </c>
      <c r="D21" s="2" t="s">
        <v>167</v>
      </c>
      <c r="E21" s="2">
        <v>16</v>
      </c>
      <c r="F21" s="2" t="s">
        <v>200</v>
      </c>
      <c r="G21" s="19" t="s">
        <v>63</v>
      </c>
      <c r="H21" s="20">
        <v>6</v>
      </c>
      <c r="I21" s="2" t="s">
        <v>201</v>
      </c>
      <c r="J21" s="2" t="s">
        <v>63</v>
      </c>
      <c r="K21">
        <f t="shared" si="0"/>
        <v>20</v>
      </c>
      <c r="L21" t="str">
        <f t="shared" si="1"/>
        <v>INSERT INTO SECURITIES(NAME, TYPE, ISSUER_ID, ISSUEDATE, ISSUEPRICE, ISSUESIZE, MATURITYDATE, COUPONRATE, COUPONTYPE, EPS) VALUES('DB 6.000% Perpetual Corp (EUR)', 'D', 16, '27-May-14', '100.011', '1.750B',NULL, 6, 'VAR', NULL);</v>
      </c>
    </row>
    <row r="22" spans="1:12" x14ac:dyDescent="0.25">
      <c r="A22" t="s">
        <v>196</v>
      </c>
      <c r="B22" s="19">
        <v>37167</v>
      </c>
      <c r="C22" s="15">
        <v>32.5</v>
      </c>
      <c r="D22" s="2" t="s">
        <v>180</v>
      </c>
      <c r="E22" s="2">
        <v>16</v>
      </c>
      <c r="F22" s="2" t="s">
        <v>202</v>
      </c>
      <c r="G22" s="19" t="s">
        <v>63</v>
      </c>
      <c r="H22" s="20" t="s">
        <v>63</v>
      </c>
      <c r="I22" s="2" t="s">
        <v>63</v>
      </c>
      <c r="J22" s="2">
        <v>0.82</v>
      </c>
      <c r="K22">
        <f t="shared" si="0"/>
        <v>21</v>
      </c>
      <c r="L22" t="str">
        <f t="shared" si="1"/>
        <v>INSERT INTO SECURITIES(NAME, TYPE, ISSUER_ID, ISSUEDATE, ISSUEPRICE, ISSUESIZE, MATURITYDATE, COUPONRATE, COUPONTYPE, EPS) VALUES('DB', 'E', 16, '03-Oct-01', '32.5', '620M',NULL, NULL, NULL, '0.82');</v>
      </c>
    </row>
    <row r="23" spans="1:12" x14ac:dyDescent="0.25">
      <c r="A23" t="s">
        <v>229</v>
      </c>
      <c r="B23" s="19">
        <v>40498</v>
      </c>
      <c r="C23" s="15">
        <v>33</v>
      </c>
      <c r="D23" s="2" t="s">
        <v>180</v>
      </c>
      <c r="E23" s="2">
        <v>17</v>
      </c>
      <c r="F23" s="2" t="s">
        <v>220</v>
      </c>
      <c r="G23" s="19" t="s">
        <v>63</v>
      </c>
      <c r="H23" s="19" t="s">
        <v>63</v>
      </c>
      <c r="I23" s="19" t="s">
        <v>63</v>
      </c>
      <c r="J23" s="2">
        <v>4.3600000000000003</v>
      </c>
      <c r="K23">
        <f t="shared" si="0"/>
        <v>22</v>
      </c>
      <c r="L23" t="str">
        <f t="shared" si="1"/>
        <v>INSERT INTO SECURITIES(NAME, TYPE, ISSUER_ID, ISSUEDATE, ISSUEPRICE, ISSUESIZE, MATURITYDATE, COUPONRATE, COUPONTYPE, EPS) VALUES('GM', 'E', 17, '16-Nov-10', '33', '20.1B',NULL, NULL, NULL, '4.36');</v>
      </c>
    </row>
    <row r="24" spans="1:12" x14ac:dyDescent="0.25">
      <c r="A24" t="s">
        <v>141</v>
      </c>
      <c r="B24" s="19">
        <v>35565</v>
      </c>
      <c r="C24" s="15">
        <v>16</v>
      </c>
      <c r="D24" s="2" t="s">
        <v>180</v>
      </c>
      <c r="E24" s="2">
        <v>18</v>
      </c>
      <c r="F24" s="2" t="s">
        <v>209</v>
      </c>
      <c r="G24" s="19" t="s">
        <v>63</v>
      </c>
      <c r="H24" s="20" t="s">
        <v>63</v>
      </c>
      <c r="I24" s="2" t="s">
        <v>63</v>
      </c>
      <c r="J24" s="2">
        <v>42.6</v>
      </c>
      <c r="K24">
        <f t="shared" si="0"/>
        <v>23</v>
      </c>
      <c r="L24" t="str">
        <f t="shared" si="1"/>
        <v>INSERT INTO SECURITIES(NAME, TYPE, ISSUER_ID, ISSUEDATE, ISSUEPRICE, ISSUESIZE, MATURITYDATE, COUPONRATE, COUPONTYPE, EPS) VALUES('AMZN', 'E', 18, '15-May-97', '16', '3M',NULL, NULL, NULL, '42.6');</v>
      </c>
    </row>
    <row r="25" spans="1:12" x14ac:dyDescent="0.25">
      <c r="A25" t="s">
        <v>204</v>
      </c>
      <c r="B25" s="19" t="s">
        <v>63</v>
      </c>
      <c r="C25" s="15" t="s">
        <v>63</v>
      </c>
      <c r="D25" s="2" t="s">
        <v>180</v>
      </c>
      <c r="E25" s="2">
        <v>19</v>
      </c>
      <c r="F25" s="2" t="s">
        <v>63</v>
      </c>
      <c r="G25" s="19" t="s">
        <v>63</v>
      </c>
      <c r="H25" s="20" t="s">
        <v>63</v>
      </c>
      <c r="I25" s="2" t="s">
        <v>63</v>
      </c>
      <c r="J25" s="2">
        <v>-4.38</v>
      </c>
      <c r="K25">
        <f t="shared" si="0"/>
        <v>24</v>
      </c>
      <c r="L25" t="str">
        <f t="shared" si="1"/>
        <v>INSERT INTO SECURITIES(NAME, TYPE, ISSUER_ID, ISSUEDATE, ISSUEPRICE, ISSUESIZE, MATURITYDATE, COUPONRATE, COUPONTYPE, EPS) VALUES('TAP', 'E', 19, NULL, NULL, 'NULL',NULL, NULL, NULL, '-4.38');</v>
      </c>
    </row>
    <row r="26" spans="1:12" x14ac:dyDescent="0.25">
      <c r="A26" t="s">
        <v>278</v>
      </c>
      <c r="B26" s="19">
        <v>42558</v>
      </c>
      <c r="C26" s="15">
        <v>99.974000000000004</v>
      </c>
      <c r="D26" s="2" t="s">
        <v>167</v>
      </c>
      <c r="E26" s="2">
        <v>19</v>
      </c>
      <c r="F26" s="2" t="s">
        <v>208</v>
      </c>
      <c r="G26" s="19">
        <v>46218</v>
      </c>
      <c r="H26" s="20">
        <v>3.44</v>
      </c>
      <c r="I26" s="2" t="s">
        <v>175</v>
      </c>
      <c r="J26" s="2" t="s">
        <v>63</v>
      </c>
      <c r="K26">
        <f t="shared" si="0"/>
        <v>25</v>
      </c>
      <c r="L26" t="str">
        <f t="shared" si="1"/>
        <v>INSERT INTO SECURITIES(NAME, TYPE, ISSUER_ID, ISSUEDATE, ISSUEPRICE, ISSUESIZE, MATURITYDATE, COUPONRATE, COUPONTYPE, EPS) VALUES('TAP 3.440% 15July2026 Corp (CAD)', 'D', 19, '07-Jul-16', '99.974', '500M','15-Jul-26', 3.44, 'FIX', NULL);</v>
      </c>
    </row>
    <row r="27" spans="1:12" x14ac:dyDescent="0.25">
      <c r="A27" t="s">
        <v>237</v>
      </c>
      <c r="B27" s="19">
        <v>21530</v>
      </c>
      <c r="C27" s="15" t="s">
        <v>314</v>
      </c>
      <c r="D27" s="2" t="s">
        <v>180</v>
      </c>
      <c r="E27" s="2">
        <v>20</v>
      </c>
      <c r="F27" s="2" t="s">
        <v>236</v>
      </c>
      <c r="G27" s="19" t="s">
        <v>63</v>
      </c>
      <c r="H27" s="19" t="s">
        <v>63</v>
      </c>
      <c r="I27" s="19" t="s">
        <v>63</v>
      </c>
      <c r="J27" s="2">
        <v>7</v>
      </c>
      <c r="K27">
        <f t="shared" si="0"/>
        <v>26</v>
      </c>
      <c r="L27" t="str">
        <f t="shared" si="1"/>
        <v>INSERT INTO SECURITIES(NAME, TYPE, ISSUER_ID, ISSUEDATE, ISSUEPRICE, ISSUESIZE, MATURITYDATE, COUPONRATE, COUPONTYPE, EPS) VALUES('SONY', 'E', 20, '11-Dec-58', '400K', '348B',NULL, NULL, NULL, '7');</v>
      </c>
    </row>
    <row r="32" spans="1:12" x14ac:dyDescent="0.25">
      <c r="A32" s="10" t="s">
        <v>276</v>
      </c>
    </row>
    <row r="33" spans="1:1" x14ac:dyDescent="0.25">
      <c r="A33" t="s">
        <v>165</v>
      </c>
    </row>
    <row r="34" spans="1:1" x14ac:dyDescent="0.25">
      <c r="A34" t="s">
        <v>93</v>
      </c>
    </row>
    <row r="35" spans="1:1" x14ac:dyDescent="0.25">
      <c r="A35" t="s">
        <v>153</v>
      </c>
    </row>
  </sheetData>
  <sortState xmlns:xlrd2="http://schemas.microsoft.com/office/spreadsheetml/2017/richdata2" ref="A2:K27">
    <sortCondition ref="E2:E27"/>
  </sortState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3AA0-788F-42FD-9C1B-5C4D3CD1D499}">
  <dimension ref="A1:E261"/>
  <sheetViews>
    <sheetView workbookViewId="0">
      <selection activeCell="E2" sqref="E2:E261"/>
    </sheetView>
  </sheetViews>
  <sheetFormatPr defaultRowHeight="15" x14ac:dyDescent="0.25"/>
  <cols>
    <col min="1" max="1" width="11" bestFit="1" customWidth="1"/>
    <col min="2" max="2" width="11.7109375" bestFit="1" customWidth="1"/>
    <col min="3" max="3" width="10.5703125" bestFit="1" customWidth="1"/>
    <col min="4" max="4" width="7.5703125" style="9" bestFit="1" customWidth="1"/>
    <col min="5" max="5" width="150.42578125" customWidth="1"/>
  </cols>
  <sheetData>
    <row r="1" spans="1:5" s="10" customFormat="1" x14ac:dyDescent="0.25">
      <c r="A1" s="10" t="s">
        <v>283</v>
      </c>
      <c r="B1" s="10" t="s">
        <v>281</v>
      </c>
      <c r="C1" s="10" t="s">
        <v>284</v>
      </c>
      <c r="D1" s="11" t="s">
        <v>285</v>
      </c>
      <c r="E1" s="10" t="s">
        <v>259</v>
      </c>
    </row>
    <row r="2" spans="1:5" x14ac:dyDescent="0.25">
      <c r="A2" s="1">
        <v>44228</v>
      </c>
      <c r="B2">
        <f>IF(MOD(ROW(A2),10)=2, ROW(A1)-(MOD(ROW(A1), 10)-1)*10, "")</f>
        <v>1</v>
      </c>
      <c r="C2" t="s">
        <v>90</v>
      </c>
      <c r="D2" s="9">
        <f ca="1">RANDBETWEEN(159200, 168035)/1000</f>
        <v>159.976</v>
      </c>
      <c r="E2" t="str">
        <f t="shared" ref="E2:E11" ca="1" si="0">"INSERT INTO BASE_PRICES(PRICEDATE, PRICE, CURRENCY, SECURITY_ID) VALUES('"&amp;TEXT(A2, "DD-MMM-YY")&amp; "', "&amp; D2 &amp; ", '" &amp; C$2 &amp; "'," &amp; B$2 &amp; ");"</f>
        <v>INSERT INTO BASE_PRICES(PRICEDATE, PRICE, CURRENCY, SECURITY_ID) VALUES('01-Feb-21', 159.976, 'GBP',1);</v>
      </c>
    </row>
    <row r="3" spans="1:5" x14ac:dyDescent="0.25">
      <c r="A3" s="1">
        <v>44229</v>
      </c>
      <c r="B3" t="str">
        <f t="shared" ref="B3:B66" si="1">IF(MOD(ROW(A3),10)=2, ROW(A2)-(MOD(ROW(A2), 10)-1)*10, "")</f>
        <v/>
      </c>
      <c r="D3" s="9">
        <f t="shared" ref="D3:D11" ca="1" si="2">RANDBETWEEN(159200, 168035)/1000</f>
        <v>166.37</v>
      </c>
      <c r="E3" t="str">
        <f t="shared" ca="1" si="0"/>
        <v>INSERT INTO BASE_PRICES(PRICEDATE, PRICE, CURRENCY, SECURITY_ID) VALUES('02-Feb-21', 166.37, 'GBP',1);</v>
      </c>
    </row>
    <row r="4" spans="1:5" x14ac:dyDescent="0.25">
      <c r="A4" s="1">
        <v>44230</v>
      </c>
      <c r="B4" t="str">
        <f t="shared" si="1"/>
        <v/>
      </c>
      <c r="D4" s="9">
        <f t="shared" ca="1" si="2"/>
        <v>167.43600000000001</v>
      </c>
      <c r="E4" t="str">
        <f t="shared" ca="1" si="0"/>
        <v>INSERT INTO BASE_PRICES(PRICEDATE, PRICE, CURRENCY, SECURITY_ID) VALUES('03-Feb-21', 167.436, 'GBP',1);</v>
      </c>
    </row>
    <row r="5" spans="1:5" x14ac:dyDescent="0.25">
      <c r="A5" s="1">
        <v>44231</v>
      </c>
      <c r="B5" t="str">
        <f t="shared" si="1"/>
        <v/>
      </c>
      <c r="D5" s="9">
        <f t="shared" ca="1" si="2"/>
        <v>160.18100000000001</v>
      </c>
      <c r="E5" t="str">
        <f t="shared" ca="1" si="0"/>
        <v>INSERT INTO BASE_PRICES(PRICEDATE, PRICE, CURRENCY, SECURITY_ID) VALUES('04-Feb-21', 160.181, 'GBP',1);</v>
      </c>
    </row>
    <row r="6" spans="1:5" x14ac:dyDescent="0.25">
      <c r="A6" s="1">
        <v>44232</v>
      </c>
      <c r="B6" t="str">
        <f t="shared" si="1"/>
        <v/>
      </c>
      <c r="D6" s="9">
        <f t="shared" ca="1" si="2"/>
        <v>160.066</v>
      </c>
      <c r="E6" t="str">
        <f t="shared" ca="1" si="0"/>
        <v>INSERT INTO BASE_PRICES(PRICEDATE, PRICE, CURRENCY, SECURITY_ID) VALUES('05-Feb-21', 160.066, 'GBP',1);</v>
      </c>
    </row>
    <row r="7" spans="1:5" x14ac:dyDescent="0.25">
      <c r="A7" s="1">
        <v>44235</v>
      </c>
      <c r="B7" t="str">
        <f t="shared" si="1"/>
        <v/>
      </c>
      <c r="D7" s="9">
        <f t="shared" ca="1" si="2"/>
        <v>163.10499999999999</v>
      </c>
      <c r="E7" t="str">
        <f t="shared" ca="1" si="0"/>
        <v>INSERT INTO BASE_PRICES(PRICEDATE, PRICE, CURRENCY, SECURITY_ID) VALUES('08-Feb-21', 163.105, 'GBP',1);</v>
      </c>
    </row>
    <row r="8" spans="1:5" x14ac:dyDescent="0.25">
      <c r="A8" s="1">
        <v>44236</v>
      </c>
      <c r="B8" t="str">
        <f t="shared" si="1"/>
        <v/>
      </c>
      <c r="D8" s="9">
        <f t="shared" ca="1" si="2"/>
        <v>167.404</v>
      </c>
      <c r="E8" t="str">
        <f t="shared" ca="1" si="0"/>
        <v>INSERT INTO BASE_PRICES(PRICEDATE, PRICE, CURRENCY, SECURITY_ID) VALUES('09-Feb-21', 167.404, 'GBP',1);</v>
      </c>
    </row>
    <row r="9" spans="1:5" x14ac:dyDescent="0.25">
      <c r="A9" s="1">
        <v>44237</v>
      </c>
      <c r="B9" t="str">
        <f t="shared" si="1"/>
        <v/>
      </c>
      <c r="D9" s="9">
        <f t="shared" ca="1" si="2"/>
        <v>166.441</v>
      </c>
      <c r="E9" t="str">
        <f t="shared" ca="1" si="0"/>
        <v>INSERT INTO BASE_PRICES(PRICEDATE, PRICE, CURRENCY, SECURITY_ID) VALUES('10-Feb-21', 166.441, 'GBP',1);</v>
      </c>
    </row>
    <row r="10" spans="1:5" x14ac:dyDescent="0.25">
      <c r="A10" s="1">
        <v>44238</v>
      </c>
      <c r="B10" t="str">
        <f t="shared" si="1"/>
        <v/>
      </c>
      <c r="D10" s="9">
        <f t="shared" ca="1" si="2"/>
        <v>167.816</v>
      </c>
      <c r="E10" t="str">
        <f t="shared" ca="1" si="0"/>
        <v>INSERT INTO BASE_PRICES(PRICEDATE, PRICE, CURRENCY, SECURITY_ID) VALUES('11-Feb-21', 167.816, 'GBP',1);</v>
      </c>
    </row>
    <row r="11" spans="1:5" x14ac:dyDescent="0.25">
      <c r="A11" s="1">
        <v>44239</v>
      </c>
      <c r="B11" t="str">
        <f t="shared" si="1"/>
        <v/>
      </c>
      <c r="D11" s="9">
        <f t="shared" ca="1" si="2"/>
        <v>162.77500000000001</v>
      </c>
      <c r="E11" t="str">
        <f t="shared" ca="1" si="0"/>
        <v>INSERT INTO BASE_PRICES(PRICEDATE, PRICE, CURRENCY, SECURITY_ID) VALUES('12-Feb-21', 162.775, 'GBP',1);</v>
      </c>
    </row>
    <row r="12" spans="1:5" x14ac:dyDescent="0.25">
      <c r="B12">
        <v>2</v>
      </c>
      <c r="C12" t="s">
        <v>87</v>
      </c>
      <c r="D12" s="27">
        <f ca="1">RANDBETWEEN(2785, 2982)/100</f>
        <v>28.08</v>
      </c>
      <c r="E12" t="str">
        <f t="shared" ref="E12:E21" ca="1" si="3">"INSERT INTO BASE_PRICES(PRICEDATE, PRICE, CURRENCY, SECURITY_ID) VALUES('"&amp;TEXT(A2, "DD-MMM-YY")&amp; "', "&amp; D12 &amp; ", '" &amp; C$12 &amp; "'," &amp; B$12 &amp; ");"</f>
        <v>INSERT INTO BASE_PRICES(PRICEDATE, PRICE, CURRENCY, SECURITY_ID) VALUES('01-Feb-21', 28.08, 'USD',2);</v>
      </c>
    </row>
    <row r="13" spans="1:5" x14ac:dyDescent="0.25">
      <c r="B13" t="str">
        <f t="shared" si="1"/>
        <v/>
      </c>
      <c r="D13" s="27">
        <f t="shared" ref="D13:D21" ca="1" si="4">RANDBETWEEN(2785, 2982)/100</f>
        <v>28.24</v>
      </c>
      <c r="E13" t="str">
        <f t="shared" ca="1" si="3"/>
        <v>INSERT INTO BASE_PRICES(PRICEDATE, PRICE, CURRENCY, SECURITY_ID) VALUES('02-Feb-21', 28.24, 'USD',2);</v>
      </c>
    </row>
    <row r="14" spans="1:5" x14ac:dyDescent="0.25">
      <c r="B14" t="str">
        <f t="shared" si="1"/>
        <v/>
      </c>
      <c r="D14" s="27">
        <f t="shared" ca="1" si="4"/>
        <v>28.22</v>
      </c>
      <c r="E14" t="str">
        <f t="shared" ca="1" si="3"/>
        <v>INSERT INTO BASE_PRICES(PRICEDATE, PRICE, CURRENCY, SECURITY_ID) VALUES('03-Feb-21', 28.22, 'USD',2);</v>
      </c>
    </row>
    <row r="15" spans="1:5" x14ac:dyDescent="0.25">
      <c r="B15" t="str">
        <f t="shared" si="1"/>
        <v/>
      </c>
      <c r="D15" s="27">
        <f t="shared" ca="1" si="4"/>
        <v>29.81</v>
      </c>
      <c r="E15" t="str">
        <f t="shared" ca="1" si="3"/>
        <v>INSERT INTO BASE_PRICES(PRICEDATE, PRICE, CURRENCY, SECURITY_ID) VALUES('04-Feb-21', 29.81, 'USD',2);</v>
      </c>
    </row>
    <row r="16" spans="1:5" x14ac:dyDescent="0.25">
      <c r="B16" t="str">
        <f t="shared" si="1"/>
        <v/>
      </c>
      <c r="D16" s="27">
        <f t="shared" ca="1" si="4"/>
        <v>29.32</v>
      </c>
      <c r="E16" t="str">
        <f t="shared" ca="1" si="3"/>
        <v>INSERT INTO BASE_PRICES(PRICEDATE, PRICE, CURRENCY, SECURITY_ID) VALUES('05-Feb-21', 29.32, 'USD',2);</v>
      </c>
    </row>
    <row r="17" spans="2:5" x14ac:dyDescent="0.25">
      <c r="B17" t="str">
        <f t="shared" si="1"/>
        <v/>
      </c>
      <c r="D17" s="27">
        <f t="shared" ca="1" si="4"/>
        <v>28.19</v>
      </c>
      <c r="E17" t="str">
        <f t="shared" ca="1" si="3"/>
        <v>INSERT INTO BASE_PRICES(PRICEDATE, PRICE, CURRENCY, SECURITY_ID) VALUES('08-Feb-21', 28.19, 'USD',2);</v>
      </c>
    </row>
    <row r="18" spans="2:5" x14ac:dyDescent="0.25">
      <c r="B18" t="str">
        <f t="shared" si="1"/>
        <v/>
      </c>
      <c r="D18" s="27">
        <f t="shared" ca="1" si="4"/>
        <v>28.38</v>
      </c>
      <c r="E18" t="str">
        <f t="shared" ca="1" si="3"/>
        <v>INSERT INTO BASE_PRICES(PRICEDATE, PRICE, CURRENCY, SECURITY_ID) VALUES('09-Feb-21', 28.38, 'USD',2);</v>
      </c>
    </row>
    <row r="19" spans="2:5" x14ac:dyDescent="0.25">
      <c r="B19" t="str">
        <f t="shared" si="1"/>
        <v/>
      </c>
      <c r="D19" s="27">
        <f t="shared" ca="1" si="4"/>
        <v>29.37</v>
      </c>
      <c r="E19" t="str">
        <f t="shared" ca="1" si="3"/>
        <v>INSERT INTO BASE_PRICES(PRICEDATE, PRICE, CURRENCY, SECURITY_ID) VALUES('10-Feb-21', 29.37, 'USD',2);</v>
      </c>
    </row>
    <row r="20" spans="2:5" x14ac:dyDescent="0.25">
      <c r="B20" t="str">
        <f t="shared" si="1"/>
        <v/>
      </c>
      <c r="D20" s="27">
        <f t="shared" ca="1" si="4"/>
        <v>27.87</v>
      </c>
      <c r="E20" t="str">
        <f t="shared" ca="1" si="3"/>
        <v>INSERT INTO BASE_PRICES(PRICEDATE, PRICE, CURRENCY, SECURITY_ID) VALUES('11-Feb-21', 27.87, 'USD',2);</v>
      </c>
    </row>
    <row r="21" spans="2:5" x14ac:dyDescent="0.25">
      <c r="B21" t="str">
        <f t="shared" si="1"/>
        <v/>
      </c>
      <c r="D21" s="27">
        <f t="shared" ca="1" si="4"/>
        <v>27.94</v>
      </c>
      <c r="E21" t="str">
        <f t="shared" ca="1" si="3"/>
        <v>INSERT INTO BASE_PRICES(PRICEDATE, PRICE, CURRENCY, SECURITY_ID) VALUES('12-Feb-21', 27.94, 'USD',2);</v>
      </c>
    </row>
    <row r="22" spans="2:5" x14ac:dyDescent="0.25">
      <c r="B22">
        <v>3</v>
      </c>
      <c r="C22" t="s">
        <v>87</v>
      </c>
      <c r="D22" s="9">
        <f ca="1">RANDBETWEEN(103475, 104545)/1000</f>
        <v>103.852</v>
      </c>
      <c r="E22" t="str">
        <f t="shared" ref="E22:E31" ca="1" si="5">"INSERT INTO BASE_PRICES(PRICEDATE, PRICE, CURRENCY, SECURITY_ID) VALUES('"&amp;TEXT(A2, "DD-MMM-YY")&amp; "', "&amp; D22 &amp; ", '" &amp; C$22 &amp; "'," &amp; B$22 &amp; ");"</f>
        <v>INSERT INTO BASE_PRICES(PRICEDATE, PRICE, CURRENCY, SECURITY_ID) VALUES('01-Feb-21', 103.852, 'USD',3);</v>
      </c>
    </row>
    <row r="23" spans="2:5" x14ac:dyDescent="0.25">
      <c r="D23" s="9">
        <f t="shared" ref="D23:D31" ca="1" si="6">RANDBETWEEN(103475, 104545)/1000</f>
        <v>103.726</v>
      </c>
      <c r="E23" t="str">
        <f t="shared" ca="1" si="5"/>
        <v>INSERT INTO BASE_PRICES(PRICEDATE, PRICE, CURRENCY, SECURITY_ID) VALUES('02-Feb-21', 103.726, 'USD',3);</v>
      </c>
    </row>
    <row r="24" spans="2:5" x14ac:dyDescent="0.25">
      <c r="B24" t="str">
        <f t="shared" si="1"/>
        <v/>
      </c>
      <c r="D24" s="9">
        <f t="shared" ca="1" si="6"/>
        <v>104.084</v>
      </c>
      <c r="E24" t="str">
        <f t="shared" ca="1" si="5"/>
        <v>INSERT INTO BASE_PRICES(PRICEDATE, PRICE, CURRENCY, SECURITY_ID) VALUES('03-Feb-21', 104.084, 'USD',3);</v>
      </c>
    </row>
    <row r="25" spans="2:5" x14ac:dyDescent="0.25">
      <c r="B25" t="str">
        <f t="shared" si="1"/>
        <v/>
      </c>
      <c r="D25" s="9">
        <f t="shared" ca="1" si="6"/>
        <v>103.94</v>
      </c>
      <c r="E25" t="str">
        <f t="shared" ca="1" si="5"/>
        <v>INSERT INTO BASE_PRICES(PRICEDATE, PRICE, CURRENCY, SECURITY_ID) VALUES('04-Feb-21', 103.94, 'USD',3);</v>
      </c>
    </row>
    <row r="26" spans="2:5" x14ac:dyDescent="0.25">
      <c r="B26" t="str">
        <f t="shared" si="1"/>
        <v/>
      </c>
      <c r="D26" s="9">
        <f t="shared" ca="1" si="6"/>
        <v>103.47499999999999</v>
      </c>
      <c r="E26" t="str">
        <f t="shared" ca="1" si="5"/>
        <v>INSERT INTO BASE_PRICES(PRICEDATE, PRICE, CURRENCY, SECURITY_ID) VALUES('05-Feb-21', 103.475, 'USD',3);</v>
      </c>
    </row>
    <row r="27" spans="2:5" x14ac:dyDescent="0.25">
      <c r="B27" t="str">
        <f t="shared" si="1"/>
        <v/>
      </c>
      <c r="D27" s="9">
        <f t="shared" ca="1" si="6"/>
        <v>104.17700000000001</v>
      </c>
      <c r="E27" t="str">
        <f t="shared" ca="1" si="5"/>
        <v>INSERT INTO BASE_PRICES(PRICEDATE, PRICE, CURRENCY, SECURITY_ID) VALUES('08-Feb-21', 104.177, 'USD',3);</v>
      </c>
    </row>
    <row r="28" spans="2:5" x14ac:dyDescent="0.25">
      <c r="B28" t="str">
        <f t="shared" si="1"/>
        <v/>
      </c>
      <c r="D28" s="9">
        <f t="shared" ca="1" si="6"/>
        <v>103.617</v>
      </c>
      <c r="E28" t="str">
        <f t="shared" ca="1" si="5"/>
        <v>INSERT INTO BASE_PRICES(PRICEDATE, PRICE, CURRENCY, SECURITY_ID) VALUES('09-Feb-21', 103.617, 'USD',3);</v>
      </c>
    </row>
    <row r="29" spans="2:5" x14ac:dyDescent="0.25">
      <c r="B29" t="str">
        <f t="shared" si="1"/>
        <v/>
      </c>
      <c r="D29" s="9">
        <f t="shared" ca="1" si="6"/>
        <v>103.709</v>
      </c>
      <c r="E29" t="str">
        <f t="shared" ca="1" si="5"/>
        <v>INSERT INTO BASE_PRICES(PRICEDATE, PRICE, CURRENCY, SECURITY_ID) VALUES('10-Feb-21', 103.709, 'USD',3);</v>
      </c>
    </row>
    <row r="30" spans="2:5" x14ac:dyDescent="0.25">
      <c r="B30" t="str">
        <f t="shared" si="1"/>
        <v/>
      </c>
      <c r="D30" s="9">
        <f t="shared" ca="1" si="6"/>
        <v>103.551</v>
      </c>
      <c r="E30" t="str">
        <f t="shared" ca="1" si="5"/>
        <v>INSERT INTO BASE_PRICES(PRICEDATE, PRICE, CURRENCY, SECURITY_ID) VALUES('11-Feb-21', 103.551, 'USD',3);</v>
      </c>
    </row>
    <row r="31" spans="2:5" x14ac:dyDescent="0.25">
      <c r="B31" t="str">
        <f t="shared" si="1"/>
        <v/>
      </c>
      <c r="D31" s="9">
        <f t="shared" ca="1" si="6"/>
        <v>103.59</v>
      </c>
      <c r="E31" t="str">
        <f t="shared" ca="1" si="5"/>
        <v>INSERT INTO BASE_PRICES(PRICEDATE, PRICE, CURRENCY, SECURITY_ID) VALUES('12-Feb-21', 103.59, 'USD',3);</v>
      </c>
    </row>
    <row r="32" spans="2:5" x14ac:dyDescent="0.25">
      <c r="B32">
        <v>4</v>
      </c>
      <c r="C32" t="s">
        <v>87</v>
      </c>
      <c r="D32" s="27">
        <f ca="1">RANDBETWEEN(56000, 87000)/100</f>
        <v>826.61</v>
      </c>
      <c r="E32" t="str">
        <f t="shared" ref="E32:E41" ca="1" si="7">"INSERT INTO BASE_PRICES(PRICEDATE, PRICE, CURRENCY, SECURITY_ID) VALUES('"&amp;TEXT(A2, "DD-MMM-YY")&amp; "', "&amp; D32 &amp; ", '" &amp; C$32 &amp; "'," &amp; B$32 &amp; ");"</f>
        <v>INSERT INTO BASE_PRICES(PRICEDATE, PRICE, CURRENCY, SECURITY_ID) VALUES('01-Feb-21', 826.61, 'USD',4);</v>
      </c>
    </row>
    <row r="33" spans="2:5" x14ac:dyDescent="0.25">
      <c r="B33" t="str">
        <f t="shared" si="1"/>
        <v/>
      </c>
      <c r="D33" s="27">
        <f t="shared" ref="D33:D41" ca="1" si="8">RANDBETWEEN(56000, 87000)/100</f>
        <v>836.81</v>
      </c>
      <c r="E33" t="str">
        <f t="shared" ca="1" si="7"/>
        <v>INSERT INTO BASE_PRICES(PRICEDATE, PRICE, CURRENCY, SECURITY_ID) VALUES('02-Feb-21', 836.81, 'USD',4);</v>
      </c>
    </row>
    <row r="34" spans="2:5" x14ac:dyDescent="0.25">
      <c r="B34" t="str">
        <f t="shared" si="1"/>
        <v/>
      </c>
      <c r="D34" s="27">
        <f t="shared" ca="1" si="8"/>
        <v>706.13</v>
      </c>
      <c r="E34" t="str">
        <f t="shared" ca="1" si="7"/>
        <v>INSERT INTO BASE_PRICES(PRICEDATE, PRICE, CURRENCY, SECURITY_ID) VALUES('03-Feb-21', 706.13, 'USD',4);</v>
      </c>
    </row>
    <row r="35" spans="2:5" x14ac:dyDescent="0.25">
      <c r="B35" t="str">
        <f t="shared" si="1"/>
        <v/>
      </c>
      <c r="D35" s="27">
        <f t="shared" ca="1" si="8"/>
        <v>714.36</v>
      </c>
      <c r="E35" t="str">
        <f t="shared" ca="1" si="7"/>
        <v>INSERT INTO BASE_PRICES(PRICEDATE, PRICE, CURRENCY, SECURITY_ID) VALUES('04-Feb-21', 714.36, 'USD',4);</v>
      </c>
    </row>
    <row r="36" spans="2:5" x14ac:dyDescent="0.25">
      <c r="B36" t="str">
        <f t="shared" si="1"/>
        <v/>
      </c>
      <c r="D36" s="27">
        <f t="shared" ca="1" si="8"/>
        <v>791.91</v>
      </c>
      <c r="E36" t="str">
        <f t="shared" ca="1" si="7"/>
        <v>INSERT INTO BASE_PRICES(PRICEDATE, PRICE, CURRENCY, SECURITY_ID) VALUES('05-Feb-21', 791.91, 'USD',4);</v>
      </c>
    </row>
    <row r="37" spans="2:5" x14ac:dyDescent="0.25">
      <c r="B37" t="str">
        <f t="shared" si="1"/>
        <v/>
      </c>
      <c r="D37" s="27">
        <f t="shared" ca="1" si="8"/>
        <v>733.53</v>
      </c>
      <c r="E37" t="str">
        <f t="shared" ca="1" si="7"/>
        <v>INSERT INTO BASE_PRICES(PRICEDATE, PRICE, CURRENCY, SECURITY_ID) VALUES('08-Feb-21', 733.53, 'USD',4);</v>
      </c>
    </row>
    <row r="38" spans="2:5" x14ac:dyDescent="0.25">
      <c r="B38" t="str">
        <f t="shared" si="1"/>
        <v/>
      </c>
      <c r="D38" s="27">
        <f t="shared" ca="1" si="8"/>
        <v>666.61</v>
      </c>
      <c r="E38" t="str">
        <f t="shared" ca="1" si="7"/>
        <v>INSERT INTO BASE_PRICES(PRICEDATE, PRICE, CURRENCY, SECURITY_ID) VALUES('09-Feb-21', 666.61, 'USD',4);</v>
      </c>
    </row>
    <row r="39" spans="2:5" x14ac:dyDescent="0.25">
      <c r="B39" t="str">
        <f t="shared" si="1"/>
        <v/>
      </c>
      <c r="D39" s="27">
        <f t="shared" ca="1" si="8"/>
        <v>756.94</v>
      </c>
      <c r="E39" t="str">
        <f t="shared" ca="1" si="7"/>
        <v>INSERT INTO BASE_PRICES(PRICEDATE, PRICE, CURRENCY, SECURITY_ID) VALUES('10-Feb-21', 756.94, 'USD',4);</v>
      </c>
    </row>
    <row r="40" spans="2:5" x14ac:dyDescent="0.25">
      <c r="B40" t="str">
        <f t="shared" si="1"/>
        <v/>
      </c>
      <c r="D40" s="27">
        <f t="shared" ca="1" si="8"/>
        <v>689.68</v>
      </c>
      <c r="E40" t="str">
        <f t="shared" ca="1" si="7"/>
        <v>INSERT INTO BASE_PRICES(PRICEDATE, PRICE, CURRENCY, SECURITY_ID) VALUES('11-Feb-21', 689.68, 'USD',4);</v>
      </c>
    </row>
    <row r="41" spans="2:5" x14ac:dyDescent="0.25">
      <c r="B41" t="str">
        <f t="shared" si="1"/>
        <v/>
      </c>
      <c r="D41" s="27">
        <f t="shared" ca="1" si="8"/>
        <v>760.12</v>
      </c>
      <c r="E41" t="str">
        <f t="shared" ca="1" si="7"/>
        <v>INSERT INTO BASE_PRICES(PRICEDATE, PRICE, CURRENCY, SECURITY_ID) VALUES('12-Feb-21', 760.12, 'USD',4);</v>
      </c>
    </row>
    <row r="42" spans="2:5" x14ac:dyDescent="0.25">
      <c r="B42">
        <v>5</v>
      </c>
      <c r="C42" t="s">
        <v>90</v>
      </c>
      <c r="D42" s="9">
        <f ca="1">RANDBETWEEN(159000, 165830)/1000</f>
        <v>161.79</v>
      </c>
      <c r="E42" t="str">
        <f t="shared" ref="E42:E51" ca="1" si="9">"INSERT INTO BASE_PRICES(PRICEDATE, PRICE, CURRENCY, SECURITY_ID) VALUES('"&amp;TEXT(A2, "DD-MMM-YY")&amp; "', "&amp; D42 &amp; ", '" &amp; C$42 &amp; "'," &amp; B$42 &amp; ");"</f>
        <v>INSERT INTO BASE_PRICES(PRICEDATE, PRICE, CURRENCY, SECURITY_ID) VALUES('01-Feb-21', 161.79, 'GBP',5);</v>
      </c>
    </row>
    <row r="43" spans="2:5" x14ac:dyDescent="0.25">
      <c r="B43" t="str">
        <f t="shared" si="1"/>
        <v/>
      </c>
      <c r="D43" s="9">
        <f t="shared" ref="D43:D51" ca="1" si="10">RANDBETWEEN(159000, 165830)/1000</f>
        <v>160.25399999999999</v>
      </c>
      <c r="E43" t="str">
        <f t="shared" ca="1" si="9"/>
        <v>INSERT INTO BASE_PRICES(PRICEDATE, PRICE, CURRENCY, SECURITY_ID) VALUES('02-Feb-21', 160.254, 'GBP',5);</v>
      </c>
    </row>
    <row r="44" spans="2:5" x14ac:dyDescent="0.25">
      <c r="B44" t="str">
        <f t="shared" si="1"/>
        <v/>
      </c>
      <c r="D44" s="9">
        <f t="shared" ca="1" si="10"/>
        <v>163.70500000000001</v>
      </c>
      <c r="E44" t="str">
        <f t="shared" ca="1" si="9"/>
        <v>INSERT INTO BASE_PRICES(PRICEDATE, PRICE, CURRENCY, SECURITY_ID) VALUES('03-Feb-21', 163.705, 'GBP',5);</v>
      </c>
    </row>
    <row r="45" spans="2:5" x14ac:dyDescent="0.25">
      <c r="B45" t="str">
        <f t="shared" si="1"/>
        <v/>
      </c>
      <c r="D45" s="9">
        <f t="shared" ca="1" si="10"/>
        <v>163.041</v>
      </c>
      <c r="E45" t="str">
        <f t="shared" ca="1" si="9"/>
        <v>INSERT INTO BASE_PRICES(PRICEDATE, PRICE, CURRENCY, SECURITY_ID) VALUES('04-Feb-21', 163.041, 'GBP',5);</v>
      </c>
    </row>
    <row r="46" spans="2:5" x14ac:dyDescent="0.25">
      <c r="B46" t="str">
        <f t="shared" si="1"/>
        <v/>
      </c>
      <c r="D46" s="9">
        <f t="shared" ca="1" si="10"/>
        <v>165.65700000000001</v>
      </c>
      <c r="E46" t="str">
        <f t="shared" ca="1" si="9"/>
        <v>INSERT INTO BASE_PRICES(PRICEDATE, PRICE, CURRENCY, SECURITY_ID) VALUES('05-Feb-21', 165.657, 'GBP',5);</v>
      </c>
    </row>
    <row r="47" spans="2:5" x14ac:dyDescent="0.25">
      <c r="B47" t="str">
        <f t="shared" si="1"/>
        <v/>
      </c>
      <c r="D47" s="9">
        <f t="shared" ca="1" si="10"/>
        <v>160.28899999999999</v>
      </c>
      <c r="E47" t="str">
        <f t="shared" ca="1" si="9"/>
        <v>INSERT INTO BASE_PRICES(PRICEDATE, PRICE, CURRENCY, SECURITY_ID) VALUES('08-Feb-21', 160.289, 'GBP',5);</v>
      </c>
    </row>
    <row r="48" spans="2:5" x14ac:dyDescent="0.25">
      <c r="B48" t="str">
        <f t="shared" si="1"/>
        <v/>
      </c>
      <c r="D48" s="9">
        <f t="shared" ca="1" si="10"/>
        <v>159.32400000000001</v>
      </c>
      <c r="E48" t="str">
        <f t="shared" ca="1" si="9"/>
        <v>INSERT INTO BASE_PRICES(PRICEDATE, PRICE, CURRENCY, SECURITY_ID) VALUES('09-Feb-21', 159.324, 'GBP',5);</v>
      </c>
    </row>
    <row r="49" spans="2:5" x14ac:dyDescent="0.25">
      <c r="B49" t="str">
        <f t="shared" si="1"/>
        <v/>
      </c>
      <c r="D49" s="9">
        <f t="shared" ca="1" si="10"/>
        <v>163.785</v>
      </c>
      <c r="E49" t="str">
        <f t="shared" ca="1" si="9"/>
        <v>INSERT INTO BASE_PRICES(PRICEDATE, PRICE, CURRENCY, SECURITY_ID) VALUES('10-Feb-21', 163.785, 'GBP',5);</v>
      </c>
    </row>
    <row r="50" spans="2:5" x14ac:dyDescent="0.25">
      <c r="B50" t="str">
        <f t="shared" si="1"/>
        <v/>
      </c>
      <c r="D50" s="9">
        <f t="shared" ca="1" si="10"/>
        <v>162.63900000000001</v>
      </c>
      <c r="E50" t="str">
        <f t="shared" ca="1" si="9"/>
        <v>INSERT INTO BASE_PRICES(PRICEDATE, PRICE, CURRENCY, SECURITY_ID) VALUES('11-Feb-21', 162.639, 'GBP',5);</v>
      </c>
    </row>
    <row r="51" spans="2:5" x14ac:dyDescent="0.25">
      <c r="B51" t="str">
        <f t="shared" si="1"/>
        <v/>
      </c>
      <c r="D51" s="9">
        <f t="shared" ca="1" si="10"/>
        <v>163.92699999999999</v>
      </c>
      <c r="E51" t="str">
        <f t="shared" ca="1" si="9"/>
        <v>INSERT INTO BASE_PRICES(PRICEDATE, PRICE, CURRENCY, SECURITY_ID) VALUES('12-Feb-21', 163.927, 'GBP',5);</v>
      </c>
    </row>
    <row r="52" spans="2:5" x14ac:dyDescent="0.25">
      <c r="B52">
        <v>6</v>
      </c>
      <c r="C52" t="s">
        <v>87</v>
      </c>
      <c r="D52" s="27">
        <f ca="1">RANDBETWEEN(27025, 35000)/100</f>
        <v>271.79000000000002</v>
      </c>
      <c r="E52" t="str">
        <f t="shared" ref="E52:E61" ca="1" si="11">"INSERT INTO BASE_PRICES(PRICEDATE, PRICE, CURRENCY, SECURITY_ID) VALUES('"&amp;TEXT(A2, "DD-MMM-YY")&amp; "', "&amp; D52 &amp; ", '" &amp; C$52 &amp; "'," &amp; B$52 &amp; ");"</f>
        <v>INSERT INTO BASE_PRICES(PRICEDATE, PRICE, CURRENCY, SECURITY_ID) VALUES('01-Feb-21', 271.79, 'USD',6);</v>
      </c>
    </row>
    <row r="53" spans="2:5" x14ac:dyDescent="0.25">
      <c r="B53" t="str">
        <f t="shared" si="1"/>
        <v/>
      </c>
      <c r="D53" s="27">
        <f t="shared" ref="D53:D60" ca="1" si="12">RANDBETWEEN(27025, 35000)/100</f>
        <v>326.41000000000003</v>
      </c>
      <c r="E53" t="str">
        <f t="shared" ca="1" si="11"/>
        <v>INSERT INTO BASE_PRICES(PRICEDATE, PRICE, CURRENCY, SECURITY_ID) VALUES('02-Feb-21', 326.41, 'USD',6);</v>
      </c>
    </row>
    <row r="54" spans="2:5" x14ac:dyDescent="0.25">
      <c r="B54" t="str">
        <f t="shared" si="1"/>
        <v/>
      </c>
      <c r="D54" s="27">
        <f t="shared" ca="1" si="12"/>
        <v>342.5</v>
      </c>
      <c r="E54" t="str">
        <f t="shared" ca="1" si="11"/>
        <v>INSERT INTO BASE_PRICES(PRICEDATE, PRICE, CURRENCY, SECURITY_ID) VALUES('03-Feb-21', 342.5, 'USD',6);</v>
      </c>
    </row>
    <row r="55" spans="2:5" x14ac:dyDescent="0.25">
      <c r="B55" t="str">
        <f t="shared" si="1"/>
        <v/>
      </c>
      <c r="D55" s="27">
        <f t="shared" ca="1" si="12"/>
        <v>293</v>
      </c>
      <c r="E55" t="str">
        <f t="shared" ca="1" si="11"/>
        <v>INSERT INTO BASE_PRICES(PRICEDATE, PRICE, CURRENCY, SECURITY_ID) VALUES('04-Feb-21', 293, 'USD',6);</v>
      </c>
    </row>
    <row r="56" spans="2:5" x14ac:dyDescent="0.25">
      <c r="B56" t="str">
        <f t="shared" si="1"/>
        <v/>
      </c>
      <c r="D56" s="27">
        <f t="shared" ca="1" si="12"/>
        <v>275.92</v>
      </c>
      <c r="E56" t="str">
        <f t="shared" ca="1" si="11"/>
        <v>INSERT INTO BASE_PRICES(PRICEDATE, PRICE, CURRENCY, SECURITY_ID) VALUES('05-Feb-21', 275.92, 'USD',6);</v>
      </c>
    </row>
    <row r="57" spans="2:5" x14ac:dyDescent="0.25">
      <c r="B57" t="str">
        <f t="shared" si="1"/>
        <v/>
      </c>
      <c r="D57" s="27">
        <f t="shared" ca="1" si="12"/>
        <v>344.91</v>
      </c>
      <c r="E57" t="str">
        <f t="shared" ca="1" si="11"/>
        <v>INSERT INTO BASE_PRICES(PRICEDATE, PRICE, CURRENCY, SECURITY_ID) VALUES('08-Feb-21', 344.91, 'USD',6);</v>
      </c>
    </row>
    <row r="58" spans="2:5" x14ac:dyDescent="0.25">
      <c r="B58" t="str">
        <f t="shared" si="1"/>
        <v/>
      </c>
      <c r="D58" s="27">
        <f t="shared" ca="1" si="12"/>
        <v>343.26</v>
      </c>
      <c r="E58" t="str">
        <f t="shared" ca="1" si="11"/>
        <v>INSERT INTO BASE_PRICES(PRICEDATE, PRICE, CURRENCY, SECURITY_ID) VALUES('09-Feb-21', 343.26, 'USD',6);</v>
      </c>
    </row>
    <row r="59" spans="2:5" x14ac:dyDescent="0.25">
      <c r="B59" t="str">
        <f t="shared" si="1"/>
        <v/>
      </c>
      <c r="D59" s="27">
        <f t="shared" ca="1" si="12"/>
        <v>327.92</v>
      </c>
      <c r="E59" t="str">
        <f t="shared" ca="1" si="11"/>
        <v>INSERT INTO BASE_PRICES(PRICEDATE, PRICE, CURRENCY, SECURITY_ID) VALUES('10-Feb-21', 327.92, 'USD',6);</v>
      </c>
    </row>
    <row r="60" spans="2:5" x14ac:dyDescent="0.25">
      <c r="B60" t="str">
        <f t="shared" si="1"/>
        <v/>
      </c>
      <c r="D60" s="27">
        <f t="shared" ca="1" si="12"/>
        <v>336.04</v>
      </c>
      <c r="E60" t="str">
        <f t="shared" ca="1" si="11"/>
        <v>INSERT INTO BASE_PRICES(PRICEDATE, PRICE, CURRENCY, SECURITY_ID) VALUES('11-Feb-21', 336.04, 'USD',6);</v>
      </c>
    </row>
    <row r="61" spans="2:5" x14ac:dyDescent="0.25">
      <c r="B61" t="str">
        <f t="shared" si="1"/>
        <v/>
      </c>
      <c r="D61" s="27">
        <f ca="1">RANDBETWEEN(27025, 35000)/100</f>
        <v>338.97</v>
      </c>
      <c r="E61" t="str">
        <f t="shared" ca="1" si="11"/>
        <v>INSERT INTO BASE_PRICES(PRICEDATE, PRICE, CURRENCY, SECURITY_ID) VALUES('12-Feb-21', 338.97, 'USD',6);</v>
      </c>
    </row>
    <row r="62" spans="2:5" x14ac:dyDescent="0.25">
      <c r="B62">
        <v>7</v>
      </c>
      <c r="C62" t="s">
        <v>87</v>
      </c>
      <c r="D62" s="27">
        <f ca="1">RANDBETWEEN(23000, 30500)/100</f>
        <v>287.86</v>
      </c>
      <c r="E62" t="str">
        <f t="shared" ref="E62:E71" ca="1" si="13">"INSERT INTO BASE_PRICES(PRICEDATE, PRICE, CURRENCY, SECURITY_ID) VALUES('"&amp;TEXT(A2, "DD-MMM-YY")&amp; "', "&amp; D62 &amp; ", '" &amp; C$62 &amp; "'," &amp; B$62 &amp; ");"</f>
        <v>INSERT INTO BASE_PRICES(PRICEDATE, PRICE, CURRENCY, SECURITY_ID) VALUES('01-Feb-21', 287.86, 'USD',7);</v>
      </c>
    </row>
    <row r="63" spans="2:5" x14ac:dyDescent="0.25">
      <c r="B63" t="str">
        <f t="shared" si="1"/>
        <v/>
      </c>
      <c r="D63" s="27">
        <f t="shared" ref="D63:D71" ca="1" si="14">RANDBETWEEN(23000, 30500)/100</f>
        <v>239.66</v>
      </c>
      <c r="E63" t="str">
        <f t="shared" ca="1" si="13"/>
        <v>INSERT INTO BASE_PRICES(PRICEDATE, PRICE, CURRENCY, SECURITY_ID) VALUES('02-Feb-21', 239.66, 'USD',7);</v>
      </c>
    </row>
    <row r="64" spans="2:5" x14ac:dyDescent="0.25">
      <c r="B64" t="str">
        <f t="shared" si="1"/>
        <v/>
      </c>
      <c r="D64" s="27">
        <f t="shared" ca="1" si="14"/>
        <v>291.79000000000002</v>
      </c>
      <c r="E64" t="str">
        <f t="shared" ca="1" si="13"/>
        <v>INSERT INTO BASE_PRICES(PRICEDATE, PRICE, CURRENCY, SECURITY_ID) VALUES('03-Feb-21', 291.79, 'USD',7);</v>
      </c>
    </row>
    <row r="65" spans="2:5" x14ac:dyDescent="0.25">
      <c r="B65" t="str">
        <f t="shared" si="1"/>
        <v/>
      </c>
      <c r="D65" s="27">
        <f t="shared" ca="1" si="14"/>
        <v>272.01</v>
      </c>
      <c r="E65" t="str">
        <f t="shared" ca="1" si="13"/>
        <v>INSERT INTO BASE_PRICES(PRICEDATE, PRICE, CURRENCY, SECURITY_ID) VALUES('04-Feb-21', 272.01, 'USD',7);</v>
      </c>
    </row>
    <row r="66" spans="2:5" x14ac:dyDescent="0.25">
      <c r="B66" t="str">
        <f t="shared" si="1"/>
        <v/>
      </c>
      <c r="D66" s="27">
        <f t="shared" ca="1" si="14"/>
        <v>295.85000000000002</v>
      </c>
      <c r="E66" t="str">
        <f t="shared" ca="1" si="13"/>
        <v>INSERT INTO BASE_PRICES(PRICEDATE, PRICE, CURRENCY, SECURITY_ID) VALUES('05-Feb-21', 295.85, 'USD',7);</v>
      </c>
    </row>
    <row r="67" spans="2:5" x14ac:dyDescent="0.25">
      <c r="B67" t="str">
        <f t="shared" ref="B67:B130" si="15">IF(MOD(ROW(A67),10)=2, ROW(A66)-(MOD(ROW(A66), 10)-1)*10, "")</f>
        <v/>
      </c>
      <c r="D67" s="27">
        <f t="shared" ca="1" si="14"/>
        <v>276.25</v>
      </c>
      <c r="E67" t="str">
        <f t="shared" ca="1" si="13"/>
        <v>INSERT INTO BASE_PRICES(PRICEDATE, PRICE, CURRENCY, SECURITY_ID) VALUES('08-Feb-21', 276.25, 'USD',7);</v>
      </c>
    </row>
    <row r="68" spans="2:5" x14ac:dyDescent="0.25">
      <c r="B68" t="str">
        <f t="shared" si="15"/>
        <v/>
      </c>
      <c r="D68" s="27">
        <f t="shared" ca="1" si="14"/>
        <v>252.4</v>
      </c>
      <c r="E68" t="str">
        <f t="shared" ca="1" si="13"/>
        <v>INSERT INTO BASE_PRICES(PRICEDATE, PRICE, CURRENCY, SECURITY_ID) VALUES('09-Feb-21', 252.4, 'USD',7);</v>
      </c>
    </row>
    <row r="69" spans="2:5" x14ac:dyDescent="0.25">
      <c r="B69" t="str">
        <f t="shared" si="15"/>
        <v/>
      </c>
      <c r="D69" s="27">
        <f t="shared" ca="1" si="14"/>
        <v>268.27</v>
      </c>
      <c r="E69" t="str">
        <f t="shared" ca="1" si="13"/>
        <v>INSERT INTO BASE_PRICES(PRICEDATE, PRICE, CURRENCY, SECURITY_ID) VALUES('10-Feb-21', 268.27, 'USD',7);</v>
      </c>
    </row>
    <row r="70" spans="2:5" x14ac:dyDescent="0.25">
      <c r="B70" t="str">
        <f t="shared" si="15"/>
        <v/>
      </c>
      <c r="D70" s="27">
        <f t="shared" ca="1" si="14"/>
        <v>260.83</v>
      </c>
      <c r="E70" t="str">
        <f t="shared" ca="1" si="13"/>
        <v>INSERT INTO BASE_PRICES(PRICEDATE, PRICE, CURRENCY, SECURITY_ID) VALUES('11-Feb-21', 260.83, 'USD',7);</v>
      </c>
    </row>
    <row r="71" spans="2:5" x14ac:dyDescent="0.25">
      <c r="B71" t="str">
        <f t="shared" si="15"/>
        <v/>
      </c>
      <c r="D71" s="27">
        <f t="shared" ca="1" si="14"/>
        <v>248.42</v>
      </c>
      <c r="E71" t="str">
        <f t="shared" ca="1" si="13"/>
        <v>INSERT INTO BASE_PRICES(PRICEDATE, PRICE, CURRENCY, SECURITY_ID) VALUES('12-Feb-21', 248.42, 'USD',7);</v>
      </c>
    </row>
    <row r="72" spans="2:5" x14ac:dyDescent="0.25">
      <c r="B72">
        <v>8</v>
      </c>
      <c r="C72" t="s">
        <v>87</v>
      </c>
      <c r="D72" s="9">
        <f ca="1">RANDBETWEEN(102530, 104150)/1000</f>
        <v>103.267</v>
      </c>
      <c r="E72" t="str">
        <f t="shared" ref="E72:E81" ca="1" si="16">"INSERT INTO BASE_PRICES(PRICEDATE, PRICE, CURRENCY, SECURITY_ID) VALUES('"&amp;TEXT(A2, "DD-MMM-YY")&amp; "', "&amp; D72 &amp; ", '" &amp; C$72 &amp; "'," &amp; B$72 &amp; ");"</f>
        <v>INSERT INTO BASE_PRICES(PRICEDATE, PRICE, CURRENCY, SECURITY_ID) VALUES('01-Feb-21', 103.267, 'USD',8);</v>
      </c>
    </row>
    <row r="73" spans="2:5" x14ac:dyDescent="0.25">
      <c r="B73" t="str">
        <f t="shared" si="15"/>
        <v/>
      </c>
      <c r="D73" s="9">
        <f t="shared" ref="D73:D81" ca="1" si="17">RANDBETWEEN(102530, 104150)/1000</f>
        <v>103.602</v>
      </c>
      <c r="E73" t="str">
        <f t="shared" ca="1" si="16"/>
        <v>INSERT INTO BASE_PRICES(PRICEDATE, PRICE, CURRENCY, SECURITY_ID) VALUES('02-Feb-21', 103.602, 'USD',8);</v>
      </c>
    </row>
    <row r="74" spans="2:5" x14ac:dyDescent="0.25">
      <c r="B74" t="str">
        <f t="shared" si="15"/>
        <v/>
      </c>
      <c r="D74" s="9">
        <f t="shared" ca="1" si="17"/>
        <v>103.422</v>
      </c>
      <c r="E74" t="str">
        <f t="shared" ca="1" si="16"/>
        <v>INSERT INTO BASE_PRICES(PRICEDATE, PRICE, CURRENCY, SECURITY_ID) VALUES('03-Feb-21', 103.422, 'USD',8);</v>
      </c>
    </row>
    <row r="75" spans="2:5" x14ac:dyDescent="0.25">
      <c r="B75" t="str">
        <f t="shared" si="15"/>
        <v/>
      </c>
      <c r="D75" s="9">
        <f t="shared" ca="1" si="17"/>
        <v>102.917</v>
      </c>
      <c r="E75" t="str">
        <f t="shared" ca="1" si="16"/>
        <v>INSERT INTO BASE_PRICES(PRICEDATE, PRICE, CURRENCY, SECURITY_ID) VALUES('04-Feb-21', 102.917, 'USD',8);</v>
      </c>
    </row>
    <row r="76" spans="2:5" x14ac:dyDescent="0.25">
      <c r="B76" t="str">
        <f t="shared" si="15"/>
        <v/>
      </c>
      <c r="D76" s="9">
        <f t="shared" ca="1" si="17"/>
        <v>103.983</v>
      </c>
      <c r="E76" t="str">
        <f t="shared" ca="1" si="16"/>
        <v>INSERT INTO BASE_PRICES(PRICEDATE, PRICE, CURRENCY, SECURITY_ID) VALUES('05-Feb-21', 103.983, 'USD',8);</v>
      </c>
    </row>
    <row r="77" spans="2:5" x14ac:dyDescent="0.25">
      <c r="B77" t="str">
        <f t="shared" si="15"/>
        <v/>
      </c>
      <c r="D77" s="9">
        <f t="shared" ca="1" si="17"/>
        <v>103.21599999999999</v>
      </c>
      <c r="E77" t="str">
        <f t="shared" ca="1" si="16"/>
        <v>INSERT INTO BASE_PRICES(PRICEDATE, PRICE, CURRENCY, SECURITY_ID) VALUES('08-Feb-21', 103.216, 'USD',8);</v>
      </c>
    </row>
    <row r="78" spans="2:5" x14ac:dyDescent="0.25">
      <c r="B78" t="str">
        <f t="shared" si="15"/>
        <v/>
      </c>
      <c r="D78" s="9">
        <f t="shared" ca="1" si="17"/>
        <v>103.446</v>
      </c>
      <c r="E78" t="str">
        <f t="shared" ca="1" si="16"/>
        <v>INSERT INTO BASE_PRICES(PRICEDATE, PRICE, CURRENCY, SECURITY_ID) VALUES('09-Feb-21', 103.446, 'USD',8);</v>
      </c>
    </row>
    <row r="79" spans="2:5" x14ac:dyDescent="0.25">
      <c r="B79" t="str">
        <f t="shared" si="15"/>
        <v/>
      </c>
      <c r="D79" s="9">
        <f t="shared" ca="1" si="17"/>
        <v>103.51300000000001</v>
      </c>
      <c r="E79" t="str">
        <f t="shared" ca="1" si="16"/>
        <v>INSERT INTO BASE_PRICES(PRICEDATE, PRICE, CURRENCY, SECURITY_ID) VALUES('10-Feb-21', 103.513, 'USD',8);</v>
      </c>
    </row>
    <row r="80" spans="2:5" x14ac:dyDescent="0.25">
      <c r="B80" t="str">
        <f t="shared" si="15"/>
        <v/>
      </c>
      <c r="D80" s="9">
        <f t="shared" ca="1" si="17"/>
        <v>102.761</v>
      </c>
      <c r="E80" t="str">
        <f t="shared" ca="1" si="16"/>
        <v>INSERT INTO BASE_PRICES(PRICEDATE, PRICE, CURRENCY, SECURITY_ID) VALUES('11-Feb-21', 102.761, 'USD',8);</v>
      </c>
    </row>
    <row r="81" spans="2:5" x14ac:dyDescent="0.25">
      <c r="B81" t="str">
        <f t="shared" si="15"/>
        <v/>
      </c>
      <c r="D81" s="9">
        <f t="shared" ca="1" si="17"/>
        <v>102.56</v>
      </c>
      <c r="E81" t="str">
        <f t="shared" ca="1" si="16"/>
        <v>INSERT INTO BASE_PRICES(PRICEDATE, PRICE, CURRENCY, SECURITY_ID) VALUES('12-Feb-21', 102.56, 'USD',8);</v>
      </c>
    </row>
    <row r="82" spans="2:5" x14ac:dyDescent="0.25">
      <c r="B82">
        <v>9</v>
      </c>
      <c r="C82" t="s">
        <v>87</v>
      </c>
      <c r="D82" s="27">
        <f ca="1">RANDBETWEEN(11510, 14350)/100</f>
        <v>127.73</v>
      </c>
      <c r="E82" t="str">
        <f t="shared" ref="E82:E91" ca="1" si="18">"INSERT INTO BASE_PRICES(PRICEDATE, PRICE, CURRENCY, SECURITY_ID) VALUES('"&amp;TEXT(A2, "DD-MMM-YY")&amp; "', "&amp; D82 &amp; ", '" &amp; C$82 &amp; "'," &amp; B$82 &amp; ");"</f>
        <v>INSERT INTO BASE_PRICES(PRICEDATE, PRICE, CURRENCY, SECURITY_ID) VALUES('01-Feb-21', 127.73, 'USD',9);</v>
      </c>
    </row>
    <row r="83" spans="2:5" x14ac:dyDescent="0.25">
      <c r="B83" t="str">
        <f t="shared" si="15"/>
        <v/>
      </c>
      <c r="D83" s="27">
        <f t="shared" ref="D83:D91" ca="1" si="19">RANDBETWEEN(11510, 14350)/100</f>
        <v>137.01</v>
      </c>
      <c r="E83" t="str">
        <f t="shared" ca="1" si="18"/>
        <v>INSERT INTO BASE_PRICES(PRICEDATE, PRICE, CURRENCY, SECURITY_ID) VALUES('02-Feb-21', 137.01, 'USD',9);</v>
      </c>
    </row>
    <row r="84" spans="2:5" x14ac:dyDescent="0.25">
      <c r="B84" t="str">
        <f t="shared" si="15"/>
        <v/>
      </c>
      <c r="D84" s="27">
        <f t="shared" ca="1" si="19"/>
        <v>140.44</v>
      </c>
      <c r="E84" t="str">
        <f t="shared" ca="1" si="18"/>
        <v>INSERT INTO BASE_PRICES(PRICEDATE, PRICE, CURRENCY, SECURITY_ID) VALUES('03-Feb-21', 140.44, 'USD',9);</v>
      </c>
    </row>
    <row r="85" spans="2:5" x14ac:dyDescent="0.25">
      <c r="B85" t="str">
        <f t="shared" si="15"/>
        <v/>
      </c>
      <c r="D85" s="27">
        <f t="shared" ca="1" si="19"/>
        <v>139.68</v>
      </c>
      <c r="E85" t="str">
        <f t="shared" ca="1" si="18"/>
        <v>INSERT INTO BASE_PRICES(PRICEDATE, PRICE, CURRENCY, SECURITY_ID) VALUES('04-Feb-21', 139.68, 'USD',9);</v>
      </c>
    </row>
    <row r="86" spans="2:5" x14ac:dyDescent="0.25">
      <c r="B86" t="str">
        <f t="shared" si="15"/>
        <v/>
      </c>
      <c r="D86" s="27">
        <f t="shared" ca="1" si="19"/>
        <v>116.21</v>
      </c>
      <c r="E86" t="str">
        <f t="shared" ca="1" si="18"/>
        <v>INSERT INTO BASE_PRICES(PRICEDATE, PRICE, CURRENCY, SECURITY_ID) VALUES('05-Feb-21', 116.21, 'USD',9);</v>
      </c>
    </row>
    <row r="87" spans="2:5" x14ac:dyDescent="0.25">
      <c r="B87" t="str">
        <f t="shared" si="15"/>
        <v/>
      </c>
      <c r="D87" s="27">
        <f t="shared" ca="1" si="19"/>
        <v>133.97999999999999</v>
      </c>
      <c r="E87" t="str">
        <f t="shared" ca="1" si="18"/>
        <v>INSERT INTO BASE_PRICES(PRICEDATE, PRICE, CURRENCY, SECURITY_ID) VALUES('08-Feb-21', 133.98, 'USD',9);</v>
      </c>
    </row>
    <row r="88" spans="2:5" x14ac:dyDescent="0.25">
      <c r="B88" t="str">
        <f t="shared" si="15"/>
        <v/>
      </c>
      <c r="D88" s="27">
        <f t="shared" ca="1" si="19"/>
        <v>127.78</v>
      </c>
      <c r="E88" t="str">
        <f t="shared" ca="1" si="18"/>
        <v>INSERT INTO BASE_PRICES(PRICEDATE, PRICE, CURRENCY, SECURITY_ID) VALUES('09-Feb-21', 127.78, 'USD',9);</v>
      </c>
    </row>
    <row r="89" spans="2:5" x14ac:dyDescent="0.25">
      <c r="B89" t="str">
        <f t="shared" si="15"/>
        <v/>
      </c>
      <c r="D89" s="27">
        <f t="shared" ca="1" si="19"/>
        <v>129.16999999999999</v>
      </c>
      <c r="E89" t="str">
        <f t="shared" ca="1" si="18"/>
        <v>INSERT INTO BASE_PRICES(PRICEDATE, PRICE, CURRENCY, SECURITY_ID) VALUES('10-Feb-21', 129.17, 'USD',9);</v>
      </c>
    </row>
    <row r="90" spans="2:5" x14ac:dyDescent="0.25">
      <c r="B90" t="str">
        <f t="shared" si="15"/>
        <v/>
      </c>
      <c r="D90" s="27">
        <f t="shared" ca="1" si="19"/>
        <v>121.08</v>
      </c>
      <c r="E90" t="str">
        <f t="shared" ca="1" si="18"/>
        <v>INSERT INTO BASE_PRICES(PRICEDATE, PRICE, CURRENCY, SECURITY_ID) VALUES('11-Feb-21', 121.08, 'USD',9);</v>
      </c>
    </row>
    <row r="91" spans="2:5" x14ac:dyDescent="0.25">
      <c r="B91" t="str">
        <f t="shared" si="15"/>
        <v/>
      </c>
      <c r="D91" s="27">
        <f t="shared" ca="1" si="19"/>
        <v>133.26</v>
      </c>
      <c r="E91" t="str">
        <f t="shared" ca="1" si="18"/>
        <v>INSERT INTO BASE_PRICES(PRICEDATE, PRICE, CURRENCY, SECURITY_ID) VALUES('12-Feb-21', 133.26, 'USD',9);</v>
      </c>
    </row>
    <row r="92" spans="2:5" x14ac:dyDescent="0.25">
      <c r="B92">
        <v>10</v>
      </c>
      <c r="C92" t="s">
        <v>87</v>
      </c>
      <c r="D92" s="27">
        <f ca="1">RANDBETWEEN(25500, 28500)/100</f>
        <v>276.05</v>
      </c>
      <c r="E92" t="str">
        <f t="shared" ref="E92:E101" ca="1" si="20">"INSERT INTO BASE_PRICES(PRICEDATE, PRICE, CURRENCY, SECURITY_ID) VALUES('"&amp;TEXT(A2, "DD-MMM-YY")&amp; "', "&amp; D92 &amp; ", '" &amp; C$92 &amp; "'," &amp; B$92 &amp; ");"</f>
        <v>INSERT INTO BASE_PRICES(PRICEDATE, PRICE, CURRENCY, SECURITY_ID) VALUES('01-Feb-21', 276.05, 'USD',10);</v>
      </c>
    </row>
    <row r="93" spans="2:5" x14ac:dyDescent="0.25">
      <c r="B93" t="str">
        <f t="shared" si="15"/>
        <v/>
      </c>
      <c r="D93" s="27">
        <f t="shared" ref="D93:D101" ca="1" si="21">RANDBETWEEN(25500, 28500)/100</f>
        <v>281.2</v>
      </c>
      <c r="E93" t="str">
        <f t="shared" ca="1" si="20"/>
        <v>INSERT INTO BASE_PRICES(PRICEDATE, PRICE, CURRENCY, SECURITY_ID) VALUES('02-Feb-21', 281.2, 'USD',10);</v>
      </c>
    </row>
    <row r="94" spans="2:5" x14ac:dyDescent="0.25">
      <c r="B94" t="str">
        <f t="shared" si="15"/>
        <v/>
      </c>
      <c r="D94" s="27">
        <f t="shared" ca="1" si="21"/>
        <v>264.95</v>
      </c>
      <c r="E94" t="str">
        <f t="shared" ca="1" si="20"/>
        <v>INSERT INTO BASE_PRICES(PRICEDATE, PRICE, CURRENCY, SECURITY_ID) VALUES('03-Feb-21', 264.95, 'USD',10);</v>
      </c>
    </row>
    <row r="95" spans="2:5" x14ac:dyDescent="0.25">
      <c r="B95" t="str">
        <f t="shared" si="15"/>
        <v/>
      </c>
      <c r="D95" s="27">
        <f t="shared" ca="1" si="21"/>
        <v>284.88</v>
      </c>
      <c r="E95" t="str">
        <f t="shared" ca="1" si="20"/>
        <v>INSERT INTO BASE_PRICES(PRICEDATE, PRICE, CURRENCY, SECURITY_ID) VALUES('04-Feb-21', 284.88, 'USD',10);</v>
      </c>
    </row>
    <row r="96" spans="2:5" x14ac:dyDescent="0.25">
      <c r="B96" t="str">
        <f t="shared" si="15"/>
        <v/>
      </c>
      <c r="D96" s="27">
        <f t="shared" ca="1" si="21"/>
        <v>273.64999999999998</v>
      </c>
      <c r="E96" t="str">
        <f t="shared" ca="1" si="20"/>
        <v>INSERT INTO BASE_PRICES(PRICEDATE, PRICE, CURRENCY, SECURITY_ID) VALUES('05-Feb-21', 273.65, 'USD',10);</v>
      </c>
    </row>
    <row r="97" spans="2:5" x14ac:dyDescent="0.25">
      <c r="B97" t="str">
        <f t="shared" si="15"/>
        <v/>
      </c>
      <c r="D97" s="27">
        <f t="shared" ca="1" si="21"/>
        <v>269.35000000000002</v>
      </c>
      <c r="E97" t="str">
        <f t="shared" ca="1" si="20"/>
        <v>INSERT INTO BASE_PRICES(PRICEDATE, PRICE, CURRENCY, SECURITY_ID) VALUES('08-Feb-21', 269.35, 'USD',10);</v>
      </c>
    </row>
    <row r="98" spans="2:5" x14ac:dyDescent="0.25">
      <c r="B98" t="str">
        <f t="shared" si="15"/>
        <v/>
      </c>
      <c r="D98" s="27">
        <f t="shared" ca="1" si="21"/>
        <v>261.66000000000003</v>
      </c>
      <c r="E98" t="str">
        <f t="shared" ca="1" si="20"/>
        <v>INSERT INTO BASE_PRICES(PRICEDATE, PRICE, CURRENCY, SECURITY_ID) VALUES('09-Feb-21', 261.66, 'USD',10);</v>
      </c>
    </row>
    <row r="99" spans="2:5" x14ac:dyDescent="0.25">
      <c r="B99" t="str">
        <f t="shared" si="15"/>
        <v/>
      </c>
      <c r="D99" s="27">
        <f t="shared" ca="1" si="21"/>
        <v>277.27999999999997</v>
      </c>
      <c r="E99" t="str">
        <f t="shared" ca="1" si="20"/>
        <v>INSERT INTO BASE_PRICES(PRICEDATE, PRICE, CURRENCY, SECURITY_ID) VALUES('10-Feb-21', 277.28, 'USD',10);</v>
      </c>
    </row>
    <row r="100" spans="2:5" x14ac:dyDescent="0.25">
      <c r="B100" t="str">
        <f t="shared" si="15"/>
        <v/>
      </c>
      <c r="D100" s="27">
        <f t="shared" ca="1" si="21"/>
        <v>255.67</v>
      </c>
      <c r="E100" t="str">
        <f t="shared" ca="1" si="20"/>
        <v>INSERT INTO BASE_PRICES(PRICEDATE, PRICE, CURRENCY, SECURITY_ID) VALUES('11-Feb-21', 255.67, 'USD',10);</v>
      </c>
    </row>
    <row r="101" spans="2:5" x14ac:dyDescent="0.25">
      <c r="B101" t="str">
        <f t="shared" si="15"/>
        <v/>
      </c>
      <c r="D101" s="27">
        <f t="shared" ca="1" si="21"/>
        <v>268.12</v>
      </c>
      <c r="E101" t="str">
        <f t="shared" ca="1" si="20"/>
        <v>INSERT INTO BASE_PRICES(PRICEDATE, PRICE, CURRENCY, SECURITY_ID) VALUES('12-Feb-21', 268.12, 'USD',10);</v>
      </c>
    </row>
    <row r="102" spans="2:5" x14ac:dyDescent="0.25">
      <c r="B102">
        <v>11</v>
      </c>
      <c r="C102" t="s">
        <v>87</v>
      </c>
      <c r="D102" s="27">
        <f ca="1">RANDBETWEEN(4400, 7800)/100</f>
        <v>76.55</v>
      </c>
      <c r="E102" t="str">
        <f t="shared" ref="E102:E111" ca="1" si="22">"INSERT INTO BASE_PRICES(PRICEDATE, PRICE, CURRENCY, SECURITY_ID) VALUES('"&amp;TEXT(A2, "DD-MMM-YY")&amp; "', "&amp; D102 &amp; ", '" &amp; C$102 &amp; "'," &amp; B$102 &amp; ");"</f>
        <v>INSERT INTO BASE_PRICES(PRICEDATE, PRICE, CURRENCY, SECURITY_ID) VALUES('01-Feb-21', 76.55, 'USD',11);</v>
      </c>
    </row>
    <row r="103" spans="2:5" x14ac:dyDescent="0.25">
      <c r="B103" t="str">
        <f t="shared" si="15"/>
        <v/>
      </c>
      <c r="D103" s="27">
        <f t="shared" ref="D103:D111" ca="1" si="23">RANDBETWEEN(4400, 7800)/100</f>
        <v>61.91</v>
      </c>
      <c r="E103" t="str">
        <f t="shared" ca="1" si="22"/>
        <v>INSERT INTO BASE_PRICES(PRICEDATE, PRICE, CURRENCY, SECURITY_ID) VALUES('02-Feb-21', 61.91, 'USD',11);</v>
      </c>
    </row>
    <row r="104" spans="2:5" x14ac:dyDescent="0.25">
      <c r="B104" t="str">
        <f t="shared" si="15"/>
        <v/>
      </c>
      <c r="D104" s="27">
        <f t="shared" ca="1" si="23"/>
        <v>67.59</v>
      </c>
      <c r="E104" t="str">
        <f t="shared" ca="1" si="22"/>
        <v>INSERT INTO BASE_PRICES(PRICEDATE, PRICE, CURRENCY, SECURITY_ID) VALUES('03-Feb-21', 67.59, 'USD',11);</v>
      </c>
    </row>
    <row r="105" spans="2:5" x14ac:dyDescent="0.25">
      <c r="B105" t="str">
        <f t="shared" si="15"/>
        <v/>
      </c>
      <c r="D105" s="27">
        <f t="shared" ca="1" si="23"/>
        <v>69.959999999999994</v>
      </c>
      <c r="E105" t="str">
        <f t="shared" ca="1" si="22"/>
        <v>INSERT INTO BASE_PRICES(PRICEDATE, PRICE, CURRENCY, SECURITY_ID) VALUES('04-Feb-21', 69.96, 'USD',11);</v>
      </c>
    </row>
    <row r="106" spans="2:5" x14ac:dyDescent="0.25">
      <c r="B106" t="str">
        <f t="shared" si="15"/>
        <v/>
      </c>
      <c r="D106" s="27">
        <f t="shared" ca="1" si="23"/>
        <v>64.73</v>
      </c>
      <c r="E106" t="str">
        <f t="shared" ca="1" si="22"/>
        <v>INSERT INTO BASE_PRICES(PRICEDATE, PRICE, CURRENCY, SECURITY_ID) VALUES('05-Feb-21', 64.73, 'USD',11);</v>
      </c>
    </row>
    <row r="107" spans="2:5" x14ac:dyDescent="0.25">
      <c r="B107" t="str">
        <f t="shared" si="15"/>
        <v/>
      </c>
      <c r="D107" s="27">
        <f t="shared" ca="1" si="23"/>
        <v>48.97</v>
      </c>
      <c r="E107" t="str">
        <f t="shared" ca="1" si="22"/>
        <v>INSERT INTO BASE_PRICES(PRICEDATE, PRICE, CURRENCY, SECURITY_ID) VALUES('08-Feb-21', 48.97, 'USD',11);</v>
      </c>
    </row>
    <row r="108" spans="2:5" x14ac:dyDescent="0.25">
      <c r="B108" t="str">
        <f t="shared" si="15"/>
        <v/>
      </c>
      <c r="D108" s="27">
        <f t="shared" ca="1" si="23"/>
        <v>65.67</v>
      </c>
      <c r="E108" t="str">
        <f t="shared" ca="1" si="22"/>
        <v>INSERT INTO BASE_PRICES(PRICEDATE, PRICE, CURRENCY, SECURITY_ID) VALUES('09-Feb-21', 65.67, 'USD',11);</v>
      </c>
    </row>
    <row r="109" spans="2:5" x14ac:dyDescent="0.25">
      <c r="B109" t="str">
        <f t="shared" si="15"/>
        <v/>
      </c>
      <c r="D109" s="27">
        <f t="shared" ca="1" si="23"/>
        <v>59.03</v>
      </c>
      <c r="E109" t="str">
        <f t="shared" ca="1" si="22"/>
        <v>INSERT INTO BASE_PRICES(PRICEDATE, PRICE, CURRENCY, SECURITY_ID) VALUES('10-Feb-21', 59.03, 'USD',11);</v>
      </c>
    </row>
    <row r="110" spans="2:5" x14ac:dyDescent="0.25">
      <c r="B110" t="str">
        <f t="shared" si="15"/>
        <v/>
      </c>
      <c r="D110" s="27">
        <f t="shared" ca="1" si="23"/>
        <v>50.37</v>
      </c>
      <c r="E110" t="str">
        <f t="shared" ca="1" si="22"/>
        <v>INSERT INTO BASE_PRICES(PRICEDATE, PRICE, CURRENCY, SECURITY_ID) VALUES('11-Feb-21', 50.37, 'USD',11);</v>
      </c>
    </row>
    <row r="111" spans="2:5" x14ac:dyDescent="0.25">
      <c r="B111" t="str">
        <f t="shared" si="15"/>
        <v/>
      </c>
      <c r="D111" s="27">
        <f t="shared" ca="1" si="23"/>
        <v>77.48</v>
      </c>
      <c r="E111" t="str">
        <f t="shared" ca="1" si="22"/>
        <v>INSERT INTO BASE_PRICES(PRICEDATE, PRICE, CURRENCY, SECURITY_ID) VALUES('12-Feb-21', 77.48, 'USD',11);</v>
      </c>
    </row>
    <row r="112" spans="2:5" x14ac:dyDescent="0.25">
      <c r="B112">
        <v>12</v>
      </c>
      <c r="C112" t="s">
        <v>87</v>
      </c>
      <c r="D112" s="27">
        <f ca="1">RANDBETWEEN(12500, 15000)/100</f>
        <v>130.32</v>
      </c>
      <c r="E112" t="str">
        <f t="shared" ref="E112:E121" ca="1" si="24">"INSERT INTO BASE_PRICES(PRICEDATE, PRICE, CURRENCY, SECURITY_ID) VALUES('"&amp;TEXT(A2, "DD-MMM-YY")&amp; "', "&amp; D112 &amp; ", '" &amp; C$112 &amp; "'," &amp; B$112 &amp; ");"</f>
        <v>INSERT INTO BASE_PRICES(PRICEDATE, PRICE, CURRENCY, SECURITY_ID) VALUES('01-Feb-21', 130.32, 'USD',12);</v>
      </c>
    </row>
    <row r="113" spans="2:5" x14ac:dyDescent="0.25">
      <c r="B113" t="str">
        <f t="shared" si="15"/>
        <v/>
      </c>
      <c r="D113" s="27">
        <f t="shared" ref="D113:D121" ca="1" si="25">RANDBETWEEN(12500, 15000)/100</f>
        <v>132.55000000000001</v>
      </c>
      <c r="E113" t="str">
        <f t="shared" ca="1" si="24"/>
        <v>INSERT INTO BASE_PRICES(PRICEDATE, PRICE, CURRENCY, SECURITY_ID) VALUES('02-Feb-21', 132.55, 'USD',12);</v>
      </c>
    </row>
    <row r="114" spans="2:5" x14ac:dyDescent="0.25">
      <c r="B114" t="str">
        <f t="shared" si="15"/>
        <v/>
      </c>
      <c r="D114" s="27">
        <f t="shared" ca="1" si="25"/>
        <v>134.66</v>
      </c>
      <c r="E114" t="str">
        <f t="shared" ca="1" si="24"/>
        <v>INSERT INTO BASE_PRICES(PRICEDATE, PRICE, CURRENCY, SECURITY_ID) VALUES('03-Feb-21', 134.66, 'USD',12);</v>
      </c>
    </row>
    <row r="115" spans="2:5" x14ac:dyDescent="0.25">
      <c r="B115" t="str">
        <f t="shared" si="15"/>
        <v/>
      </c>
      <c r="D115" s="27">
        <f t="shared" ca="1" si="25"/>
        <v>129</v>
      </c>
      <c r="E115" t="str">
        <f t="shared" ca="1" si="24"/>
        <v>INSERT INTO BASE_PRICES(PRICEDATE, PRICE, CURRENCY, SECURITY_ID) VALUES('04-Feb-21', 129, 'USD',12);</v>
      </c>
    </row>
    <row r="116" spans="2:5" x14ac:dyDescent="0.25">
      <c r="B116" t="str">
        <f t="shared" si="15"/>
        <v/>
      </c>
      <c r="D116" s="27">
        <f t="shared" ca="1" si="25"/>
        <v>132.46</v>
      </c>
      <c r="E116" t="str">
        <f t="shared" ca="1" si="24"/>
        <v>INSERT INTO BASE_PRICES(PRICEDATE, PRICE, CURRENCY, SECURITY_ID) VALUES('05-Feb-21', 132.46, 'USD',12);</v>
      </c>
    </row>
    <row r="117" spans="2:5" x14ac:dyDescent="0.25">
      <c r="B117" t="str">
        <f t="shared" si="15"/>
        <v/>
      </c>
      <c r="D117" s="27">
        <f t="shared" ca="1" si="25"/>
        <v>148.53</v>
      </c>
      <c r="E117" t="str">
        <f t="shared" ca="1" si="24"/>
        <v>INSERT INTO BASE_PRICES(PRICEDATE, PRICE, CURRENCY, SECURITY_ID) VALUES('08-Feb-21', 148.53, 'USD',12);</v>
      </c>
    </row>
    <row r="118" spans="2:5" x14ac:dyDescent="0.25">
      <c r="B118" t="str">
        <f t="shared" si="15"/>
        <v/>
      </c>
      <c r="D118" s="27">
        <f t="shared" ca="1" si="25"/>
        <v>145.66999999999999</v>
      </c>
      <c r="E118" t="str">
        <f t="shared" ca="1" si="24"/>
        <v>INSERT INTO BASE_PRICES(PRICEDATE, PRICE, CURRENCY, SECURITY_ID) VALUES('09-Feb-21', 145.67, 'USD',12);</v>
      </c>
    </row>
    <row r="119" spans="2:5" x14ac:dyDescent="0.25">
      <c r="B119" t="str">
        <f t="shared" si="15"/>
        <v/>
      </c>
      <c r="D119" s="27">
        <f t="shared" ca="1" si="25"/>
        <v>147.29</v>
      </c>
      <c r="E119" t="str">
        <f t="shared" ca="1" si="24"/>
        <v>INSERT INTO BASE_PRICES(PRICEDATE, PRICE, CURRENCY, SECURITY_ID) VALUES('10-Feb-21', 147.29, 'USD',12);</v>
      </c>
    </row>
    <row r="120" spans="2:5" x14ac:dyDescent="0.25">
      <c r="B120" t="str">
        <f t="shared" si="15"/>
        <v/>
      </c>
      <c r="D120" s="27">
        <f t="shared" ca="1" si="25"/>
        <v>132.61000000000001</v>
      </c>
      <c r="E120" t="str">
        <f t="shared" ca="1" si="24"/>
        <v>INSERT INTO BASE_PRICES(PRICEDATE, PRICE, CURRENCY, SECURITY_ID) VALUES('11-Feb-21', 132.61, 'USD',12);</v>
      </c>
    </row>
    <row r="121" spans="2:5" x14ac:dyDescent="0.25">
      <c r="B121" t="str">
        <f t="shared" si="15"/>
        <v/>
      </c>
      <c r="D121" s="27">
        <f t="shared" ca="1" si="25"/>
        <v>125.13</v>
      </c>
      <c r="E121" t="str">
        <f t="shared" ca="1" si="24"/>
        <v>INSERT INTO BASE_PRICES(PRICEDATE, PRICE, CURRENCY, SECURITY_ID) VALUES('12-Feb-21', 125.13, 'USD',12);</v>
      </c>
    </row>
    <row r="122" spans="2:5" x14ac:dyDescent="0.25">
      <c r="B122">
        <v>13</v>
      </c>
      <c r="C122" t="s">
        <v>87</v>
      </c>
      <c r="D122" s="27">
        <f ca="1">RANDBETWEEN(1050, 1220)/100</f>
        <v>10.6</v>
      </c>
      <c r="E122" t="str">
        <f t="shared" ref="E122:E131" ca="1" si="26">"INSERT INTO BASE_PRICES(PRICEDATE, PRICE, CURRENCY, SECURITY_ID) VALUES('"&amp;TEXT(A2, "DD-MMM-YY")&amp; "', "&amp; D122 &amp; ", '" &amp; C$122 &amp; "'," &amp; B$122 &amp; ");"</f>
        <v>INSERT INTO BASE_PRICES(PRICEDATE, PRICE, CURRENCY, SECURITY_ID) VALUES('01-Feb-21', 10.6, 'USD',13);</v>
      </c>
    </row>
    <row r="123" spans="2:5" x14ac:dyDescent="0.25">
      <c r="B123" t="str">
        <f t="shared" si="15"/>
        <v/>
      </c>
      <c r="D123" s="27">
        <f t="shared" ref="D123:D131" ca="1" si="27">RANDBETWEEN(1050, 1220)/100</f>
        <v>11.64</v>
      </c>
      <c r="E123" t="str">
        <f t="shared" ca="1" si="26"/>
        <v>INSERT INTO BASE_PRICES(PRICEDATE, PRICE, CURRENCY, SECURITY_ID) VALUES('02-Feb-21', 11.64, 'USD',13);</v>
      </c>
    </row>
    <row r="124" spans="2:5" x14ac:dyDescent="0.25">
      <c r="B124" t="str">
        <f t="shared" si="15"/>
        <v/>
      </c>
      <c r="D124" s="27">
        <f t="shared" ca="1" si="27"/>
        <v>11.41</v>
      </c>
      <c r="E124" t="str">
        <f t="shared" ca="1" si="26"/>
        <v>INSERT INTO BASE_PRICES(PRICEDATE, PRICE, CURRENCY, SECURITY_ID) VALUES('03-Feb-21', 11.41, 'USD',13);</v>
      </c>
    </row>
    <row r="125" spans="2:5" x14ac:dyDescent="0.25">
      <c r="B125" t="str">
        <f t="shared" si="15"/>
        <v/>
      </c>
      <c r="D125" s="27">
        <f t="shared" ca="1" si="27"/>
        <v>10.84</v>
      </c>
      <c r="E125" t="str">
        <f t="shared" ca="1" si="26"/>
        <v>INSERT INTO BASE_PRICES(PRICEDATE, PRICE, CURRENCY, SECURITY_ID) VALUES('04-Feb-21', 10.84, 'USD',13);</v>
      </c>
    </row>
    <row r="126" spans="2:5" x14ac:dyDescent="0.25">
      <c r="B126" t="str">
        <f t="shared" si="15"/>
        <v/>
      </c>
      <c r="D126" s="27">
        <f t="shared" ca="1" si="27"/>
        <v>11.2</v>
      </c>
      <c r="E126" t="str">
        <f t="shared" ca="1" si="26"/>
        <v>INSERT INTO BASE_PRICES(PRICEDATE, PRICE, CURRENCY, SECURITY_ID) VALUES('05-Feb-21', 11.2, 'USD',13);</v>
      </c>
    </row>
    <row r="127" spans="2:5" x14ac:dyDescent="0.25">
      <c r="B127" t="str">
        <f t="shared" si="15"/>
        <v/>
      </c>
      <c r="D127" s="27">
        <f t="shared" ca="1" si="27"/>
        <v>11.11</v>
      </c>
      <c r="E127" t="str">
        <f t="shared" ca="1" si="26"/>
        <v>INSERT INTO BASE_PRICES(PRICEDATE, PRICE, CURRENCY, SECURITY_ID) VALUES('08-Feb-21', 11.11, 'USD',13);</v>
      </c>
    </row>
    <row r="128" spans="2:5" x14ac:dyDescent="0.25">
      <c r="B128" t="str">
        <f t="shared" si="15"/>
        <v/>
      </c>
      <c r="D128" s="27">
        <f t="shared" ca="1" si="27"/>
        <v>11.13</v>
      </c>
      <c r="E128" t="str">
        <f t="shared" ca="1" si="26"/>
        <v>INSERT INTO BASE_PRICES(PRICEDATE, PRICE, CURRENCY, SECURITY_ID) VALUES('09-Feb-21', 11.13, 'USD',13);</v>
      </c>
    </row>
    <row r="129" spans="2:5" x14ac:dyDescent="0.25">
      <c r="B129" t="str">
        <f t="shared" si="15"/>
        <v/>
      </c>
      <c r="D129" s="27">
        <f t="shared" ca="1" si="27"/>
        <v>10.88</v>
      </c>
      <c r="E129" t="str">
        <f t="shared" ca="1" si="26"/>
        <v>INSERT INTO BASE_PRICES(PRICEDATE, PRICE, CURRENCY, SECURITY_ID) VALUES('10-Feb-21', 10.88, 'USD',13);</v>
      </c>
    </row>
    <row r="130" spans="2:5" x14ac:dyDescent="0.25">
      <c r="B130" t="str">
        <f t="shared" si="15"/>
        <v/>
      </c>
      <c r="D130" s="27">
        <f t="shared" ca="1" si="27"/>
        <v>10.5</v>
      </c>
      <c r="E130" t="str">
        <f t="shared" ca="1" si="26"/>
        <v>INSERT INTO BASE_PRICES(PRICEDATE, PRICE, CURRENCY, SECURITY_ID) VALUES('11-Feb-21', 10.5, 'USD',13);</v>
      </c>
    </row>
    <row r="131" spans="2:5" x14ac:dyDescent="0.25">
      <c r="B131" t="str">
        <f t="shared" ref="B131:B191" si="28">IF(MOD(ROW(A131),10)=2, ROW(A130)-(MOD(ROW(A130), 10)-1)*10, "")</f>
        <v/>
      </c>
      <c r="D131" s="27">
        <f t="shared" ca="1" si="27"/>
        <v>11.73</v>
      </c>
      <c r="E131" t="str">
        <f t="shared" ca="1" si="26"/>
        <v>INSERT INTO BASE_PRICES(PRICEDATE, PRICE, CURRENCY, SECURITY_ID) VALUES('12-Feb-21', 11.73, 'USD',13);</v>
      </c>
    </row>
    <row r="132" spans="2:5" x14ac:dyDescent="0.25">
      <c r="B132">
        <v>14</v>
      </c>
      <c r="C132" t="s">
        <v>89</v>
      </c>
      <c r="D132" s="27">
        <f ca="1">RANDBETWEEN(11800, 12500)/100</f>
        <v>120.59</v>
      </c>
      <c r="E132" t="str">
        <f t="shared" ref="E132:E141" ca="1" si="29">"INSERT INTO BASE_PRICES(PRICEDATE, PRICE, CURRENCY, SECURITY_ID) VALUES('"&amp;TEXT(A2, "DD-MMM-YY")&amp; "', "&amp; D132 &amp; ", '" &amp; C$132 &amp; "'," &amp; B$132 &amp; ");"</f>
        <v>INSERT INTO BASE_PRICES(PRICEDATE, PRICE, CURRENCY, SECURITY_ID) VALUES('01-Feb-21', 120.59, 'EUR',14);</v>
      </c>
    </row>
    <row r="133" spans="2:5" x14ac:dyDescent="0.25">
      <c r="B133" t="str">
        <f t="shared" si="28"/>
        <v/>
      </c>
      <c r="D133" s="27">
        <f t="shared" ref="D133:D141" ca="1" si="30">RANDBETWEEN(11800, 12500)/100</f>
        <v>119.8</v>
      </c>
      <c r="E133" t="str">
        <f t="shared" ca="1" si="29"/>
        <v>INSERT INTO BASE_PRICES(PRICEDATE, PRICE, CURRENCY, SECURITY_ID) VALUES('02-Feb-21', 119.8, 'EUR',14);</v>
      </c>
    </row>
    <row r="134" spans="2:5" x14ac:dyDescent="0.25">
      <c r="B134" t="str">
        <f t="shared" si="28"/>
        <v/>
      </c>
      <c r="D134" s="27">
        <f t="shared" ca="1" si="30"/>
        <v>121.47</v>
      </c>
      <c r="E134" t="str">
        <f t="shared" ca="1" si="29"/>
        <v>INSERT INTO BASE_PRICES(PRICEDATE, PRICE, CURRENCY, SECURITY_ID) VALUES('03-Feb-21', 121.47, 'EUR',14);</v>
      </c>
    </row>
    <row r="135" spans="2:5" x14ac:dyDescent="0.25">
      <c r="B135" t="str">
        <f t="shared" si="28"/>
        <v/>
      </c>
      <c r="D135" s="27">
        <f t="shared" ca="1" si="30"/>
        <v>124.51</v>
      </c>
      <c r="E135" t="str">
        <f t="shared" ca="1" si="29"/>
        <v>INSERT INTO BASE_PRICES(PRICEDATE, PRICE, CURRENCY, SECURITY_ID) VALUES('04-Feb-21', 124.51, 'EUR',14);</v>
      </c>
    </row>
    <row r="136" spans="2:5" x14ac:dyDescent="0.25">
      <c r="B136" t="str">
        <f t="shared" si="28"/>
        <v/>
      </c>
      <c r="D136" s="27">
        <f t="shared" ca="1" si="30"/>
        <v>122.37</v>
      </c>
      <c r="E136" t="str">
        <f t="shared" ca="1" si="29"/>
        <v>INSERT INTO BASE_PRICES(PRICEDATE, PRICE, CURRENCY, SECURITY_ID) VALUES('05-Feb-21', 122.37, 'EUR',14);</v>
      </c>
    </row>
    <row r="137" spans="2:5" x14ac:dyDescent="0.25">
      <c r="B137" t="str">
        <f t="shared" si="28"/>
        <v/>
      </c>
      <c r="D137" s="27">
        <f t="shared" ca="1" si="30"/>
        <v>119.61</v>
      </c>
      <c r="E137" t="str">
        <f t="shared" ca="1" si="29"/>
        <v>INSERT INTO BASE_PRICES(PRICEDATE, PRICE, CURRENCY, SECURITY_ID) VALUES('08-Feb-21', 119.61, 'EUR',14);</v>
      </c>
    </row>
    <row r="138" spans="2:5" x14ac:dyDescent="0.25">
      <c r="B138" t="str">
        <f t="shared" si="28"/>
        <v/>
      </c>
      <c r="D138" s="27">
        <f t="shared" ca="1" si="30"/>
        <v>121.8</v>
      </c>
      <c r="E138" t="str">
        <f t="shared" ca="1" si="29"/>
        <v>INSERT INTO BASE_PRICES(PRICEDATE, PRICE, CURRENCY, SECURITY_ID) VALUES('09-Feb-21', 121.8, 'EUR',14);</v>
      </c>
    </row>
    <row r="139" spans="2:5" x14ac:dyDescent="0.25">
      <c r="B139" t="str">
        <f t="shared" si="28"/>
        <v/>
      </c>
      <c r="D139" s="27">
        <f t="shared" ca="1" si="30"/>
        <v>118.78</v>
      </c>
      <c r="E139" t="str">
        <f t="shared" ca="1" si="29"/>
        <v>INSERT INTO BASE_PRICES(PRICEDATE, PRICE, CURRENCY, SECURITY_ID) VALUES('10-Feb-21', 118.78, 'EUR',14);</v>
      </c>
    </row>
    <row r="140" spans="2:5" x14ac:dyDescent="0.25">
      <c r="B140" t="str">
        <f t="shared" si="28"/>
        <v/>
      </c>
      <c r="D140" s="27">
        <f t="shared" ca="1" si="30"/>
        <v>124.75</v>
      </c>
      <c r="E140" t="str">
        <f t="shared" ca="1" si="29"/>
        <v>INSERT INTO BASE_PRICES(PRICEDATE, PRICE, CURRENCY, SECURITY_ID) VALUES('11-Feb-21', 124.75, 'EUR',14);</v>
      </c>
    </row>
    <row r="141" spans="2:5" x14ac:dyDescent="0.25">
      <c r="B141" t="str">
        <f t="shared" si="28"/>
        <v/>
      </c>
      <c r="D141" s="27">
        <f t="shared" ca="1" si="30"/>
        <v>123.66</v>
      </c>
      <c r="E141" t="str">
        <f t="shared" ca="1" si="29"/>
        <v>INSERT INTO BASE_PRICES(PRICEDATE, PRICE, CURRENCY, SECURITY_ID) VALUES('12-Feb-21', 123.66, 'EUR',14);</v>
      </c>
    </row>
    <row r="142" spans="2:5" x14ac:dyDescent="0.25">
      <c r="B142">
        <v>15</v>
      </c>
      <c r="C142" t="s">
        <v>87</v>
      </c>
      <c r="D142" s="27">
        <f ca="1">RANDBETWEEN(21000, 24500)/100</f>
        <v>238.22</v>
      </c>
      <c r="E142" t="str">
        <f t="shared" ref="E142:E151" ca="1" si="31">"INSERT INTO BASE_PRICES(PRICEDATE, PRICE, CURRENCY, SECURITY_ID) VALUES('"&amp;TEXT(A2, "DD-MMM-YY")&amp; "', "&amp; D142 &amp; ", '" &amp; C$142 &amp; "'," &amp; B$142 &amp; ");"</f>
        <v>INSERT INTO BASE_PRICES(PRICEDATE, PRICE, CURRENCY, SECURITY_ID) VALUES('01-Feb-21', 238.22, 'USD',15);</v>
      </c>
    </row>
    <row r="143" spans="2:5" x14ac:dyDescent="0.25">
      <c r="B143" t="str">
        <f t="shared" si="28"/>
        <v/>
      </c>
      <c r="D143" s="27">
        <f t="shared" ref="D143:D151" ca="1" si="32">RANDBETWEEN(21000, 24500)/100</f>
        <v>236.58</v>
      </c>
      <c r="E143" t="str">
        <f t="shared" ca="1" si="31"/>
        <v>INSERT INTO BASE_PRICES(PRICEDATE, PRICE, CURRENCY, SECURITY_ID) VALUES('02-Feb-21', 236.58, 'USD',15);</v>
      </c>
    </row>
    <row r="144" spans="2:5" x14ac:dyDescent="0.25">
      <c r="B144" t="str">
        <f t="shared" si="28"/>
        <v/>
      </c>
      <c r="D144" s="27">
        <f t="shared" ca="1" si="32"/>
        <v>221.12</v>
      </c>
      <c r="E144" t="str">
        <f t="shared" ca="1" si="31"/>
        <v>INSERT INTO BASE_PRICES(PRICEDATE, PRICE, CURRENCY, SECURITY_ID) VALUES('03-Feb-21', 221.12, 'USD',15);</v>
      </c>
    </row>
    <row r="145" spans="2:5" x14ac:dyDescent="0.25">
      <c r="B145" t="str">
        <f t="shared" si="28"/>
        <v/>
      </c>
      <c r="D145" s="27">
        <f t="shared" ca="1" si="32"/>
        <v>236.1</v>
      </c>
      <c r="E145" t="str">
        <f t="shared" ca="1" si="31"/>
        <v>INSERT INTO BASE_PRICES(PRICEDATE, PRICE, CURRENCY, SECURITY_ID) VALUES('04-Feb-21', 236.1, 'USD',15);</v>
      </c>
    </row>
    <row r="146" spans="2:5" x14ac:dyDescent="0.25">
      <c r="B146" t="str">
        <f t="shared" si="28"/>
        <v/>
      </c>
      <c r="D146" s="27">
        <f t="shared" ca="1" si="32"/>
        <v>237.29</v>
      </c>
      <c r="E146" t="str">
        <f t="shared" ca="1" si="31"/>
        <v>INSERT INTO BASE_PRICES(PRICEDATE, PRICE, CURRENCY, SECURITY_ID) VALUES('05-Feb-21', 237.29, 'USD',15);</v>
      </c>
    </row>
    <row r="147" spans="2:5" x14ac:dyDescent="0.25">
      <c r="B147" t="str">
        <f t="shared" si="28"/>
        <v/>
      </c>
      <c r="D147" s="27">
        <f t="shared" ca="1" si="32"/>
        <v>233.41</v>
      </c>
      <c r="E147" t="str">
        <f t="shared" ca="1" si="31"/>
        <v>INSERT INTO BASE_PRICES(PRICEDATE, PRICE, CURRENCY, SECURITY_ID) VALUES('08-Feb-21', 233.41, 'USD',15);</v>
      </c>
    </row>
    <row r="148" spans="2:5" x14ac:dyDescent="0.25">
      <c r="B148" t="str">
        <f t="shared" si="28"/>
        <v/>
      </c>
      <c r="D148" s="27">
        <f t="shared" ca="1" si="32"/>
        <v>237.32</v>
      </c>
      <c r="E148" t="str">
        <f t="shared" ca="1" si="31"/>
        <v>INSERT INTO BASE_PRICES(PRICEDATE, PRICE, CURRENCY, SECURITY_ID) VALUES('09-Feb-21', 237.32, 'USD',15);</v>
      </c>
    </row>
    <row r="149" spans="2:5" x14ac:dyDescent="0.25">
      <c r="B149" t="str">
        <f t="shared" si="28"/>
        <v/>
      </c>
      <c r="D149" s="27">
        <f t="shared" ca="1" si="32"/>
        <v>226.08</v>
      </c>
      <c r="E149" t="str">
        <f t="shared" ca="1" si="31"/>
        <v>INSERT INTO BASE_PRICES(PRICEDATE, PRICE, CURRENCY, SECURITY_ID) VALUES('10-Feb-21', 226.08, 'USD',15);</v>
      </c>
    </row>
    <row r="150" spans="2:5" x14ac:dyDescent="0.25">
      <c r="B150" t="str">
        <f t="shared" si="28"/>
        <v/>
      </c>
      <c r="D150" s="27">
        <f t="shared" ca="1" si="32"/>
        <v>238.49</v>
      </c>
      <c r="E150" t="str">
        <f t="shared" ca="1" si="31"/>
        <v>INSERT INTO BASE_PRICES(PRICEDATE, PRICE, CURRENCY, SECURITY_ID) VALUES('11-Feb-21', 238.49, 'USD',15);</v>
      </c>
    </row>
    <row r="151" spans="2:5" x14ac:dyDescent="0.25">
      <c r="B151" t="str">
        <f t="shared" si="28"/>
        <v/>
      </c>
      <c r="D151" s="27">
        <f t="shared" ca="1" si="32"/>
        <v>225.31</v>
      </c>
      <c r="E151" t="str">
        <f t="shared" ca="1" si="31"/>
        <v>INSERT INTO BASE_PRICES(PRICEDATE, PRICE, CURRENCY, SECURITY_ID) VALUES('12-Feb-21', 225.31, 'USD',15);</v>
      </c>
    </row>
    <row r="152" spans="2:5" x14ac:dyDescent="0.25">
      <c r="B152">
        <v>16</v>
      </c>
      <c r="C152" t="s">
        <v>87</v>
      </c>
      <c r="D152" s="27">
        <f ca="1">RANDBETWEEN(22500, 27000)/100</f>
        <v>237.56</v>
      </c>
      <c r="E152" t="str">
        <f t="shared" ref="E152:E161" ca="1" si="33">"INSERT INTO BASE_PRICES(PRICEDATE, PRICE, CURRENCY, SECURITY_ID) VALUES('"&amp;TEXT(A2, "DD-MMM-YY")&amp; "', "&amp; D152 &amp; ", '" &amp; C$152 &amp; "'," &amp; B$152 &amp; ");"</f>
        <v>INSERT INTO BASE_PRICES(PRICEDATE, PRICE, CURRENCY, SECURITY_ID) VALUES('01-Feb-21', 237.56, 'USD',16);</v>
      </c>
    </row>
    <row r="153" spans="2:5" x14ac:dyDescent="0.25">
      <c r="B153" t="str">
        <f t="shared" si="28"/>
        <v/>
      </c>
      <c r="D153" s="27">
        <f t="shared" ref="D153:D161" ca="1" si="34">RANDBETWEEN(22500, 27000)/100</f>
        <v>260.06</v>
      </c>
      <c r="E153" t="str">
        <f t="shared" ca="1" si="33"/>
        <v>INSERT INTO BASE_PRICES(PRICEDATE, PRICE, CURRENCY, SECURITY_ID) VALUES('02-Feb-21', 260.06, 'USD',16);</v>
      </c>
    </row>
    <row r="154" spans="2:5" x14ac:dyDescent="0.25">
      <c r="B154" t="str">
        <f t="shared" si="28"/>
        <v/>
      </c>
      <c r="D154" s="27">
        <f t="shared" ca="1" si="34"/>
        <v>231.78</v>
      </c>
      <c r="E154" t="str">
        <f t="shared" ca="1" si="33"/>
        <v>INSERT INTO BASE_PRICES(PRICEDATE, PRICE, CURRENCY, SECURITY_ID) VALUES('03-Feb-21', 231.78, 'USD',16);</v>
      </c>
    </row>
    <row r="155" spans="2:5" x14ac:dyDescent="0.25">
      <c r="B155" t="str">
        <f t="shared" si="28"/>
        <v/>
      </c>
      <c r="D155" s="27">
        <f t="shared" ca="1" si="34"/>
        <v>250.01</v>
      </c>
      <c r="E155" t="str">
        <f t="shared" ca="1" si="33"/>
        <v>INSERT INTO BASE_PRICES(PRICEDATE, PRICE, CURRENCY, SECURITY_ID) VALUES('04-Feb-21', 250.01, 'USD',16);</v>
      </c>
    </row>
    <row r="156" spans="2:5" x14ac:dyDescent="0.25">
      <c r="B156" t="str">
        <f t="shared" si="28"/>
        <v/>
      </c>
      <c r="D156" s="27">
        <f t="shared" ca="1" si="34"/>
        <v>228.57</v>
      </c>
      <c r="E156" t="str">
        <f t="shared" ca="1" si="33"/>
        <v>INSERT INTO BASE_PRICES(PRICEDATE, PRICE, CURRENCY, SECURITY_ID) VALUES('05-Feb-21', 228.57, 'USD',16);</v>
      </c>
    </row>
    <row r="157" spans="2:5" x14ac:dyDescent="0.25">
      <c r="B157" t="str">
        <f t="shared" si="28"/>
        <v/>
      </c>
      <c r="D157" s="27">
        <f t="shared" ca="1" si="34"/>
        <v>242.73</v>
      </c>
      <c r="E157" t="str">
        <f t="shared" ca="1" si="33"/>
        <v>INSERT INTO BASE_PRICES(PRICEDATE, PRICE, CURRENCY, SECURITY_ID) VALUES('08-Feb-21', 242.73, 'USD',16);</v>
      </c>
    </row>
    <row r="158" spans="2:5" x14ac:dyDescent="0.25">
      <c r="B158" t="str">
        <f t="shared" si="28"/>
        <v/>
      </c>
      <c r="D158" s="27">
        <f t="shared" ca="1" si="34"/>
        <v>268.72000000000003</v>
      </c>
      <c r="E158" t="str">
        <f t="shared" ca="1" si="33"/>
        <v>INSERT INTO BASE_PRICES(PRICEDATE, PRICE, CURRENCY, SECURITY_ID) VALUES('09-Feb-21', 268.72, 'USD',16);</v>
      </c>
    </row>
    <row r="159" spans="2:5" x14ac:dyDescent="0.25">
      <c r="B159" t="str">
        <f t="shared" si="28"/>
        <v/>
      </c>
      <c r="D159" s="27">
        <f t="shared" ca="1" si="34"/>
        <v>246.62</v>
      </c>
      <c r="E159" t="str">
        <f t="shared" ca="1" si="33"/>
        <v>INSERT INTO BASE_PRICES(PRICEDATE, PRICE, CURRENCY, SECURITY_ID) VALUES('10-Feb-21', 246.62, 'USD',16);</v>
      </c>
    </row>
    <row r="160" spans="2:5" x14ac:dyDescent="0.25">
      <c r="B160" t="str">
        <f t="shared" si="28"/>
        <v/>
      </c>
      <c r="D160" s="27">
        <f t="shared" ca="1" si="34"/>
        <v>268.06</v>
      </c>
      <c r="E160" t="str">
        <f t="shared" ca="1" si="33"/>
        <v>INSERT INTO BASE_PRICES(PRICEDATE, PRICE, CURRENCY, SECURITY_ID) VALUES('11-Feb-21', 268.06, 'USD',16);</v>
      </c>
    </row>
    <row r="161" spans="2:5" x14ac:dyDescent="0.25">
      <c r="B161" t="str">
        <f t="shared" si="28"/>
        <v/>
      </c>
      <c r="D161" s="27">
        <f t="shared" ca="1" si="34"/>
        <v>228.7</v>
      </c>
      <c r="E161" t="str">
        <f t="shared" ca="1" si="33"/>
        <v>INSERT INTO BASE_PRICES(PRICEDATE, PRICE, CURRENCY, SECURITY_ID) VALUES('12-Feb-21', 228.7, 'USD',16);</v>
      </c>
    </row>
    <row r="162" spans="2:5" x14ac:dyDescent="0.25">
      <c r="B162">
        <v>17</v>
      </c>
      <c r="C162" t="s">
        <v>87</v>
      </c>
      <c r="D162" s="27">
        <f ca="1">RANDBETWEEN(19000, 22500)/100</f>
        <v>223.9</v>
      </c>
      <c r="E162" t="str">
        <f t="shared" ref="E162:E171" ca="1" si="35">"INSERT INTO BASE_PRICES(PRICEDATE, PRICE, CURRENCY, SECURITY_ID) VALUES('"&amp;TEXT(A2, "DD-MMM-YY")&amp; "', "&amp; D162 &amp; ", '" &amp; C$162 &amp; "'," &amp; B$162 &amp; ");"</f>
        <v>INSERT INTO BASE_PRICES(PRICEDATE, PRICE, CURRENCY, SECURITY_ID) VALUES('01-Feb-21', 223.9, 'USD',17);</v>
      </c>
    </row>
    <row r="163" spans="2:5" x14ac:dyDescent="0.25">
      <c r="B163" t="str">
        <f t="shared" si="28"/>
        <v/>
      </c>
      <c r="D163" s="27">
        <f t="shared" ref="D163:D171" ca="1" si="36">RANDBETWEEN(19000, 22500)/100</f>
        <v>213.25</v>
      </c>
      <c r="E163" t="str">
        <f t="shared" ca="1" si="35"/>
        <v>INSERT INTO BASE_PRICES(PRICEDATE, PRICE, CURRENCY, SECURITY_ID) VALUES('02-Feb-21', 213.25, 'USD',17);</v>
      </c>
    </row>
    <row r="164" spans="2:5" x14ac:dyDescent="0.25">
      <c r="B164" t="str">
        <f t="shared" si="28"/>
        <v/>
      </c>
      <c r="D164" s="27">
        <f t="shared" ca="1" si="36"/>
        <v>204.82</v>
      </c>
      <c r="E164" t="str">
        <f t="shared" ca="1" si="35"/>
        <v>INSERT INTO BASE_PRICES(PRICEDATE, PRICE, CURRENCY, SECURITY_ID) VALUES('03-Feb-21', 204.82, 'USD',17);</v>
      </c>
    </row>
    <row r="165" spans="2:5" x14ac:dyDescent="0.25">
      <c r="B165" t="str">
        <f t="shared" si="28"/>
        <v/>
      </c>
      <c r="D165" s="27">
        <f t="shared" ca="1" si="36"/>
        <v>223.6</v>
      </c>
      <c r="E165" t="str">
        <f t="shared" ca="1" si="35"/>
        <v>INSERT INTO BASE_PRICES(PRICEDATE, PRICE, CURRENCY, SECURITY_ID) VALUES('04-Feb-21', 223.6, 'USD',17);</v>
      </c>
    </row>
    <row r="166" spans="2:5" x14ac:dyDescent="0.25">
      <c r="B166" t="str">
        <f t="shared" si="28"/>
        <v/>
      </c>
      <c r="D166" s="27">
        <f t="shared" ca="1" si="36"/>
        <v>221.79</v>
      </c>
      <c r="E166" t="str">
        <f t="shared" ca="1" si="35"/>
        <v>INSERT INTO BASE_PRICES(PRICEDATE, PRICE, CURRENCY, SECURITY_ID) VALUES('05-Feb-21', 221.79, 'USD',17);</v>
      </c>
    </row>
    <row r="167" spans="2:5" x14ac:dyDescent="0.25">
      <c r="B167" t="str">
        <f t="shared" si="28"/>
        <v/>
      </c>
      <c r="D167" s="27">
        <f t="shared" ca="1" si="36"/>
        <v>190.86</v>
      </c>
      <c r="E167" t="str">
        <f t="shared" ca="1" si="35"/>
        <v>INSERT INTO BASE_PRICES(PRICEDATE, PRICE, CURRENCY, SECURITY_ID) VALUES('08-Feb-21', 190.86, 'USD',17);</v>
      </c>
    </row>
    <row r="168" spans="2:5" x14ac:dyDescent="0.25">
      <c r="B168" t="str">
        <f t="shared" si="28"/>
        <v/>
      </c>
      <c r="D168" s="27">
        <f t="shared" ca="1" si="36"/>
        <v>198.86</v>
      </c>
      <c r="E168" t="str">
        <f t="shared" ca="1" si="35"/>
        <v>INSERT INTO BASE_PRICES(PRICEDATE, PRICE, CURRENCY, SECURITY_ID) VALUES('09-Feb-21', 198.86, 'USD',17);</v>
      </c>
    </row>
    <row r="169" spans="2:5" x14ac:dyDescent="0.25">
      <c r="B169" t="str">
        <f t="shared" si="28"/>
        <v/>
      </c>
      <c r="D169" s="27">
        <f t="shared" ca="1" si="36"/>
        <v>209.97</v>
      </c>
      <c r="E169" t="str">
        <f t="shared" ca="1" si="35"/>
        <v>INSERT INTO BASE_PRICES(PRICEDATE, PRICE, CURRENCY, SECURITY_ID) VALUES('10-Feb-21', 209.97, 'USD',17);</v>
      </c>
    </row>
    <row r="170" spans="2:5" x14ac:dyDescent="0.25">
      <c r="B170" t="str">
        <f t="shared" si="28"/>
        <v/>
      </c>
      <c r="D170" s="27">
        <f t="shared" ca="1" si="36"/>
        <v>206.78</v>
      </c>
      <c r="E170" t="str">
        <f t="shared" ca="1" si="35"/>
        <v>INSERT INTO BASE_PRICES(PRICEDATE, PRICE, CURRENCY, SECURITY_ID) VALUES('11-Feb-21', 206.78, 'USD',17);</v>
      </c>
    </row>
    <row r="171" spans="2:5" x14ac:dyDescent="0.25">
      <c r="B171" t="str">
        <f t="shared" si="28"/>
        <v/>
      </c>
      <c r="D171" s="27">
        <f t="shared" ca="1" si="36"/>
        <v>200.78</v>
      </c>
      <c r="E171" t="str">
        <f t="shared" ca="1" si="35"/>
        <v>INSERT INTO BASE_PRICES(PRICEDATE, PRICE, CURRENCY, SECURITY_ID) VALUES('12-Feb-21', 200.78, 'USD',17);</v>
      </c>
    </row>
    <row r="172" spans="2:5" x14ac:dyDescent="0.25">
      <c r="B172">
        <v>18</v>
      </c>
      <c r="C172" t="s">
        <v>87</v>
      </c>
      <c r="D172" s="27">
        <f ca="1">RANDBETWEEN(31000, 45000)/100</f>
        <v>406.94</v>
      </c>
      <c r="E172" t="str">
        <f t="shared" ref="E172:E181" ca="1" si="37">"INSERT INTO BASE_PRICES(PRICEDATE, PRICE, CURRENCY, SECURITY_ID) VALUES('"&amp;TEXT(A2, "DD-MMM-YY")&amp; "', "&amp; D172 &amp; ", '" &amp; C$172 &amp; "'," &amp; B$172 &amp; ");"</f>
        <v>INSERT INTO BASE_PRICES(PRICEDATE, PRICE, CURRENCY, SECURITY_ID) VALUES('01-Feb-21', 406.94, 'USD',18);</v>
      </c>
    </row>
    <row r="173" spans="2:5" x14ac:dyDescent="0.25">
      <c r="B173" t="str">
        <f t="shared" si="28"/>
        <v/>
      </c>
      <c r="D173" s="27">
        <f t="shared" ref="D173:D181" ca="1" si="38">RANDBETWEEN(31000, 45000)/100</f>
        <v>431.51</v>
      </c>
      <c r="E173" t="str">
        <f t="shared" ca="1" si="37"/>
        <v>INSERT INTO BASE_PRICES(PRICEDATE, PRICE, CURRENCY, SECURITY_ID) VALUES('02-Feb-21', 431.51, 'USD',18);</v>
      </c>
    </row>
    <row r="174" spans="2:5" x14ac:dyDescent="0.25">
      <c r="B174" t="str">
        <f t="shared" si="28"/>
        <v/>
      </c>
      <c r="D174" s="27">
        <f t="shared" ca="1" si="38"/>
        <v>339.81</v>
      </c>
      <c r="E174" t="str">
        <f t="shared" ca="1" si="37"/>
        <v>INSERT INTO BASE_PRICES(PRICEDATE, PRICE, CURRENCY, SECURITY_ID) VALUES('03-Feb-21', 339.81, 'USD',18);</v>
      </c>
    </row>
    <row r="175" spans="2:5" x14ac:dyDescent="0.25">
      <c r="B175" t="str">
        <f t="shared" si="28"/>
        <v/>
      </c>
      <c r="D175" s="27">
        <f t="shared" ca="1" si="38"/>
        <v>348.34</v>
      </c>
      <c r="E175" t="str">
        <f t="shared" ca="1" si="37"/>
        <v>INSERT INTO BASE_PRICES(PRICEDATE, PRICE, CURRENCY, SECURITY_ID) VALUES('04-Feb-21', 348.34, 'USD',18);</v>
      </c>
    </row>
    <row r="176" spans="2:5" x14ac:dyDescent="0.25">
      <c r="B176" t="str">
        <f t="shared" si="28"/>
        <v/>
      </c>
      <c r="D176" s="27">
        <f t="shared" ca="1" si="38"/>
        <v>407.22</v>
      </c>
      <c r="E176" t="str">
        <f t="shared" ca="1" si="37"/>
        <v>INSERT INTO BASE_PRICES(PRICEDATE, PRICE, CURRENCY, SECURITY_ID) VALUES('05-Feb-21', 407.22, 'USD',18);</v>
      </c>
    </row>
    <row r="177" spans="2:5" x14ac:dyDescent="0.25">
      <c r="B177" t="str">
        <f t="shared" si="28"/>
        <v/>
      </c>
      <c r="D177" s="27">
        <f t="shared" ca="1" si="38"/>
        <v>360.75</v>
      </c>
      <c r="E177" t="str">
        <f t="shared" ca="1" si="37"/>
        <v>INSERT INTO BASE_PRICES(PRICEDATE, PRICE, CURRENCY, SECURITY_ID) VALUES('08-Feb-21', 360.75, 'USD',18);</v>
      </c>
    </row>
    <row r="178" spans="2:5" x14ac:dyDescent="0.25">
      <c r="B178" t="str">
        <f t="shared" si="28"/>
        <v/>
      </c>
      <c r="D178" s="27">
        <f t="shared" ca="1" si="38"/>
        <v>377.57</v>
      </c>
      <c r="E178" t="str">
        <f t="shared" ca="1" si="37"/>
        <v>INSERT INTO BASE_PRICES(PRICEDATE, PRICE, CURRENCY, SECURITY_ID) VALUES('09-Feb-21', 377.57, 'USD',18);</v>
      </c>
    </row>
    <row r="179" spans="2:5" x14ac:dyDescent="0.25">
      <c r="B179" t="str">
        <f t="shared" si="28"/>
        <v/>
      </c>
      <c r="D179" s="27">
        <f t="shared" ca="1" si="38"/>
        <v>408.31</v>
      </c>
      <c r="E179" t="str">
        <f t="shared" ca="1" si="37"/>
        <v>INSERT INTO BASE_PRICES(PRICEDATE, PRICE, CURRENCY, SECURITY_ID) VALUES('10-Feb-21', 408.31, 'USD',18);</v>
      </c>
    </row>
    <row r="180" spans="2:5" x14ac:dyDescent="0.25">
      <c r="B180" t="str">
        <f t="shared" si="28"/>
        <v/>
      </c>
      <c r="D180" s="27">
        <f t="shared" ca="1" si="38"/>
        <v>450</v>
      </c>
      <c r="E180" t="str">
        <f t="shared" ca="1" si="37"/>
        <v>INSERT INTO BASE_PRICES(PRICEDATE, PRICE, CURRENCY, SECURITY_ID) VALUES('11-Feb-21', 450, 'USD',18);</v>
      </c>
    </row>
    <row r="181" spans="2:5" x14ac:dyDescent="0.25">
      <c r="B181" t="str">
        <f t="shared" si="28"/>
        <v/>
      </c>
      <c r="D181" s="27">
        <f t="shared" ca="1" si="38"/>
        <v>391.87</v>
      </c>
      <c r="E181" t="str">
        <f t="shared" ca="1" si="37"/>
        <v>INSERT INTO BASE_PRICES(PRICEDATE, PRICE, CURRENCY, SECURITY_ID) VALUES('12-Feb-21', 391.87, 'USD',18);</v>
      </c>
    </row>
    <row r="182" spans="2:5" x14ac:dyDescent="0.25">
      <c r="B182">
        <v>19</v>
      </c>
      <c r="C182" t="s">
        <v>87</v>
      </c>
      <c r="D182" s="27">
        <f ca="1">RANDBETWEEN(31000, 38000)/100</f>
        <v>312.3</v>
      </c>
      <c r="E182" t="str">
        <f t="shared" ref="E182:E191" ca="1" si="39">"INSERT INTO BASE_PRICES(PRICEDATE, PRICE, CURRENCY, SECURITY_ID) VALUES('"&amp;TEXT(A2, "DD-MMM-YY")&amp; "', "&amp; D182 &amp; ", '" &amp; C$182 &amp; "'," &amp; B$182 &amp; ");"</f>
        <v>INSERT INTO BASE_PRICES(PRICEDATE, PRICE, CURRENCY, SECURITY_ID) VALUES('01-Feb-21', 312.3, 'USD',19);</v>
      </c>
    </row>
    <row r="183" spans="2:5" x14ac:dyDescent="0.25">
      <c r="B183" t="str">
        <f t="shared" si="28"/>
        <v/>
      </c>
      <c r="D183" s="27">
        <f t="shared" ref="D183:D191" ca="1" si="40">RANDBETWEEN(31000, 38000)/100</f>
        <v>362.89</v>
      </c>
      <c r="E183" t="str">
        <f t="shared" ca="1" si="39"/>
        <v>INSERT INTO BASE_PRICES(PRICEDATE, PRICE, CURRENCY, SECURITY_ID) VALUES('02-Feb-21', 362.89, 'USD',19);</v>
      </c>
    </row>
    <row r="184" spans="2:5" x14ac:dyDescent="0.25">
      <c r="B184" t="str">
        <f t="shared" si="28"/>
        <v/>
      </c>
      <c r="D184" s="27">
        <f t="shared" ca="1" si="40"/>
        <v>371.35</v>
      </c>
      <c r="E184" t="str">
        <f t="shared" ca="1" si="39"/>
        <v>INSERT INTO BASE_PRICES(PRICEDATE, PRICE, CURRENCY, SECURITY_ID) VALUES('03-Feb-21', 371.35, 'USD',19);</v>
      </c>
    </row>
    <row r="185" spans="2:5" x14ac:dyDescent="0.25">
      <c r="B185" t="str">
        <f t="shared" si="28"/>
        <v/>
      </c>
      <c r="D185" s="27">
        <f t="shared" ca="1" si="40"/>
        <v>364.57</v>
      </c>
      <c r="E185" t="str">
        <f t="shared" ca="1" si="39"/>
        <v>INSERT INTO BASE_PRICES(PRICEDATE, PRICE, CURRENCY, SECURITY_ID) VALUES('04-Feb-21', 364.57, 'USD',19);</v>
      </c>
    </row>
    <row r="186" spans="2:5" x14ac:dyDescent="0.25">
      <c r="B186" t="str">
        <f t="shared" si="28"/>
        <v/>
      </c>
      <c r="D186" s="27">
        <f t="shared" ca="1" si="40"/>
        <v>316.01</v>
      </c>
      <c r="E186" t="str">
        <f t="shared" ca="1" si="39"/>
        <v>INSERT INTO BASE_PRICES(PRICEDATE, PRICE, CURRENCY, SECURITY_ID) VALUES('05-Feb-21', 316.01, 'USD',19);</v>
      </c>
    </row>
    <row r="187" spans="2:5" x14ac:dyDescent="0.25">
      <c r="B187" t="str">
        <f t="shared" si="28"/>
        <v/>
      </c>
      <c r="D187" s="27">
        <f t="shared" ca="1" si="40"/>
        <v>357.25</v>
      </c>
      <c r="E187" t="str">
        <f t="shared" ca="1" si="39"/>
        <v>INSERT INTO BASE_PRICES(PRICEDATE, PRICE, CURRENCY, SECURITY_ID) VALUES('08-Feb-21', 357.25, 'USD',19);</v>
      </c>
    </row>
    <row r="188" spans="2:5" x14ac:dyDescent="0.25">
      <c r="B188" t="str">
        <f t="shared" si="28"/>
        <v/>
      </c>
      <c r="D188" s="27">
        <f t="shared" ca="1" si="40"/>
        <v>324.77999999999997</v>
      </c>
      <c r="E188" t="str">
        <f t="shared" ca="1" si="39"/>
        <v>INSERT INTO BASE_PRICES(PRICEDATE, PRICE, CURRENCY, SECURITY_ID) VALUES('09-Feb-21', 324.78, 'USD',19);</v>
      </c>
    </row>
    <row r="189" spans="2:5" x14ac:dyDescent="0.25">
      <c r="B189" t="str">
        <f t="shared" si="28"/>
        <v/>
      </c>
      <c r="D189" s="27">
        <f t="shared" ca="1" si="40"/>
        <v>355.25</v>
      </c>
      <c r="E189" t="str">
        <f t="shared" ca="1" si="39"/>
        <v>INSERT INTO BASE_PRICES(PRICEDATE, PRICE, CURRENCY, SECURITY_ID) VALUES('10-Feb-21', 355.25, 'USD',19);</v>
      </c>
    </row>
    <row r="190" spans="2:5" x14ac:dyDescent="0.25">
      <c r="B190" t="str">
        <f t="shared" si="28"/>
        <v/>
      </c>
      <c r="D190" s="27">
        <f t="shared" ca="1" si="40"/>
        <v>377.61</v>
      </c>
      <c r="E190" t="str">
        <f t="shared" ca="1" si="39"/>
        <v>INSERT INTO BASE_PRICES(PRICEDATE, PRICE, CURRENCY, SECURITY_ID) VALUES('11-Feb-21', 377.61, 'USD',19);</v>
      </c>
    </row>
    <row r="191" spans="2:5" x14ac:dyDescent="0.25">
      <c r="B191" t="str">
        <f t="shared" si="28"/>
        <v/>
      </c>
      <c r="D191" s="27">
        <f t="shared" ca="1" si="40"/>
        <v>320.27</v>
      </c>
      <c r="E191" t="str">
        <f t="shared" ca="1" si="39"/>
        <v>INSERT INTO BASE_PRICES(PRICEDATE, PRICE, CURRENCY, SECURITY_ID) VALUES('12-Feb-21', 320.27, 'USD',19);</v>
      </c>
    </row>
    <row r="192" spans="2:5" x14ac:dyDescent="0.25">
      <c r="B192">
        <v>20</v>
      </c>
      <c r="C192" t="s">
        <v>89</v>
      </c>
      <c r="D192" s="9">
        <f ca="1">RANDBETWEEN(100500, 103005)/1000</f>
        <v>102.676</v>
      </c>
      <c r="E192" t="str">
        <f t="shared" ref="E192:E201" ca="1" si="41">"INSERT INTO BASE_PRICES(PRICEDATE, PRICE, CURRENCY, SECURITY_ID) VALUES('"&amp;TEXT(A2, "DD-MMM-YY")&amp; "', "&amp; D192 &amp; ", '" &amp; C$192 &amp; "'," &amp; B$192 &amp; ");"</f>
        <v>INSERT INTO BASE_PRICES(PRICEDATE, PRICE, CURRENCY, SECURITY_ID) VALUES('01-Feb-21', 102.676, 'EUR',20);</v>
      </c>
    </row>
    <row r="193" spans="2:5" x14ac:dyDescent="0.25">
      <c r="D193" s="9">
        <f t="shared" ref="D193:D201" ca="1" si="42">RANDBETWEEN(100500, 103005)/1000</f>
        <v>101.51900000000001</v>
      </c>
      <c r="E193" t="str">
        <f t="shared" ca="1" si="41"/>
        <v>INSERT INTO BASE_PRICES(PRICEDATE, PRICE, CURRENCY, SECURITY_ID) VALUES('02-Feb-21', 101.519, 'EUR',20);</v>
      </c>
    </row>
    <row r="194" spans="2:5" x14ac:dyDescent="0.25">
      <c r="D194" s="9">
        <f t="shared" ca="1" si="42"/>
        <v>100.53400000000001</v>
      </c>
      <c r="E194" t="str">
        <f t="shared" ca="1" si="41"/>
        <v>INSERT INTO BASE_PRICES(PRICEDATE, PRICE, CURRENCY, SECURITY_ID) VALUES('03-Feb-21', 100.534, 'EUR',20);</v>
      </c>
    </row>
    <row r="195" spans="2:5" x14ac:dyDescent="0.25">
      <c r="D195" s="9">
        <f t="shared" ca="1" si="42"/>
        <v>102.77500000000001</v>
      </c>
      <c r="E195" t="str">
        <f t="shared" ca="1" si="41"/>
        <v>INSERT INTO BASE_PRICES(PRICEDATE, PRICE, CURRENCY, SECURITY_ID) VALUES('04-Feb-21', 102.775, 'EUR',20);</v>
      </c>
    </row>
    <row r="196" spans="2:5" x14ac:dyDescent="0.25">
      <c r="D196" s="9">
        <f t="shared" ca="1" si="42"/>
        <v>102.875</v>
      </c>
      <c r="E196" t="str">
        <f t="shared" ca="1" si="41"/>
        <v>INSERT INTO BASE_PRICES(PRICEDATE, PRICE, CURRENCY, SECURITY_ID) VALUES('05-Feb-21', 102.875, 'EUR',20);</v>
      </c>
    </row>
    <row r="197" spans="2:5" x14ac:dyDescent="0.25">
      <c r="D197" s="9">
        <f t="shared" ca="1" si="42"/>
        <v>100.645</v>
      </c>
      <c r="E197" t="str">
        <f t="shared" ca="1" si="41"/>
        <v>INSERT INTO BASE_PRICES(PRICEDATE, PRICE, CURRENCY, SECURITY_ID) VALUES('08-Feb-21', 100.645, 'EUR',20);</v>
      </c>
    </row>
    <row r="198" spans="2:5" x14ac:dyDescent="0.25">
      <c r="D198" s="9">
        <f t="shared" ca="1" si="42"/>
        <v>102.93899999999999</v>
      </c>
      <c r="E198" t="str">
        <f t="shared" ca="1" si="41"/>
        <v>INSERT INTO BASE_PRICES(PRICEDATE, PRICE, CURRENCY, SECURITY_ID) VALUES('09-Feb-21', 102.939, 'EUR',20);</v>
      </c>
    </row>
    <row r="199" spans="2:5" x14ac:dyDescent="0.25">
      <c r="D199" s="9">
        <f t="shared" ca="1" si="42"/>
        <v>102.01900000000001</v>
      </c>
      <c r="E199" t="str">
        <f t="shared" ca="1" si="41"/>
        <v>INSERT INTO BASE_PRICES(PRICEDATE, PRICE, CURRENCY, SECURITY_ID) VALUES('10-Feb-21', 102.019, 'EUR',20);</v>
      </c>
    </row>
    <row r="200" spans="2:5" x14ac:dyDescent="0.25">
      <c r="D200" s="9">
        <f t="shared" ca="1" si="42"/>
        <v>102.70099999999999</v>
      </c>
      <c r="E200" t="str">
        <f t="shared" ca="1" si="41"/>
        <v>INSERT INTO BASE_PRICES(PRICEDATE, PRICE, CURRENCY, SECURITY_ID) VALUES('11-Feb-21', 102.701, 'EUR',20);</v>
      </c>
    </row>
    <row r="201" spans="2:5" x14ac:dyDescent="0.25">
      <c r="D201" s="9">
        <f t="shared" ca="1" si="42"/>
        <v>100.586</v>
      </c>
      <c r="E201" t="str">
        <f t="shared" ca="1" si="41"/>
        <v>INSERT INTO BASE_PRICES(PRICEDATE, PRICE, CURRENCY, SECURITY_ID) VALUES('12-Feb-21', 100.586, 'EUR',20);</v>
      </c>
    </row>
    <row r="202" spans="2:5" x14ac:dyDescent="0.25">
      <c r="B202">
        <v>21</v>
      </c>
      <c r="C202" t="s">
        <v>89</v>
      </c>
      <c r="D202" s="27">
        <f ca="1">RANDBETWEEN(851, 1058)/100</f>
        <v>9.94</v>
      </c>
      <c r="E202" t="str">
        <f t="shared" ref="E202:E211" ca="1" si="43">"INSERT INTO BASE_PRICES(PRICEDATE, PRICE, CURRENCY, SECURITY_ID) VALUES('"&amp;TEXT(A2, "DD-MMM-YY")&amp; "', "&amp; D202 &amp; ", '" &amp; C$202 &amp; "'," &amp; B$202 &amp; ");"</f>
        <v>INSERT INTO BASE_PRICES(PRICEDATE, PRICE, CURRENCY, SECURITY_ID) VALUES('01-Feb-21', 9.94, 'EUR',21);</v>
      </c>
    </row>
    <row r="203" spans="2:5" x14ac:dyDescent="0.25">
      <c r="D203" s="27">
        <f t="shared" ref="D203:D211" ca="1" si="44">RANDBETWEEN(851, 1058)/100</f>
        <v>10.210000000000001</v>
      </c>
      <c r="E203" t="str">
        <f t="shared" ca="1" si="43"/>
        <v>INSERT INTO BASE_PRICES(PRICEDATE, PRICE, CURRENCY, SECURITY_ID) VALUES('02-Feb-21', 10.21, 'EUR',21);</v>
      </c>
    </row>
    <row r="204" spans="2:5" x14ac:dyDescent="0.25">
      <c r="D204" s="27">
        <f t="shared" ca="1" si="44"/>
        <v>9.1</v>
      </c>
      <c r="E204" t="str">
        <f t="shared" ca="1" si="43"/>
        <v>INSERT INTO BASE_PRICES(PRICEDATE, PRICE, CURRENCY, SECURITY_ID) VALUES('03-Feb-21', 9.1, 'EUR',21);</v>
      </c>
    </row>
    <row r="205" spans="2:5" x14ac:dyDescent="0.25">
      <c r="D205" s="27">
        <f t="shared" ca="1" si="44"/>
        <v>9.86</v>
      </c>
      <c r="E205" t="str">
        <f t="shared" ca="1" si="43"/>
        <v>INSERT INTO BASE_PRICES(PRICEDATE, PRICE, CURRENCY, SECURITY_ID) VALUES('04-Feb-21', 9.86, 'EUR',21);</v>
      </c>
    </row>
    <row r="206" spans="2:5" x14ac:dyDescent="0.25">
      <c r="D206" s="27">
        <f t="shared" ca="1" si="44"/>
        <v>9.52</v>
      </c>
      <c r="E206" t="str">
        <f t="shared" ca="1" si="43"/>
        <v>INSERT INTO BASE_PRICES(PRICEDATE, PRICE, CURRENCY, SECURITY_ID) VALUES('05-Feb-21', 9.52, 'EUR',21);</v>
      </c>
    </row>
    <row r="207" spans="2:5" x14ac:dyDescent="0.25">
      <c r="D207" s="27">
        <f t="shared" ca="1" si="44"/>
        <v>8.56</v>
      </c>
      <c r="E207" t="str">
        <f t="shared" ca="1" si="43"/>
        <v>INSERT INTO BASE_PRICES(PRICEDATE, PRICE, CURRENCY, SECURITY_ID) VALUES('08-Feb-21', 8.56, 'EUR',21);</v>
      </c>
    </row>
    <row r="208" spans="2:5" x14ac:dyDescent="0.25">
      <c r="D208" s="27">
        <f t="shared" ca="1" si="44"/>
        <v>9.1300000000000008</v>
      </c>
      <c r="E208" t="str">
        <f t="shared" ca="1" si="43"/>
        <v>INSERT INTO BASE_PRICES(PRICEDATE, PRICE, CURRENCY, SECURITY_ID) VALUES('09-Feb-21', 9.13, 'EUR',21);</v>
      </c>
    </row>
    <row r="209" spans="2:5" x14ac:dyDescent="0.25">
      <c r="D209" s="27">
        <f t="shared" ca="1" si="44"/>
        <v>8.6999999999999993</v>
      </c>
      <c r="E209" t="str">
        <f t="shared" ca="1" si="43"/>
        <v>INSERT INTO BASE_PRICES(PRICEDATE, PRICE, CURRENCY, SECURITY_ID) VALUES('10-Feb-21', 8.7, 'EUR',21);</v>
      </c>
    </row>
    <row r="210" spans="2:5" x14ac:dyDescent="0.25">
      <c r="D210" s="27">
        <f t="shared" ca="1" si="44"/>
        <v>9.68</v>
      </c>
      <c r="E210" t="str">
        <f t="shared" ca="1" si="43"/>
        <v>INSERT INTO BASE_PRICES(PRICEDATE, PRICE, CURRENCY, SECURITY_ID) VALUES('11-Feb-21', 9.68, 'EUR',21);</v>
      </c>
    </row>
    <row r="211" spans="2:5" x14ac:dyDescent="0.25">
      <c r="D211" s="27">
        <f t="shared" ca="1" si="44"/>
        <v>8.8699999999999992</v>
      </c>
      <c r="E211" t="str">
        <f t="shared" ca="1" si="43"/>
        <v>INSERT INTO BASE_PRICES(PRICEDATE, PRICE, CURRENCY, SECURITY_ID) VALUES('12-Feb-21', 8.87, 'EUR',21);</v>
      </c>
    </row>
    <row r="212" spans="2:5" x14ac:dyDescent="0.25">
      <c r="B212">
        <v>22</v>
      </c>
      <c r="C212" t="s">
        <v>87</v>
      </c>
      <c r="D212" s="27">
        <f ca="1">RANDBETWEEN(5000, 6000)/100</f>
        <v>56.53</v>
      </c>
      <c r="E212" t="str">
        <f t="shared" ref="E212:E221" ca="1" si="45">"INSERT INTO BASE_PRICES(PRICEDATE, PRICE, CURRENCY, SECURITY_ID) VALUES('"&amp;TEXT(A2, "DD-MMM-YY")&amp; "', "&amp; D212 &amp; ", '" &amp; C$212 &amp; "'," &amp; B$212 &amp; ");"</f>
        <v>INSERT INTO BASE_PRICES(PRICEDATE, PRICE, CURRENCY, SECURITY_ID) VALUES('01-Feb-21', 56.53, 'USD',22);</v>
      </c>
    </row>
    <row r="213" spans="2:5" x14ac:dyDescent="0.25">
      <c r="D213" s="27">
        <f t="shared" ref="D213:D221" ca="1" si="46">RANDBETWEEN(5000, 6000)/100</f>
        <v>52.04</v>
      </c>
      <c r="E213" t="str">
        <f t="shared" ca="1" si="45"/>
        <v>INSERT INTO BASE_PRICES(PRICEDATE, PRICE, CURRENCY, SECURITY_ID) VALUES('02-Feb-21', 52.04, 'USD',22);</v>
      </c>
    </row>
    <row r="214" spans="2:5" x14ac:dyDescent="0.25">
      <c r="D214" s="27">
        <f t="shared" ca="1" si="46"/>
        <v>52.42</v>
      </c>
      <c r="E214" t="str">
        <f t="shared" ca="1" si="45"/>
        <v>INSERT INTO BASE_PRICES(PRICEDATE, PRICE, CURRENCY, SECURITY_ID) VALUES('03-Feb-21', 52.42, 'USD',22);</v>
      </c>
    </row>
    <row r="215" spans="2:5" x14ac:dyDescent="0.25">
      <c r="D215" s="27">
        <f t="shared" ca="1" si="46"/>
        <v>51.52</v>
      </c>
      <c r="E215" t="str">
        <f t="shared" ca="1" si="45"/>
        <v>INSERT INTO BASE_PRICES(PRICEDATE, PRICE, CURRENCY, SECURITY_ID) VALUES('04-Feb-21', 51.52, 'USD',22);</v>
      </c>
    </row>
    <row r="216" spans="2:5" x14ac:dyDescent="0.25">
      <c r="D216" s="27">
        <f t="shared" ca="1" si="46"/>
        <v>56.44</v>
      </c>
      <c r="E216" t="str">
        <f t="shared" ca="1" si="45"/>
        <v>INSERT INTO BASE_PRICES(PRICEDATE, PRICE, CURRENCY, SECURITY_ID) VALUES('05-Feb-21', 56.44, 'USD',22);</v>
      </c>
    </row>
    <row r="217" spans="2:5" x14ac:dyDescent="0.25">
      <c r="D217" s="27">
        <f t="shared" ca="1" si="46"/>
        <v>54.1</v>
      </c>
      <c r="E217" t="str">
        <f t="shared" ca="1" si="45"/>
        <v>INSERT INTO BASE_PRICES(PRICEDATE, PRICE, CURRENCY, SECURITY_ID) VALUES('08-Feb-21', 54.1, 'USD',22);</v>
      </c>
    </row>
    <row r="218" spans="2:5" x14ac:dyDescent="0.25">
      <c r="D218" s="27">
        <f t="shared" ca="1" si="46"/>
        <v>53.06</v>
      </c>
      <c r="E218" t="str">
        <f t="shared" ca="1" si="45"/>
        <v>INSERT INTO BASE_PRICES(PRICEDATE, PRICE, CURRENCY, SECURITY_ID) VALUES('09-Feb-21', 53.06, 'USD',22);</v>
      </c>
    </row>
    <row r="219" spans="2:5" x14ac:dyDescent="0.25">
      <c r="D219" s="27">
        <f t="shared" ca="1" si="46"/>
        <v>58.45</v>
      </c>
      <c r="E219" t="str">
        <f t="shared" ca="1" si="45"/>
        <v>INSERT INTO BASE_PRICES(PRICEDATE, PRICE, CURRENCY, SECURITY_ID) VALUES('10-Feb-21', 58.45, 'USD',22);</v>
      </c>
    </row>
    <row r="220" spans="2:5" x14ac:dyDescent="0.25">
      <c r="D220" s="27">
        <f t="shared" ca="1" si="46"/>
        <v>59.18</v>
      </c>
      <c r="E220" t="str">
        <f t="shared" ca="1" si="45"/>
        <v>INSERT INTO BASE_PRICES(PRICEDATE, PRICE, CURRENCY, SECURITY_ID) VALUES('11-Feb-21', 59.18, 'USD',22);</v>
      </c>
    </row>
    <row r="221" spans="2:5" x14ac:dyDescent="0.25">
      <c r="D221" s="27">
        <f t="shared" ca="1" si="46"/>
        <v>59.98</v>
      </c>
      <c r="E221" t="str">
        <f t="shared" ca="1" si="45"/>
        <v>INSERT INTO BASE_PRICES(PRICEDATE, PRICE, CURRENCY, SECURITY_ID) VALUES('12-Feb-21', 59.98, 'USD',22);</v>
      </c>
    </row>
    <row r="222" spans="2:5" x14ac:dyDescent="0.25">
      <c r="B222">
        <v>23</v>
      </c>
      <c r="C222" t="s">
        <v>87</v>
      </c>
      <c r="D222" s="27">
        <f ca="1">RANDBETWEEN(295000, 340000)/100</f>
        <v>2975.87</v>
      </c>
      <c r="E222" t="str">
        <f t="shared" ref="E222:E231" ca="1" si="47">"INSERT INTO BASE_PRICES(PRICEDATE, PRICE, CURRENCY, SECURITY_ID) VALUES('"&amp;TEXT(A2, "DD-MMM-YY")&amp; "', "&amp; D222 &amp; ", '" &amp; C$222 &amp; "'," &amp; B$222 &amp; ");"</f>
        <v>INSERT INTO BASE_PRICES(PRICEDATE, PRICE, CURRENCY, SECURITY_ID) VALUES('01-Feb-21', 2975.87, 'USD',23);</v>
      </c>
    </row>
    <row r="223" spans="2:5" x14ac:dyDescent="0.25">
      <c r="D223" s="27">
        <f t="shared" ref="D223:D231" ca="1" si="48">RANDBETWEEN(295000, 340000)/100</f>
        <v>3241.07</v>
      </c>
      <c r="E223" t="str">
        <f t="shared" ca="1" si="47"/>
        <v>INSERT INTO BASE_PRICES(PRICEDATE, PRICE, CURRENCY, SECURITY_ID) VALUES('02-Feb-21', 3241.07, 'USD',23);</v>
      </c>
    </row>
    <row r="224" spans="2:5" x14ac:dyDescent="0.25">
      <c r="D224" s="27">
        <f t="shared" ca="1" si="48"/>
        <v>3118.21</v>
      </c>
      <c r="E224" t="str">
        <f t="shared" ca="1" si="47"/>
        <v>INSERT INTO BASE_PRICES(PRICEDATE, PRICE, CURRENCY, SECURITY_ID) VALUES('03-Feb-21', 3118.21, 'USD',23);</v>
      </c>
    </row>
    <row r="225" spans="2:5" x14ac:dyDescent="0.25">
      <c r="D225" s="27">
        <f t="shared" ca="1" si="48"/>
        <v>3345.15</v>
      </c>
      <c r="E225" t="str">
        <f t="shared" ca="1" si="47"/>
        <v>INSERT INTO BASE_PRICES(PRICEDATE, PRICE, CURRENCY, SECURITY_ID) VALUES('04-Feb-21', 3345.15, 'USD',23);</v>
      </c>
    </row>
    <row r="226" spans="2:5" x14ac:dyDescent="0.25">
      <c r="D226" s="27">
        <f t="shared" ca="1" si="48"/>
        <v>3158.94</v>
      </c>
      <c r="E226" t="str">
        <f t="shared" ca="1" si="47"/>
        <v>INSERT INTO BASE_PRICES(PRICEDATE, PRICE, CURRENCY, SECURITY_ID) VALUES('05-Feb-21', 3158.94, 'USD',23);</v>
      </c>
    </row>
    <row r="227" spans="2:5" x14ac:dyDescent="0.25">
      <c r="D227" s="27">
        <f t="shared" ca="1" si="48"/>
        <v>3287.19</v>
      </c>
      <c r="E227" t="str">
        <f t="shared" ca="1" si="47"/>
        <v>INSERT INTO BASE_PRICES(PRICEDATE, PRICE, CURRENCY, SECURITY_ID) VALUES('08-Feb-21', 3287.19, 'USD',23);</v>
      </c>
    </row>
    <row r="228" spans="2:5" x14ac:dyDescent="0.25">
      <c r="D228" s="27">
        <f t="shared" ca="1" si="48"/>
        <v>3045.31</v>
      </c>
      <c r="E228" t="str">
        <f t="shared" ca="1" si="47"/>
        <v>INSERT INTO BASE_PRICES(PRICEDATE, PRICE, CURRENCY, SECURITY_ID) VALUES('09-Feb-21', 3045.31, 'USD',23);</v>
      </c>
    </row>
    <row r="229" spans="2:5" x14ac:dyDescent="0.25">
      <c r="D229" s="27">
        <f t="shared" ca="1" si="48"/>
        <v>3078.11</v>
      </c>
      <c r="E229" t="str">
        <f t="shared" ca="1" si="47"/>
        <v>INSERT INTO BASE_PRICES(PRICEDATE, PRICE, CURRENCY, SECURITY_ID) VALUES('10-Feb-21', 3078.11, 'USD',23);</v>
      </c>
    </row>
    <row r="230" spans="2:5" x14ac:dyDescent="0.25">
      <c r="D230" s="27">
        <f t="shared" ca="1" si="48"/>
        <v>3206.51</v>
      </c>
      <c r="E230" t="str">
        <f t="shared" ca="1" si="47"/>
        <v>INSERT INTO BASE_PRICES(PRICEDATE, PRICE, CURRENCY, SECURITY_ID) VALUES('11-Feb-21', 3206.51, 'USD',23);</v>
      </c>
    </row>
    <row r="231" spans="2:5" x14ac:dyDescent="0.25">
      <c r="D231" s="27">
        <f t="shared" ca="1" si="48"/>
        <v>3283.87</v>
      </c>
      <c r="E231" t="str">
        <f t="shared" ca="1" si="47"/>
        <v>INSERT INTO BASE_PRICES(PRICEDATE, PRICE, CURRENCY, SECURITY_ID) VALUES('12-Feb-21', 3283.87, 'USD',23);</v>
      </c>
    </row>
    <row r="232" spans="2:5" x14ac:dyDescent="0.25">
      <c r="B232">
        <v>24</v>
      </c>
      <c r="C232" t="s">
        <v>87</v>
      </c>
      <c r="D232" s="27">
        <f ca="1">RANDBETWEEN(4500, 5500)/100</f>
        <v>53.08</v>
      </c>
      <c r="E232" t="str">
        <f t="shared" ref="E232:E241" ca="1" si="49">"INSERT INTO BASE_PRICES(PRICEDATE, PRICE, CURRENCY, SECURITY_ID) VALUES('"&amp;TEXT(A2, "DD-MMM-YY")&amp; "', "&amp; D232 &amp; ", '" &amp; C$232 &amp; "'," &amp; B$232 &amp; ");"</f>
        <v>INSERT INTO BASE_PRICES(PRICEDATE, PRICE, CURRENCY, SECURITY_ID) VALUES('01-Feb-21', 53.08, 'USD',24);</v>
      </c>
    </row>
    <row r="233" spans="2:5" x14ac:dyDescent="0.25">
      <c r="D233" s="27">
        <f t="shared" ref="D233:D241" ca="1" si="50">RANDBETWEEN(4500, 5500)/100</f>
        <v>49.91</v>
      </c>
      <c r="E233" t="str">
        <f t="shared" ca="1" si="49"/>
        <v>INSERT INTO BASE_PRICES(PRICEDATE, PRICE, CURRENCY, SECURITY_ID) VALUES('02-Feb-21', 49.91, 'USD',24);</v>
      </c>
    </row>
    <row r="234" spans="2:5" x14ac:dyDescent="0.25">
      <c r="D234" s="27">
        <f t="shared" ca="1" si="50"/>
        <v>47.45</v>
      </c>
      <c r="E234" t="str">
        <f t="shared" ca="1" si="49"/>
        <v>INSERT INTO BASE_PRICES(PRICEDATE, PRICE, CURRENCY, SECURITY_ID) VALUES('03-Feb-21', 47.45, 'USD',24);</v>
      </c>
    </row>
    <row r="235" spans="2:5" x14ac:dyDescent="0.25">
      <c r="D235" s="27">
        <f t="shared" ca="1" si="50"/>
        <v>48.96</v>
      </c>
      <c r="E235" t="str">
        <f t="shared" ca="1" si="49"/>
        <v>INSERT INTO BASE_PRICES(PRICEDATE, PRICE, CURRENCY, SECURITY_ID) VALUES('04-Feb-21', 48.96, 'USD',24);</v>
      </c>
    </row>
    <row r="236" spans="2:5" x14ac:dyDescent="0.25">
      <c r="D236" s="27">
        <f t="shared" ca="1" si="50"/>
        <v>54.53</v>
      </c>
      <c r="E236" t="str">
        <f t="shared" ca="1" si="49"/>
        <v>INSERT INTO BASE_PRICES(PRICEDATE, PRICE, CURRENCY, SECURITY_ID) VALUES('05-Feb-21', 54.53, 'USD',24);</v>
      </c>
    </row>
    <row r="237" spans="2:5" x14ac:dyDescent="0.25">
      <c r="D237" s="27">
        <f t="shared" ca="1" si="50"/>
        <v>54.88</v>
      </c>
      <c r="E237" t="str">
        <f t="shared" ca="1" si="49"/>
        <v>INSERT INTO BASE_PRICES(PRICEDATE, PRICE, CURRENCY, SECURITY_ID) VALUES('08-Feb-21', 54.88, 'USD',24);</v>
      </c>
    </row>
    <row r="238" spans="2:5" x14ac:dyDescent="0.25">
      <c r="D238" s="27">
        <f t="shared" ca="1" si="50"/>
        <v>45.06</v>
      </c>
      <c r="E238" t="str">
        <f t="shared" ca="1" si="49"/>
        <v>INSERT INTO BASE_PRICES(PRICEDATE, PRICE, CURRENCY, SECURITY_ID) VALUES('09-Feb-21', 45.06, 'USD',24);</v>
      </c>
    </row>
    <row r="239" spans="2:5" x14ac:dyDescent="0.25">
      <c r="D239" s="27">
        <f t="shared" ca="1" si="50"/>
        <v>53.53</v>
      </c>
      <c r="E239" t="str">
        <f t="shared" ca="1" si="49"/>
        <v>INSERT INTO BASE_PRICES(PRICEDATE, PRICE, CURRENCY, SECURITY_ID) VALUES('10-Feb-21', 53.53, 'USD',24);</v>
      </c>
    </row>
    <row r="240" spans="2:5" x14ac:dyDescent="0.25">
      <c r="D240" s="27">
        <f t="shared" ca="1" si="50"/>
        <v>51.59</v>
      </c>
      <c r="E240" t="str">
        <f t="shared" ca="1" si="49"/>
        <v>INSERT INTO BASE_PRICES(PRICEDATE, PRICE, CURRENCY, SECURITY_ID) VALUES('11-Feb-21', 51.59, 'USD',24);</v>
      </c>
    </row>
    <row r="241" spans="2:5" x14ac:dyDescent="0.25">
      <c r="D241" s="27">
        <f t="shared" ca="1" si="50"/>
        <v>48.09</v>
      </c>
      <c r="E241" t="str">
        <f t="shared" ca="1" si="49"/>
        <v>INSERT INTO BASE_PRICES(PRICEDATE, PRICE, CURRENCY, SECURITY_ID) VALUES('12-Feb-21', 48.09, 'USD',24);</v>
      </c>
    </row>
    <row r="242" spans="2:5" x14ac:dyDescent="0.25">
      <c r="B242">
        <v>25</v>
      </c>
      <c r="C242" t="s">
        <v>88</v>
      </c>
      <c r="D242" s="9">
        <f ca="1">RANDBETWEEN(107000, 110000)/1000</f>
        <v>107.437</v>
      </c>
      <c r="E242" t="str">
        <f t="shared" ref="E242:E251" ca="1" si="51">"INSERT INTO BASE_PRICES(PRICEDATE, PRICE, CURRENCY, SECURITY_ID) VALUES('"&amp;TEXT(A2, "DD-MMM-YY")&amp; "', "&amp; D242 &amp; ", '" &amp; C$242 &amp; "'," &amp; B$242 &amp; ");"</f>
        <v>INSERT INTO BASE_PRICES(PRICEDATE, PRICE, CURRENCY, SECURITY_ID) VALUES('01-Feb-21', 107.437, 'CAD',25);</v>
      </c>
    </row>
    <row r="243" spans="2:5" x14ac:dyDescent="0.25">
      <c r="D243" s="9">
        <f t="shared" ref="D243:D251" ca="1" si="52">RANDBETWEEN(107000, 110000)/1000</f>
        <v>107.78700000000001</v>
      </c>
      <c r="E243" t="str">
        <f t="shared" ca="1" si="51"/>
        <v>INSERT INTO BASE_PRICES(PRICEDATE, PRICE, CURRENCY, SECURITY_ID) VALUES('02-Feb-21', 107.787, 'CAD',25);</v>
      </c>
    </row>
    <row r="244" spans="2:5" x14ac:dyDescent="0.25">
      <c r="D244" s="9">
        <f t="shared" ca="1" si="52"/>
        <v>107.42100000000001</v>
      </c>
      <c r="E244" t="str">
        <f t="shared" ca="1" si="51"/>
        <v>INSERT INTO BASE_PRICES(PRICEDATE, PRICE, CURRENCY, SECURITY_ID) VALUES('03-Feb-21', 107.421, 'CAD',25);</v>
      </c>
    </row>
    <row r="245" spans="2:5" x14ac:dyDescent="0.25">
      <c r="D245" s="9">
        <f t="shared" ca="1" si="52"/>
        <v>108.851</v>
      </c>
      <c r="E245" t="str">
        <f t="shared" ca="1" si="51"/>
        <v>INSERT INTO BASE_PRICES(PRICEDATE, PRICE, CURRENCY, SECURITY_ID) VALUES('04-Feb-21', 108.851, 'CAD',25);</v>
      </c>
    </row>
    <row r="246" spans="2:5" x14ac:dyDescent="0.25">
      <c r="D246" s="9">
        <f t="shared" ca="1" si="52"/>
        <v>108.926</v>
      </c>
      <c r="E246" t="str">
        <f t="shared" ca="1" si="51"/>
        <v>INSERT INTO BASE_PRICES(PRICEDATE, PRICE, CURRENCY, SECURITY_ID) VALUES('05-Feb-21', 108.926, 'CAD',25);</v>
      </c>
    </row>
    <row r="247" spans="2:5" x14ac:dyDescent="0.25">
      <c r="D247" s="9">
        <f t="shared" ca="1" si="52"/>
        <v>108.56</v>
      </c>
      <c r="E247" t="str">
        <f t="shared" ca="1" si="51"/>
        <v>INSERT INTO BASE_PRICES(PRICEDATE, PRICE, CURRENCY, SECURITY_ID) VALUES('08-Feb-21', 108.56, 'CAD',25);</v>
      </c>
    </row>
    <row r="248" spans="2:5" x14ac:dyDescent="0.25">
      <c r="D248" s="9">
        <f t="shared" ca="1" si="52"/>
        <v>108.002</v>
      </c>
      <c r="E248" t="str">
        <f t="shared" ca="1" si="51"/>
        <v>INSERT INTO BASE_PRICES(PRICEDATE, PRICE, CURRENCY, SECURITY_ID) VALUES('09-Feb-21', 108.002, 'CAD',25);</v>
      </c>
    </row>
    <row r="249" spans="2:5" x14ac:dyDescent="0.25">
      <c r="D249" s="9">
        <f t="shared" ca="1" si="52"/>
        <v>109.575</v>
      </c>
      <c r="E249" t="str">
        <f t="shared" ca="1" si="51"/>
        <v>INSERT INTO BASE_PRICES(PRICEDATE, PRICE, CURRENCY, SECURITY_ID) VALUES('10-Feb-21', 109.575, 'CAD',25);</v>
      </c>
    </row>
    <row r="250" spans="2:5" x14ac:dyDescent="0.25">
      <c r="D250" s="9">
        <f t="shared" ca="1" si="52"/>
        <v>107.03100000000001</v>
      </c>
      <c r="E250" t="str">
        <f t="shared" ca="1" si="51"/>
        <v>INSERT INTO BASE_PRICES(PRICEDATE, PRICE, CURRENCY, SECURITY_ID) VALUES('11-Feb-21', 107.031, 'CAD',25);</v>
      </c>
    </row>
    <row r="251" spans="2:5" x14ac:dyDescent="0.25">
      <c r="D251" s="9">
        <f t="shared" ca="1" si="52"/>
        <v>108.283</v>
      </c>
      <c r="E251" t="str">
        <f t="shared" ca="1" si="51"/>
        <v>INSERT INTO BASE_PRICES(PRICEDATE, PRICE, CURRENCY, SECURITY_ID) VALUES('12-Feb-21', 108.283, 'CAD',25);</v>
      </c>
    </row>
    <row r="252" spans="2:5" x14ac:dyDescent="0.25">
      <c r="B252">
        <v>26</v>
      </c>
      <c r="C252" t="s">
        <v>92</v>
      </c>
      <c r="D252" s="8">
        <f ca="1">RANDBETWEEN(10000, 12500)</f>
        <v>10383</v>
      </c>
      <c r="E252" t="str">
        <f t="shared" ref="E252:E261" ca="1" si="53">"INSERT INTO BASE_PRICES(PRICEDATE, PRICE, CURRENCY, SECURITY_ID) VALUES('"&amp;TEXT(A2, "DD-MMM-YY")&amp; "', "&amp; D252 &amp; ", '" &amp; C$252 &amp; "'," &amp; B$252 &amp; ");"</f>
        <v>INSERT INTO BASE_PRICES(PRICEDATE, PRICE, CURRENCY, SECURITY_ID) VALUES('01-Feb-21', 10383, 'JPY',26);</v>
      </c>
    </row>
    <row r="253" spans="2:5" x14ac:dyDescent="0.25">
      <c r="D253" s="8">
        <f t="shared" ref="D253:D261" ca="1" si="54">RANDBETWEEN(10000, 12500)</f>
        <v>10971</v>
      </c>
      <c r="E253" t="str">
        <f t="shared" ca="1" si="53"/>
        <v>INSERT INTO BASE_PRICES(PRICEDATE, PRICE, CURRENCY, SECURITY_ID) VALUES('02-Feb-21', 10971, 'JPY',26);</v>
      </c>
    </row>
    <row r="254" spans="2:5" x14ac:dyDescent="0.25">
      <c r="D254" s="8">
        <f t="shared" ca="1" si="54"/>
        <v>12121</v>
      </c>
      <c r="E254" t="str">
        <f t="shared" ca="1" si="53"/>
        <v>INSERT INTO BASE_PRICES(PRICEDATE, PRICE, CURRENCY, SECURITY_ID) VALUES('03-Feb-21', 12121, 'JPY',26);</v>
      </c>
    </row>
    <row r="255" spans="2:5" x14ac:dyDescent="0.25">
      <c r="D255" s="8">
        <f t="shared" ca="1" si="54"/>
        <v>11372</v>
      </c>
      <c r="E255" t="str">
        <f t="shared" ca="1" si="53"/>
        <v>INSERT INTO BASE_PRICES(PRICEDATE, PRICE, CURRENCY, SECURITY_ID) VALUES('04-Feb-21', 11372, 'JPY',26);</v>
      </c>
    </row>
    <row r="256" spans="2:5" x14ac:dyDescent="0.25">
      <c r="D256" s="8">
        <f t="shared" ca="1" si="54"/>
        <v>10693</v>
      </c>
      <c r="E256" t="str">
        <f t="shared" ca="1" si="53"/>
        <v>INSERT INTO BASE_PRICES(PRICEDATE, PRICE, CURRENCY, SECURITY_ID) VALUES('05-Feb-21', 10693, 'JPY',26);</v>
      </c>
    </row>
    <row r="257" spans="4:5" x14ac:dyDescent="0.25">
      <c r="D257" s="8">
        <f t="shared" ca="1" si="54"/>
        <v>11480</v>
      </c>
      <c r="E257" t="str">
        <f t="shared" ca="1" si="53"/>
        <v>INSERT INTO BASE_PRICES(PRICEDATE, PRICE, CURRENCY, SECURITY_ID) VALUES('08-Feb-21', 11480, 'JPY',26);</v>
      </c>
    </row>
    <row r="258" spans="4:5" x14ac:dyDescent="0.25">
      <c r="D258" s="8">
        <f t="shared" ca="1" si="54"/>
        <v>10986</v>
      </c>
      <c r="E258" t="str">
        <f t="shared" ca="1" si="53"/>
        <v>INSERT INTO BASE_PRICES(PRICEDATE, PRICE, CURRENCY, SECURITY_ID) VALUES('09-Feb-21', 10986, 'JPY',26);</v>
      </c>
    </row>
    <row r="259" spans="4:5" x14ac:dyDescent="0.25">
      <c r="D259" s="8">
        <f t="shared" ca="1" si="54"/>
        <v>10146</v>
      </c>
      <c r="E259" t="str">
        <f t="shared" ca="1" si="53"/>
        <v>INSERT INTO BASE_PRICES(PRICEDATE, PRICE, CURRENCY, SECURITY_ID) VALUES('10-Feb-21', 10146, 'JPY',26);</v>
      </c>
    </row>
    <row r="260" spans="4:5" x14ac:dyDescent="0.25">
      <c r="D260" s="8">
        <f t="shared" ca="1" si="54"/>
        <v>10907</v>
      </c>
      <c r="E260" t="str">
        <f t="shared" ca="1" si="53"/>
        <v>INSERT INTO BASE_PRICES(PRICEDATE, PRICE, CURRENCY, SECURITY_ID) VALUES('11-Feb-21', 10907, 'JPY',26);</v>
      </c>
    </row>
    <row r="261" spans="4:5" x14ac:dyDescent="0.25">
      <c r="D261" s="8">
        <f t="shared" ca="1" si="54"/>
        <v>10183</v>
      </c>
      <c r="E261" t="str">
        <f t="shared" ca="1" si="53"/>
        <v>INSERT INTO BASE_PRICES(PRICEDATE, PRICE, CURRENCY, SECURITY_ID) VALUES('12-Feb-21', 10183, 'JPY',26);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950A-7613-4E0A-BE0A-E503D1606DA7}">
  <dimension ref="A1:D21"/>
  <sheetViews>
    <sheetView workbookViewId="0">
      <selection activeCell="D38" sqref="D38"/>
    </sheetView>
  </sheetViews>
  <sheetFormatPr defaultRowHeight="15" x14ac:dyDescent="0.25"/>
  <cols>
    <col min="1" max="1" width="11.7109375" bestFit="1" customWidth="1"/>
    <col min="2" max="2" width="15.7109375" style="1" bestFit="1" customWidth="1"/>
    <col min="4" max="4" width="102.140625" customWidth="1"/>
  </cols>
  <sheetData>
    <row r="1" spans="1:4" x14ac:dyDescent="0.25">
      <c r="A1" s="10" t="s">
        <v>281</v>
      </c>
      <c r="B1" s="12" t="s">
        <v>282</v>
      </c>
    </row>
    <row r="2" spans="1:4" x14ac:dyDescent="0.25">
      <c r="A2">
        <v>1</v>
      </c>
      <c r="B2" s="1">
        <f ca="1">RANDBETWEEN(DATE(2016,1,1),DATE(2019,12,31))</f>
        <v>43639</v>
      </c>
      <c r="D2" t="str">
        <f ca="1">"INSERT INTO SECURITY_LISTS(SECURITY_ID, APPROVALDATE) VALUES(" &amp; A2 &amp; ", '" &amp; TEXT(B2, "DD-MMM-YY") &amp; "');"</f>
        <v>INSERT INTO SECURITY_LISTS(SECURITY_ID, APPROVALDATE) VALUES(1, '23-Jun-19');</v>
      </c>
    </row>
    <row r="3" spans="1:4" x14ac:dyDescent="0.25">
      <c r="A3">
        <v>3</v>
      </c>
      <c r="B3" s="1">
        <f t="shared" ref="B3:B20" ca="1" si="0">RANDBETWEEN(DATE(2016,1,1),DATE(2019,12,31))</f>
        <v>42939</v>
      </c>
      <c r="D3" t="str">
        <f t="shared" ref="D3:D21" ca="1" si="1">"INSERT INTO SECURITY_LISTS(SECURITY_ID, APPROVALDATE) VALUES(" &amp; A3 &amp; ", '" &amp; TEXT(B3, "DD-MMM-YY") &amp; "');"</f>
        <v>INSERT INTO SECURITY_LISTS(SECURITY_ID, APPROVALDATE) VALUES(3, '23-Jul-17');</v>
      </c>
    </row>
    <row r="4" spans="1:4" x14ac:dyDescent="0.25">
      <c r="A4">
        <v>4</v>
      </c>
      <c r="B4" s="1">
        <f t="shared" ca="1" si="0"/>
        <v>42781</v>
      </c>
      <c r="D4" t="str">
        <f t="shared" ca="1" si="1"/>
        <v>INSERT INTO SECURITY_LISTS(SECURITY_ID, APPROVALDATE) VALUES(4, '15-Feb-17');</v>
      </c>
    </row>
    <row r="5" spans="1:4" x14ac:dyDescent="0.25">
      <c r="A5">
        <v>5</v>
      </c>
      <c r="B5" s="1">
        <f t="shared" ca="1" si="0"/>
        <v>43378</v>
      </c>
      <c r="D5" t="str">
        <f t="shared" ca="1" si="1"/>
        <v>INSERT INTO SECURITY_LISTS(SECURITY_ID, APPROVALDATE) VALUES(5, '05-Oct-18');</v>
      </c>
    </row>
    <row r="6" spans="1:4" x14ac:dyDescent="0.25">
      <c r="A6">
        <v>6</v>
      </c>
      <c r="B6" s="1">
        <f t="shared" ca="1" si="0"/>
        <v>43041</v>
      </c>
      <c r="D6" t="str">
        <f t="shared" ca="1" si="1"/>
        <v>INSERT INTO SECURITY_LISTS(SECURITY_ID, APPROVALDATE) VALUES(6, '02-Nov-17');</v>
      </c>
    </row>
    <row r="7" spans="1:4" x14ac:dyDescent="0.25">
      <c r="A7">
        <v>8</v>
      </c>
      <c r="B7" s="1">
        <f t="shared" ca="1" si="0"/>
        <v>43586</v>
      </c>
      <c r="D7" t="str">
        <f t="shared" ca="1" si="1"/>
        <v>INSERT INTO SECURITY_LISTS(SECURITY_ID, APPROVALDATE) VALUES(8, '01-May-19');</v>
      </c>
    </row>
    <row r="8" spans="1:4" x14ac:dyDescent="0.25">
      <c r="A8">
        <v>9</v>
      </c>
      <c r="B8" s="1">
        <f t="shared" ca="1" si="0"/>
        <v>43297</v>
      </c>
      <c r="D8" t="str">
        <f t="shared" ca="1" si="1"/>
        <v>INSERT INTO SECURITY_LISTS(SECURITY_ID, APPROVALDATE) VALUES(9, '16-Jul-18');</v>
      </c>
    </row>
    <row r="9" spans="1:4" x14ac:dyDescent="0.25">
      <c r="A9">
        <v>10</v>
      </c>
      <c r="B9" s="1">
        <f t="shared" ca="1" si="0"/>
        <v>43573</v>
      </c>
      <c r="D9" t="str">
        <f t="shared" ca="1" si="1"/>
        <v>INSERT INTO SECURITY_LISTS(SECURITY_ID, APPROVALDATE) VALUES(10, '18-Apr-19');</v>
      </c>
    </row>
    <row r="10" spans="1:4" x14ac:dyDescent="0.25">
      <c r="A10">
        <v>12</v>
      </c>
      <c r="B10" s="1">
        <f t="shared" ca="1" si="0"/>
        <v>43118</v>
      </c>
      <c r="D10" t="str">
        <f t="shared" ca="1" si="1"/>
        <v>INSERT INTO SECURITY_LISTS(SECURITY_ID, APPROVALDATE) VALUES(12, '18-Jan-18');</v>
      </c>
    </row>
    <row r="11" spans="1:4" x14ac:dyDescent="0.25">
      <c r="A11">
        <v>13</v>
      </c>
      <c r="B11" s="1">
        <f t="shared" ca="1" si="0"/>
        <v>42911</v>
      </c>
      <c r="D11" t="str">
        <f t="shared" ca="1" si="1"/>
        <v>INSERT INTO SECURITY_LISTS(SECURITY_ID, APPROVALDATE) VALUES(13, '25-Jun-17');</v>
      </c>
    </row>
    <row r="12" spans="1:4" x14ac:dyDescent="0.25">
      <c r="A12">
        <v>14</v>
      </c>
      <c r="B12" s="1">
        <f t="shared" ca="1" si="0"/>
        <v>42615</v>
      </c>
      <c r="D12" t="str">
        <f t="shared" ca="1" si="1"/>
        <v>INSERT INTO SECURITY_LISTS(SECURITY_ID, APPROVALDATE) VALUES(14, '02-Sep-16');</v>
      </c>
    </row>
    <row r="13" spans="1:4" x14ac:dyDescent="0.25">
      <c r="A13">
        <v>16</v>
      </c>
      <c r="B13" s="1">
        <f t="shared" ca="1" si="0"/>
        <v>42774</v>
      </c>
      <c r="D13" t="str">
        <f t="shared" ca="1" si="1"/>
        <v>INSERT INTO SECURITY_LISTS(SECURITY_ID, APPROVALDATE) VALUES(16, '08-Feb-17');</v>
      </c>
    </row>
    <row r="14" spans="1:4" x14ac:dyDescent="0.25">
      <c r="A14">
        <v>17</v>
      </c>
      <c r="B14" s="1">
        <f t="shared" ca="1" si="0"/>
        <v>43220</v>
      </c>
      <c r="D14" t="str">
        <f t="shared" ca="1" si="1"/>
        <v>INSERT INTO SECURITY_LISTS(SECURITY_ID, APPROVALDATE) VALUES(17, '30-Apr-18');</v>
      </c>
    </row>
    <row r="15" spans="1:4" x14ac:dyDescent="0.25">
      <c r="A15">
        <v>18</v>
      </c>
      <c r="B15" s="1">
        <f t="shared" ca="1" si="0"/>
        <v>42528</v>
      </c>
      <c r="D15" t="str">
        <f t="shared" ca="1" si="1"/>
        <v>INSERT INTO SECURITY_LISTS(SECURITY_ID, APPROVALDATE) VALUES(18, '07-Jun-16');</v>
      </c>
    </row>
    <row r="16" spans="1:4" x14ac:dyDescent="0.25">
      <c r="A16">
        <v>20</v>
      </c>
      <c r="B16" s="1">
        <f t="shared" ca="1" si="0"/>
        <v>42724</v>
      </c>
      <c r="D16" t="str">
        <f t="shared" ca="1" si="1"/>
        <v>INSERT INTO SECURITY_LISTS(SECURITY_ID, APPROVALDATE) VALUES(20, '20-Dec-16');</v>
      </c>
    </row>
    <row r="17" spans="1:4" x14ac:dyDescent="0.25">
      <c r="A17">
        <v>22</v>
      </c>
      <c r="B17" s="1">
        <f t="shared" ca="1" si="0"/>
        <v>43630</v>
      </c>
      <c r="D17" t="str">
        <f t="shared" ca="1" si="1"/>
        <v>INSERT INTO SECURITY_LISTS(SECURITY_ID, APPROVALDATE) VALUES(22, '14-Jun-19');</v>
      </c>
    </row>
    <row r="18" spans="1:4" x14ac:dyDescent="0.25">
      <c r="A18">
        <v>23</v>
      </c>
      <c r="B18" s="1">
        <f t="shared" ca="1" si="0"/>
        <v>43127</v>
      </c>
      <c r="D18" t="str">
        <f t="shared" ca="1" si="1"/>
        <v>INSERT INTO SECURITY_LISTS(SECURITY_ID, APPROVALDATE) VALUES(23, '27-Jan-18');</v>
      </c>
    </row>
    <row r="19" spans="1:4" x14ac:dyDescent="0.25">
      <c r="A19">
        <v>24</v>
      </c>
      <c r="B19" s="1">
        <f t="shared" ca="1" si="0"/>
        <v>43619</v>
      </c>
      <c r="D19" t="str">
        <f t="shared" ca="1" si="1"/>
        <v>INSERT INTO SECURITY_LISTS(SECURITY_ID, APPROVALDATE) VALUES(24, '03-Jun-19');</v>
      </c>
    </row>
    <row r="20" spans="1:4" x14ac:dyDescent="0.25">
      <c r="A20">
        <v>25</v>
      </c>
      <c r="B20" s="1">
        <f t="shared" ca="1" si="0"/>
        <v>42782</v>
      </c>
      <c r="D20" t="str">
        <f t="shared" ca="1" si="1"/>
        <v>INSERT INTO SECURITY_LISTS(SECURITY_ID, APPROVALDATE) VALUES(25, '16-Feb-17');</v>
      </c>
    </row>
    <row r="21" spans="1:4" x14ac:dyDescent="0.25">
      <c r="A21">
        <v>26</v>
      </c>
      <c r="B21" s="1">
        <f ca="1">RANDBETWEEN(DATE(2016,1,1),DATE(2019,12,31))</f>
        <v>42583</v>
      </c>
      <c r="D21" t="str">
        <f t="shared" ca="1" si="1"/>
        <v>INSERT INTO SECURITY_LISTS(SECURITY_ID, APPROVALDATE) VALUES(26, '01-Aug-16');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3FC8-22AF-4706-8659-C87E99D4D8FA}">
  <dimension ref="A1:Q101"/>
  <sheetViews>
    <sheetView topLeftCell="G1" workbookViewId="0">
      <selection activeCell="L2" sqref="L2"/>
    </sheetView>
  </sheetViews>
  <sheetFormatPr defaultRowHeight="15" x14ac:dyDescent="0.25"/>
  <cols>
    <col min="1" max="1" width="13.140625" style="2" bestFit="1" customWidth="1"/>
    <col min="2" max="2" width="15.85546875" style="2" bestFit="1" customWidth="1"/>
    <col min="3" max="3" width="12.28515625" style="2" bestFit="1" customWidth="1"/>
    <col min="5" max="6" width="22.42578125" style="2" bestFit="1" customWidth="1"/>
    <col min="7" max="8" width="18" style="2" bestFit="1" customWidth="1"/>
    <col min="9" max="9" width="17" style="2" bestFit="1" customWidth="1"/>
    <col min="10" max="11" width="17.85546875" style="2" bestFit="1" customWidth="1"/>
    <col min="12" max="12" width="215.140625" style="2" customWidth="1"/>
    <col min="13" max="16" width="9.140625" style="2"/>
    <col min="17" max="17" width="9.42578125" style="2" bestFit="1" customWidth="1"/>
    <col min="18" max="16384" width="9.140625" style="2"/>
  </cols>
  <sheetData>
    <row r="1" spans="1:17" s="17" customFormat="1" x14ac:dyDescent="0.25">
      <c r="A1" s="17" t="s">
        <v>287</v>
      </c>
      <c r="B1" s="17" t="s">
        <v>288</v>
      </c>
      <c r="C1" s="17" t="s">
        <v>298</v>
      </c>
      <c r="D1" s="17" t="s">
        <v>308</v>
      </c>
      <c r="E1" s="17" t="s">
        <v>289</v>
      </c>
      <c r="F1" s="17" t="s">
        <v>290</v>
      </c>
      <c r="G1" s="17" t="s">
        <v>294</v>
      </c>
      <c r="H1" s="17" t="s">
        <v>295</v>
      </c>
      <c r="I1" s="17" t="s">
        <v>299</v>
      </c>
      <c r="J1" s="17" t="s">
        <v>296</v>
      </c>
      <c r="K1" s="17" t="s">
        <v>297</v>
      </c>
      <c r="L1" s="28" t="s">
        <v>259</v>
      </c>
    </row>
    <row r="2" spans="1:17" x14ac:dyDescent="0.25">
      <c r="A2" s="2">
        <f t="shared" ref="A2:A33" si="0">ROW(A1)</f>
        <v>1</v>
      </c>
      <c r="B2" s="19">
        <v>44228</v>
      </c>
      <c r="C2" s="2">
        <f ca="1">INDEX('Security Lists'!$A$2:'Security Lists'!$A$21,RANDBETWEEN(1,COUNTA('Security Lists'!$A$2:'Security Lists'!$A$21)),1)</f>
        <v>10</v>
      </c>
      <c r="D2">
        <f t="shared" ref="D2:D33" ca="1" si="1">RANDBETWEEN(1, 100)</f>
        <v>32</v>
      </c>
      <c r="E2" s="2">
        <f t="shared" ref="E2:E33" ca="1" si="2">RANDBETWEEN(1,3)</f>
        <v>3</v>
      </c>
      <c r="F2" s="2">
        <f t="shared" ref="F2:F33" ca="1" si="3">RANDBETWEEN(1,2)</f>
        <v>1</v>
      </c>
      <c r="G2" s="2" t="str">
        <f ca="1">IF(F2=2, RANDBETWEEN(1,COUNTA(Brokers!A$2:'Brokers'!A$21)), "NULL")</f>
        <v>NULL</v>
      </c>
      <c r="H2" s="2" t="str">
        <f ca="1">IF(E2=2, RANDBETWEEN(1,COUNTA(Brokers!A$2:'Brokers'!A$21)), "NULL")</f>
        <v>NULL</v>
      </c>
      <c r="I2" s="2">
        <f ca="1">IF(E2=3, INDEX(Securities!$E$2:'Securities'!$E$27, C2), "NULL")</f>
        <v>6</v>
      </c>
      <c r="J2" s="2" t="str">
        <f t="shared" ref="J2:J33" ca="1" si="4">IF(E2=1, RANDBETWEEN(1,30), "NULL")</f>
        <v>NULL</v>
      </c>
      <c r="K2" s="2">
        <f t="shared" ref="K2:K33" ca="1" si="5">IF(F2=1, RANDBETWEEN(1,30), "NULL")</f>
        <v>9</v>
      </c>
      <c r="L2" s="3" t="str">
        <f t="shared" ref="L2:L33" ca="1" si="6">"INSERT INTO EXCHANGES(EXCHANGEDATE, AMOUNT, SECURITY_ID, BROKER_ID_BUYER, BROKER_ID_SELLER, ISSUER_ID_SELLER, TRADER_ID_SELLER, TRADER_ID_BUYER) VALUES('" &amp; TEXT(B2, "DD-MMM-YY") &amp; "', " &amp; D2 &amp; ", " &amp; C2 &amp; ", " &amp; G2 &amp; ", " &amp; H2 &amp; ", " &amp; I2 &amp; ", " &amp; J2 &amp; ", " &amp; K2 &amp; ");"</f>
        <v>INSERT INTO EXCHANGES(EXCHANGEDATE, AMOUNT, SECURITY_ID, BROKER_ID_BUYER, BROKER_ID_SELLER, ISSUER_ID_SELLER, TRADER_ID_SELLER, TRADER_ID_BUYER) VALUES('01-Feb-21', 32, 10, NULL, NULL, 6, NULL, 9);</v>
      </c>
      <c r="Q2" s="2" t="s">
        <v>291</v>
      </c>
    </row>
    <row r="3" spans="1:17" x14ac:dyDescent="0.25">
      <c r="A3" s="2">
        <f t="shared" si="0"/>
        <v>2</v>
      </c>
      <c r="B3" s="19">
        <v>44228</v>
      </c>
      <c r="C3" s="2">
        <f ca="1">INDEX('Security Lists'!$A$2:'Security Lists'!$A$21,RANDBETWEEN(1,COUNTA('Security Lists'!$A$2:'Security Lists'!$A$21)),1)</f>
        <v>16</v>
      </c>
      <c r="D3">
        <f t="shared" ca="1" si="1"/>
        <v>100</v>
      </c>
      <c r="E3" s="2">
        <f t="shared" ca="1" si="2"/>
        <v>3</v>
      </c>
      <c r="F3" s="2">
        <f t="shared" ca="1" si="3"/>
        <v>1</v>
      </c>
      <c r="G3" s="2" t="str">
        <f ca="1">IF(F3=2, RANDBETWEEN(1,COUNTA(Brokers!A$2:'Brokers'!A$21)), "NULL")</f>
        <v>NULL</v>
      </c>
      <c r="H3" s="2" t="str">
        <f ca="1">IF(E3=2, RANDBETWEEN(1,COUNTA(Brokers!A$2:'Brokers'!A$21)), "NULL")</f>
        <v>NULL</v>
      </c>
      <c r="I3" s="2">
        <f ca="1">IF(E3=3, INDEX(Securities!$E$2:'Securities'!$E$27, C3), "NULL")</f>
        <v>12</v>
      </c>
      <c r="J3" s="2" t="str">
        <f t="shared" ca="1" si="4"/>
        <v>NULL</v>
      </c>
      <c r="K3" s="2">
        <f t="shared" ca="1" si="5"/>
        <v>29</v>
      </c>
      <c r="L3" s="3" t="str">
        <f t="shared" ca="1" si="6"/>
        <v>INSERT INTO EXCHANGES(EXCHANGEDATE, AMOUNT, SECURITY_ID, BROKER_ID_BUYER, BROKER_ID_SELLER, ISSUER_ID_SELLER, TRADER_ID_SELLER, TRADER_ID_BUYER) VALUES('01-Feb-21', 100, 16, NULL, NULL, 12, NULL, 29);</v>
      </c>
      <c r="Q3" s="2" t="s">
        <v>292</v>
      </c>
    </row>
    <row r="4" spans="1:17" x14ac:dyDescent="0.25">
      <c r="A4" s="2">
        <f t="shared" si="0"/>
        <v>3</v>
      </c>
      <c r="B4" s="19">
        <v>44228</v>
      </c>
      <c r="C4" s="2">
        <f ca="1">INDEX('Security Lists'!$A$2:'Security Lists'!$A$21,RANDBETWEEN(1,COUNTA('Security Lists'!$A$2:'Security Lists'!$A$21)),1)</f>
        <v>16</v>
      </c>
      <c r="D4">
        <f t="shared" ca="1" si="1"/>
        <v>83</v>
      </c>
      <c r="E4" s="2">
        <f t="shared" ca="1" si="2"/>
        <v>3</v>
      </c>
      <c r="F4" s="2">
        <f t="shared" ca="1" si="3"/>
        <v>1</v>
      </c>
      <c r="G4" s="2" t="str">
        <f ca="1">IF(F4=2, RANDBETWEEN(1,COUNTA(Brokers!A$2:'Brokers'!A$21)), "NULL")</f>
        <v>NULL</v>
      </c>
      <c r="H4" s="2" t="str">
        <f ca="1">IF(E4=2, RANDBETWEEN(1,COUNTA(Brokers!A$2:'Brokers'!A$21)), "NULL")</f>
        <v>NULL</v>
      </c>
      <c r="I4" s="2">
        <f ca="1">IF(E4=3, INDEX(Securities!$E$2:'Securities'!$E$27, C4), "NULL")</f>
        <v>12</v>
      </c>
      <c r="J4" s="2" t="str">
        <f t="shared" ca="1" si="4"/>
        <v>NULL</v>
      </c>
      <c r="K4" s="2">
        <f t="shared" ca="1" si="5"/>
        <v>7</v>
      </c>
      <c r="L4" s="3" t="str">
        <f t="shared" ca="1" si="6"/>
        <v>INSERT INTO EXCHANGES(EXCHANGEDATE, AMOUNT, SECURITY_ID, BROKER_ID_BUYER, BROKER_ID_SELLER, ISSUER_ID_SELLER, TRADER_ID_SELLER, TRADER_ID_BUYER) VALUES('01-Feb-21', 83, 16, NULL, NULL, 12, NULL, 7);</v>
      </c>
      <c r="Q4" s="2" t="s">
        <v>293</v>
      </c>
    </row>
    <row r="5" spans="1:17" x14ac:dyDescent="0.25">
      <c r="A5" s="2">
        <f t="shared" si="0"/>
        <v>4</v>
      </c>
      <c r="B5" s="19">
        <v>44228</v>
      </c>
      <c r="C5" s="2">
        <f ca="1">INDEX('Security Lists'!$A$2:'Security Lists'!$A$21,RANDBETWEEN(1,COUNTA('Security Lists'!$A$2:'Security Lists'!$A$21)),1)</f>
        <v>1</v>
      </c>
      <c r="D5">
        <f t="shared" ca="1" si="1"/>
        <v>30</v>
      </c>
      <c r="E5" s="2">
        <f t="shared" ca="1" si="2"/>
        <v>1</v>
      </c>
      <c r="F5" s="2">
        <f t="shared" ca="1" si="3"/>
        <v>2</v>
      </c>
      <c r="G5" s="2">
        <f ca="1">IF(F5=2, RANDBETWEEN(1,COUNTA(Brokers!A$2:'Brokers'!A$21)), "NULL")</f>
        <v>8</v>
      </c>
      <c r="H5" s="2" t="str">
        <f ca="1">IF(E5=2, RANDBETWEEN(1,COUNTA(Brokers!A$2:'Brokers'!A$21)), "NULL")</f>
        <v>NULL</v>
      </c>
      <c r="I5" s="2" t="str">
        <f ca="1">IF(E5=3, INDEX(Securities!$E$2:'Securities'!$E$27, C5), "NULL")</f>
        <v>NULL</v>
      </c>
      <c r="J5" s="2">
        <f t="shared" ca="1" si="4"/>
        <v>26</v>
      </c>
      <c r="K5" s="2" t="str">
        <f t="shared" ca="1" si="5"/>
        <v>NULL</v>
      </c>
      <c r="L5" s="3" t="str">
        <f t="shared" ca="1" si="6"/>
        <v>INSERT INTO EXCHANGES(EXCHANGEDATE, AMOUNT, SECURITY_ID, BROKER_ID_BUYER, BROKER_ID_SELLER, ISSUER_ID_SELLER, TRADER_ID_SELLER, TRADER_ID_BUYER) VALUES('01-Feb-21', 30, 1, 8, NULL, NULL, 26, NULL);</v>
      </c>
    </row>
    <row r="6" spans="1:17" x14ac:dyDescent="0.25">
      <c r="A6" s="2">
        <f t="shared" si="0"/>
        <v>5</v>
      </c>
      <c r="B6" s="19">
        <v>44228</v>
      </c>
      <c r="C6" s="2">
        <f ca="1">INDEX('Security Lists'!$A$2:'Security Lists'!$A$21,RANDBETWEEN(1,COUNTA('Security Lists'!$A$2:'Security Lists'!$A$21)),1)</f>
        <v>3</v>
      </c>
      <c r="D6">
        <f t="shared" ca="1" si="1"/>
        <v>25</v>
      </c>
      <c r="E6" s="2">
        <f t="shared" ca="1" si="2"/>
        <v>2</v>
      </c>
      <c r="F6" s="2">
        <f t="shared" ca="1" si="3"/>
        <v>2</v>
      </c>
      <c r="G6" s="2">
        <f ca="1">IF(F6=2, RANDBETWEEN(1,COUNTA(Brokers!A$2:'Brokers'!A$21)), "NULL")</f>
        <v>6</v>
      </c>
      <c r="H6" s="2">
        <f ca="1">IF(E6=2, RANDBETWEEN(1,COUNTA(Brokers!A$2:'Brokers'!A$21)), "NULL")</f>
        <v>12</v>
      </c>
      <c r="I6" s="2" t="str">
        <f ca="1">IF(E6=3, INDEX(Securities!$E$2:'Securities'!$E$27, C6), "NULL")</f>
        <v>NULL</v>
      </c>
      <c r="J6" s="2" t="str">
        <f t="shared" ca="1" si="4"/>
        <v>NULL</v>
      </c>
      <c r="K6" s="2" t="str">
        <f t="shared" ca="1" si="5"/>
        <v>NULL</v>
      </c>
      <c r="L6" s="3" t="str">
        <f t="shared" ca="1" si="6"/>
        <v>INSERT INTO EXCHANGES(EXCHANGEDATE, AMOUNT, SECURITY_ID, BROKER_ID_BUYER, BROKER_ID_SELLER, ISSUER_ID_SELLER, TRADER_ID_SELLER, TRADER_ID_BUYER) VALUES('01-Feb-21', 25, 3, 6, 12, NULL, NULL, NULL);</v>
      </c>
    </row>
    <row r="7" spans="1:17" x14ac:dyDescent="0.25">
      <c r="A7" s="2">
        <f t="shared" si="0"/>
        <v>6</v>
      </c>
      <c r="B7" s="19">
        <v>44228</v>
      </c>
      <c r="C7" s="2">
        <f ca="1">INDEX('Security Lists'!$A$2:'Security Lists'!$A$21,RANDBETWEEN(1,COUNTA('Security Lists'!$A$2:'Security Lists'!$A$21)),1)</f>
        <v>16</v>
      </c>
      <c r="D7">
        <f t="shared" ca="1" si="1"/>
        <v>80</v>
      </c>
      <c r="E7" s="2">
        <f t="shared" ca="1" si="2"/>
        <v>1</v>
      </c>
      <c r="F7" s="2">
        <f t="shared" ca="1" si="3"/>
        <v>1</v>
      </c>
      <c r="G7" s="2" t="str">
        <f ca="1">IF(F7=2, RANDBETWEEN(1,COUNTA(Brokers!A$2:'Brokers'!A$21)), "NULL")</f>
        <v>NULL</v>
      </c>
      <c r="H7" s="2" t="str">
        <f ca="1">IF(E7=2, RANDBETWEEN(1,COUNTA(Brokers!A$2:'Brokers'!A$21)), "NULL")</f>
        <v>NULL</v>
      </c>
      <c r="I7" s="2" t="str">
        <f ca="1">IF(E7=3, INDEX(Securities!$E$2:'Securities'!$E$27, C7), "NULL")</f>
        <v>NULL</v>
      </c>
      <c r="J7" s="2">
        <f t="shared" ca="1" si="4"/>
        <v>7</v>
      </c>
      <c r="K7" s="2">
        <f t="shared" ca="1" si="5"/>
        <v>9</v>
      </c>
      <c r="L7" s="3" t="str">
        <f t="shared" ca="1" si="6"/>
        <v>INSERT INTO EXCHANGES(EXCHANGEDATE, AMOUNT, SECURITY_ID, BROKER_ID_BUYER, BROKER_ID_SELLER, ISSUER_ID_SELLER, TRADER_ID_SELLER, TRADER_ID_BUYER) VALUES('01-Feb-21', 80, 16, NULL, NULL, NULL, 7, 9);</v>
      </c>
    </row>
    <row r="8" spans="1:17" x14ac:dyDescent="0.25">
      <c r="A8" s="2">
        <f t="shared" si="0"/>
        <v>7</v>
      </c>
      <c r="B8" s="19">
        <v>44228</v>
      </c>
      <c r="C8" s="2">
        <f ca="1">INDEX('Security Lists'!$A$2:'Security Lists'!$A$21,RANDBETWEEN(1,COUNTA('Security Lists'!$A$2:'Security Lists'!$A$21)),1)</f>
        <v>5</v>
      </c>
      <c r="D8">
        <f t="shared" ca="1" si="1"/>
        <v>48</v>
      </c>
      <c r="E8" s="2">
        <f t="shared" ca="1" si="2"/>
        <v>2</v>
      </c>
      <c r="F8" s="2">
        <f t="shared" ca="1" si="3"/>
        <v>1</v>
      </c>
      <c r="G8" s="2" t="str">
        <f ca="1">IF(F8=2, RANDBETWEEN(1,COUNTA(Brokers!A$2:'Brokers'!A$21)), "NULL")</f>
        <v>NULL</v>
      </c>
      <c r="H8" s="2">
        <f ca="1">IF(E8=2, RANDBETWEEN(1,COUNTA(Brokers!A$2:'Brokers'!A$21)), "NULL")</f>
        <v>6</v>
      </c>
      <c r="I8" s="2" t="str">
        <f ca="1">IF(E8=3, INDEX(Securities!$E$2:'Securities'!$E$27, C8), "NULL")</f>
        <v>NULL</v>
      </c>
      <c r="J8" s="2" t="str">
        <f t="shared" ca="1" si="4"/>
        <v>NULL</v>
      </c>
      <c r="K8" s="2">
        <f t="shared" ca="1" si="5"/>
        <v>23</v>
      </c>
      <c r="L8" s="3" t="str">
        <f t="shared" ca="1" si="6"/>
        <v>INSERT INTO EXCHANGES(EXCHANGEDATE, AMOUNT, SECURITY_ID, BROKER_ID_BUYER, BROKER_ID_SELLER, ISSUER_ID_SELLER, TRADER_ID_SELLER, TRADER_ID_BUYER) VALUES('01-Feb-21', 48, 5, NULL, 6, NULL, NULL, 23);</v>
      </c>
    </row>
    <row r="9" spans="1:17" x14ac:dyDescent="0.25">
      <c r="A9" s="2">
        <f t="shared" si="0"/>
        <v>8</v>
      </c>
      <c r="B9" s="19">
        <v>44228</v>
      </c>
      <c r="C9" s="2">
        <f ca="1">INDEX('Security Lists'!$A$2:'Security Lists'!$A$21,RANDBETWEEN(1,COUNTA('Security Lists'!$A$2:'Security Lists'!$A$21)),1)</f>
        <v>23</v>
      </c>
      <c r="D9">
        <f t="shared" ca="1" si="1"/>
        <v>50</v>
      </c>
      <c r="E9" s="2">
        <f t="shared" ca="1" si="2"/>
        <v>2</v>
      </c>
      <c r="F9" s="2">
        <f t="shared" ca="1" si="3"/>
        <v>2</v>
      </c>
      <c r="G9" s="2">
        <f ca="1">IF(F9=2, RANDBETWEEN(1,COUNTA(Brokers!A$2:'Brokers'!A$21)), "NULL")</f>
        <v>14</v>
      </c>
      <c r="H9" s="2">
        <f ca="1">IF(E9=2, RANDBETWEEN(1,COUNTA(Brokers!A$2:'Brokers'!A$21)), "NULL")</f>
        <v>20</v>
      </c>
      <c r="I9" s="2" t="str">
        <f ca="1">IF(E9=3, INDEX(Securities!$E$2:'Securities'!$E$27, C9), "NULL")</f>
        <v>NULL</v>
      </c>
      <c r="J9" s="2" t="str">
        <f t="shared" ca="1" si="4"/>
        <v>NULL</v>
      </c>
      <c r="K9" s="2" t="str">
        <f t="shared" ca="1" si="5"/>
        <v>NULL</v>
      </c>
      <c r="L9" s="3" t="str">
        <f t="shared" ca="1" si="6"/>
        <v>INSERT INTO EXCHANGES(EXCHANGEDATE, AMOUNT, SECURITY_ID, BROKER_ID_BUYER, BROKER_ID_SELLER, ISSUER_ID_SELLER, TRADER_ID_SELLER, TRADER_ID_BUYER) VALUES('01-Feb-21', 50, 23, 14, 20, NULL, NULL, NULL);</v>
      </c>
    </row>
    <row r="10" spans="1:17" x14ac:dyDescent="0.25">
      <c r="A10" s="2">
        <f t="shared" si="0"/>
        <v>9</v>
      </c>
      <c r="B10" s="19">
        <v>44228</v>
      </c>
      <c r="C10" s="2">
        <f ca="1">INDEX('Security Lists'!$A$2:'Security Lists'!$A$21,RANDBETWEEN(1,COUNTA('Security Lists'!$A$2:'Security Lists'!$A$21)),1)</f>
        <v>20</v>
      </c>
      <c r="D10">
        <f t="shared" ca="1" si="1"/>
        <v>70</v>
      </c>
      <c r="E10" s="2">
        <f t="shared" ca="1" si="2"/>
        <v>2</v>
      </c>
      <c r="F10" s="2">
        <f t="shared" ca="1" si="3"/>
        <v>2</v>
      </c>
      <c r="G10" s="2">
        <f ca="1">IF(F10=2, RANDBETWEEN(1,COUNTA(Brokers!A$2:'Brokers'!A$21)), "NULL")</f>
        <v>4</v>
      </c>
      <c r="H10" s="2">
        <f ca="1">IF(E10=2, RANDBETWEEN(1,COUNTA(Brokers!A$2:'Brokers'!A$21)), "NULL")</f>
        <v>5</v>
      </c>
      <c r="I10" s="2" t="str">
        <f ca="1">IF(E10=3, INDEX(Securities!$E$2:'Securities'!$E$27, C10), "NULL")</f>
        <v>NULL</v>
      </c>
      <c r="J10" s="2" t="str">
        <f t="shared" ca="1" si="4"/>
        <v>NULL</v>
      </c>
      <c r="K10" s="2" t="str">
        <f t="shared" ca="1" si="5"/>
        <v>NULL</v>
      </c>
      <c r="L10" s="3" t="str">
        <f t="shared" ca="1" si="6"/>
        <v>INSERT INTO EXCHANGES(EXCHANGEDATE, AMOUNT, SECURITY_ID, BROKER_ID_BUYER, BROKER_ID_SELLER, ISSUER_ID_SELLER, TRADER_ID_SELLER, TRADER_ID_BUYER) VALUES('01-Feb-21', 70, 20, 4, 5, NULL, NULL, NULL);</v>
      </c>
    </row>
    <row r="11" spans="1:17" x14ac:dyDescent="0.25">
      <c r="A11" s="2">
        <f t="shared" si="0"/>
        <v>10</v>
      </c>
      <c r="B11" s="19">
        <v>44228</v>
      </c>
      <c r="C11" s="2">
        <f ca="1">INDEX('Security Lists'!$A$2:'Security Lists'!$A$21,RANDBETWEEN(1,COUNTA('Security Lists'!$A$2:'Security Lists'!$A$21)),1)</f>
        <v>26</v>
      </c>
      <c r="D11">
        <f t="shared" ca="1" si="1"/>
        <v>12</v>
      </c>
      <c r="E11" s="2">
        <f t="shared" ca="1" si="2"/>
        <v>3</v>
      </c>
      <c r="F11" s="2">
        <f t="shared" ca="1" si="3"/>
        <v>2</v>
      </c>
      <c r="G11" s="2">
        <f ca="1">IF(F11=2, RANDBETWEEN(1,COUNTA(Brokers!A$2:'Brokers'!A$21)), "NULL")</f>
        <v>13</v>
      </c>
      <c r="H11" s="2" t="str">
        <f ca="1">IF(E11=2, RANDBETWEEN(1,COUNTA(Brokers!A$2:'Brokers'!A$21)), "NULL")</f>
        <v>NULL</v>
      </c>
      <c r="I11" s="2">
        <f ca="1">IF(E11=3, INDEX(Securities!$E$2:'Securities'!$E$27, C11), "NULL")</f>
        <v>20</v>
      </c>
      <c r="J11" s="2" t="str">
        <f t="shared" ca="1" si="4"/>
        <v>NULL</v>
      </c>
      <c r="K11" s="2" t="str">
        <f t="shared" ca="1" si="5"/>
        <v>NULL</v>
      </c>
      <c r="L11" s="3" t="str">
        <f t="shared" ca="1" si="6"/>
        <v>INSERT INTO EXCHANGES(EXCHANGEDATE, AMOUNT, SECURITY_ID, BROKER_ID_BUYER, BROKER_ID_SELLER, ISSUER_ID_SELLER, TRADER_ID_SELLER, TRADER_ID_BUYER) VALUES('01-Feb-21', 12, 26, 13, NULL, 20, NULL, NULL);</v>
      </c>
    </row>
    <row r="12" spans="1:17" x14ac:dyDescent="0.25">
      <c r="A12" s="2">
        <f t="shared" si="0"/>
        <v>11</v>
      </c>
      <c r="B12" s="19">
        <v>44229</v>
      </c>
      <c r="C12" s="2">
        <f ca="1">INDEX('Security Lists'!$A$2:'Security Lists'!$A$21,RANDBETWEEN(1,COUNTA('Security Lists'!$A$2:'Security Lists'!$A$21)),1)</f>
        <v>5</v>
      </c>
      <c r="D12">
        <f t="shared" ca="1" si="1"/>
        <v>46</v>
      </c>
      <c r="E12" s="2">
        <f t="shared" ca="1" si="2"/>
        <v>1</v>
      </c>
      <c r="F12" s="2">
        <f t="shared" ca="1" si="3"/>
        <v>1</v>
      </c>
      <c r="G12" s="2" t="str">
        <f ca="1">IF(F12=2, RANDBETWEEN(1,COUNTA(Brokers!A$2:'Brokers'!A$21)), "NULL")</f>
        <v>NULL</v>
      </c>
      <c r="H12" s="2" t="str">
        <f ca="1">IF(E12=2, RANDBETWEEN(1,COUNTA(Brokers!A$2:'Brokers'!A$21)), "NULL")</f>
        <v>NULL</v>
      </c>
      <c r="I12" s="2" t="str">
        <f ca="1">IF(E12=3, INDEX(Securities!$E$2:'Securities'!$E$27, C12), "NULL")</f>
        <v>NULL</v>
      </c>
      <c r="J12" s="2">
        <f t="shared" ca="1" si="4"/>
        <v>17</v>
      </c>
      <c r="K12" s="2">
        <f t="shared" ca="1" si="5"/>
        <v>14</v>
      </c>
      <c r="L12" s="3" t="str">
        <f t="shared" ca="1" si="6"/>
        <v>INSERT INTO EXCHANGES(EXCHANGEDATE, AMOUNT, SECURITY_ID, BROKER_ID_BUYER, BROKER_ID_SELLER, ISSUER_ID_SELLER, TRADER_ID_SELLER, TRADER_ID_BUYER) VALUES('02-Feb-21', 46, 5, NULL, NULL, NULL, 17, 14);</v>
      </c>
    </row>
    <row r="13" spans="1:17" x14ac:dyDescent="0.25">
      <c r="A13" s="2">
        <f t="shared" si="0"/>
        <v>12</v>
      </c>
      <c r="B13" s="19">
        <v>44229</v>
      </c>
      <c r="C13" s="2">
        <f ca="1">INDEX('Security Lists'!$A$2:'Security Lists'!$A$21,RANDBETWEEN(1,COUNTA('Security Lists'!$A$2:'Security Lists'!$A$21)),1)</f>
        <v>5</v>
      </c>
      <c r="D13">
        <f t="shared" ca="1" si="1"/>
        <v>81</v>
      </c>
      <c r="E13" s="2">
        <f t="shared" ca="1" si="2"/>
        <v>2</v>
      </c>
      <c r="F13" s="2">
        <f t="shared" ca="1" si="3"/>
        <v>1</v>
      </c>
      <c r="G13" s="2" t="str">
        <f ca="1">IF(F13=2, RANDBETWEEN(1,COUNTA(Brokers!A$2:'Brokers'!A$21)), "NULL")</f>
        <v>NULL</v>
      </c>
      <c r="H13" s="2">
        <f ca="1">IF(E13=2, RANDBETWEEN(1,COUNTA(Brokers!A$2:'Brokers'!A$21)), "NULL")</f>
        <v>20</v>
      </c>
      <c r="I13" s="2" t="str">
        <f ca="1">IF(E13=3, INDEX(Securities!$E$2:'Securities'!$E$27, C13), "NULL")</f>
        <v>NULL</v>
      </c>
      <c r="J13" s="2" t="str">
        <f t="shared" ca="1" si="4"/>
        <v>NULL</v>
      </c>
      <c r="K13" s="2">
        <f t="shared" ca="1" si="5"/>
        <v>26</v>
      </c>
      <c r="L13" s="3" t="str">
        <f t="shared" ca="1" si="6"/>
        <v>INSERT INTO EXCHANGES(EXCHANGEDATE, AMOUNT, SECURITY_ID, BROKER_ID_BUYER, BROKER_ID_SELLER, ISSUER_ID_SELLER, TRADER_ID_SELLER, TRADER_ID_BUYER) VALUES('02-Feb-21', 81, 5, NULL, 20, NULL, NULL, 26);</v>
      </c>
    </row>
    <row r="14" spans="1:17" x14ac:dyDescent="0.25">
      <c r="A14" s="2">
        <f t="shared" si="0"/>
        <v>13</v>
      </c>
      <c r="B14" s="19">
        <v>44229</v>
      </c>
      <c r="C14" s="2">
        <f ca="1">INDEX('Security Lists'!$A$2:'Security Lists'!$A$21,RANDBETWEEN(1,COUNTA('Security Lists'!$A$2:'Security Lists'!$A$21)),1)</f>
        <v>14</v>
      </c>
      <c r="D14">
        <f t="shared" ca="1" si="1"/>
        <v>7</v>
      </c>
      <c r="E14" s="2">
        <f t="shared" ca="1" si="2"/>
        <v>1</v>
      </c>
      <c r="F14" s="2">
        <f t="shared" ca="1" si="3"/>
        <v>1</v>
      </c>
      <c r="G14" s="2" t="str">
        <f ca="1">IF(F14=2, RANDBETWEEN(1,COUNTA(Brokers!A$2:'Brokers'!A$21)), "NULL")</f>
        <v>NULL</v>
      </c>
      <c r="H14" s="2" t="str">
        <f ca="1">IF(E14=2, RANDBETWEEN(1,COUNTA(Brokers!A$2:'Brokers'!A$21)), "NULL")</f>
        <v>NULL</v>
      </c>
      <c r="I14" s="2" t="str">
        <f ca="1">IF(E14=3, INDEX(Securities!$E$2:'Securities'!$E$27, C14), "NULL")</f>
        <v>NULL</v>
      </c>
      <c r="J14" s="2">
        <f t="shared" ca="1" si="4"/>
        <v>21</v>
      </c>
      <c r="K14" s="2">
        <f t="shared" ca="1" si="5"/>
        <v>22</v>
      </c>
      <c r="L14" s="3" t="str">
        <f t="shared" ca="1" si="6"/>
        <v>INSERT INTO EXCHANGES(EXCHANGEDATE, AMOUNT, SECURITY_ID, BROKER_ID_BUYER, BROKER_ID_SELLER, ISSUER_ID_SELLER, TRADER_ID_SELLER, TRADER_ID_BUYER) VALUES('02-Feb-21', 7, 14, NULL, NULL, NULL, 21, 22);</v>
      </c>
    </row>
    <row r="15" spans="1:17" x14ac:dyDescent="0.25">
      <c r="A15" s="2">
        <f t="shared" si="0"/>
        <v>14</v>
      </c>
      <c r="B15" s="19">
        <v>44229</v>
      </c>
      <c r="C15" s="2">
        <f ca="1">INDEX('Security Lists'!$A$2:'Security Lists'!$A$21,RANDBETWEEN(1,COUNTA('Security Lists'!$A$2:'Security Lists'!$A$21)),1)</f>
        <v>16</v>
      </c>
      <c r="D15">
        <f t="shared" ca="1" si="1"/>
        <v>38</v>
      </c>
      <c r="E15" s="2">
        <f t="shared" ca="1" si="2"/>
        <v>1</v>
      </c>
      <c r="F15" s="2">
        <f t="shared" ca="1" si="3"/>
        <v>2</v>
      </c>
      <c r="G15" s="2">
        <f ca="1">IF(F15=2, RANDBETWEEN(1,COUNTA(Brokers!A$2:'Brokers'!A$21)), "NULL")</f>
        <v>20</v>
      </c>
      <c r="H15" s="2" t="str">
        <f ca="1">IF(E15=2, RANDBETWEEN(1,COUNTA(Brokers!A$2:'Brokers'!A$21)), "NULL")</f>
        <v>NULL</v>
      </c>
      <c r="I15" s="2" t="str">
        <f ca="1">IF(E15=3, INDEX(Securities!$E$2:'Securities'!$E$27, C15), "NULL")</f>
        <v>NULL</v>
      </c>
      <c r="J15" s="2">
        <f t="shared" ca="1" si="4"/>
        <v>30</v>
      </c>
      <c r="K15" s="2" t="str">
        <f t="shared" ca="1" si="5"/>
        <v>NULL</v>
      </c>
      <c r="L15" s="3" t="str">
        <f t="shared" ca="1" si="6"/>
        <v>INSERT INTO EXCHANGES(EXCHANGEDATE, AMOUNT, SECURITY_ID, BROKER_ID_BUYER, BROKER_ID_SELLER, ISSUER_ID_SELLER, TRADER_ID_SELLER, TRADER_ID_BUYER) VALUES('02-Feb-21', 38, 16, 20, NULL, NULL, 30, NULL);</v>
      </c>
    </row>
    <row r="16" spans="1:17" x14ac:dyDescent="0.25">
      <c r="A16" s="2">
        <f t="shared" si="0"/>
        <v>15</v>
      </c>
      <c r="B16" s="19">
        <v>44229</v>
      </c>
      <c r="C16" s="2">
        <f ca="1">INDEX('Security Lists'!$A$2:'Security Lists'!$A$21,RANDBETWEEN(1,COUNTA('Security Lists'!$A$2:'Security Lists'!$A$21)),1)</f>
        <v>23</v>
      </c>
      <c r="D16">
        <f t="shared" ca="1" si="1"/>
        <v>97</v>
      </c>
      <c r="E16" s="2">
        <f t="shared" ca="1" si="2"/>
        <v>1</v>
      </c>
      <c r="F16" s="2">
        <f t="shared" ca="1" si="3"/>
        <v>1</v>
      </c>
      <c r="G16" s="2" t="str">
        <f ca="1">IF(F16=2, RANDBETWEEN(1,COUNTA(Brokers!A$2:'Brokers'!A$21)), "NULL")</f>
        <v>NULL</v>
      </c>
      <c r="H16" s="2" t="str">
        <f ca="1">IF(E16=2, RANDBETWEEN(1,COUNTA(Brokers!A$2:'Brokers'!A$21)), "NULL")</f>
        <v>NULL</v>
      </c>
      <c r="I16" s="2" t="str">
        <f ca="1">IF(E16=3, INDEX(Securities!$E$2:'Securities'!$E$27, C16), "NULL")</f>
        <v>NULL</v>
      </c>
      <c r="J16" s="2">
        <f t="shared" ca="1" si="4"/>
        <v>11</v>
      </c>
      <c r="K16" s="2">
        <f t="shared" ca="1" si="5"/>
        <v>8</v>
      </c>
      <c r="L16" s="3" t="str">
        <f t="shared" ca="1" si="6"/>
        <v>INSERT INTO EXCHANGES(EXCHANGEDATE, AMOUNT, SECURITY_ID, BROKER_ID_BUYER, BROKER_ID_SELLER, ISSUER_ID_SELLER, TRADER_ID_SELLER, TRADER_ID_BUYER) VALUES('02-Feb-21', 97, 23, NULL, NULL, NULL, 11, 8);</v>
      </c>
    </row>
    <row r="17" spans="1:12" x14ac:dyDescent="0.25">
      <c r="A17" s="2">
        <f t="shared" si="0"/>
        <v>16</v>
      </c>
      <c r="B17" s="19">
        <v>44229</v>
      </c>
      <c r="C17" s="2">
        <f ca="1">INDEX('Security Lists'!$A$2:'Security Lists'!$A$21,RANDBETWEEN(1,COUNTA('Security Lists'!$A$2:'Security Lists'!$A$21)),1)</f>
        <v>20</v>
      </c>
      <c r="D17">
        <f t="shared" ca="1" si="1"/>
        <v>76</v>
      </c>
      <c r="E17" s="2">
        <f t="shared" ca="1" si="2"/>
        <v>1</v>
      </c>
      <c r="F17" s="2">
        <f t="shared" ca="1" si="3"/>
        <v>1</v>
      </c>
      <c r="G17" s="2" t="str">
        <f ca="1">IF(F17=2, RANDBETWEEN(1,COUNTA(Brokers!A$2:'Brokers'!A$21)), "NULL")</f>
        <v>NULL</v>
      </c>
      <c r="H17" s="2" t="str">
        <f ca="1">IF(E17=2, RANDBETWEEN(1,COUNTA(Brokers!A$2:'Brokers'!A$21)), "NULL")</f>
        <v>NULL</v>
      </c>
      <c r="I17" s="2" t="str">
        <f ca="1">IF(E17=3, INDEX(Securities!$E$2:'Securities'!$E$27, C17), "NULL")</f>
        <v>NULL</v>
      </c>
      <c r="J17" s="2">
        <f t="shared" ca="1" si="4"/>
        <v>29</v>
      </c>
      <c r="K17" s="2">
        <f t="shared" ca="1" si="5"/>
        <v>15</v>
      </c>
      <c r="L17" s="3" t="str">
        <f t="shared" ca="1" si="6"/>
        <v>INSERT INTO EXCHANGES(EXCHANGEDATE, AMOUNT, SECURITY_ID, BROKER_ID_BUYER, BROKER_ID_SELLER, ISSUER_ID_SELLER, TRADER_ID_SELLER, TRADER_ID_BUYER) VALUES('02-Feb-21', 76, 20, NULL, NULL, NULL, 29, 15);</v>
      </c>
    </row>
    <row r="18" spans="1:12" x14ac:dyDescent="0.25">
      <c r="A18" s="2">
        <f t="shared" si="0"/>
        <v>17</v>
      </c>
      <c r="B18" s="19">
        <v>44229</v>
      </c>
      <c r="C18" s="2">
        <f ca="1">INDEX('Security Lists'!$A$2:'Security Lists'!$A$21,RANDBETWEEN(1,COUNTA('Security Lists'!$A$2:'Security Lists'!$A$21)),1)</f>
        <v>14</v>
      </c>
      <c r="D18">
        <f t="shared" ca="1" si="1"/>
        <v>59</v>
      </c>
      <c r="E18" s="2">
        <f t="shared" ca="1" si="2"/>
        <v>2</v>
      </c>
      <c r="F18" s="2">
        <f t="shared" ca="1" si="3"/>
        <v>1</v>
      </c>
      <c r="G18" s="2" t="str">
        <f ca="1">IF(F18=2, RANDBETWEEN(1,COUNTA(Brokers!A$2:'Brokers'!A$21)), "NULL")</f>
        <v>NULL</v>
      </c>
      <c r="H18" s="2">
        <f ca="1">IF(E18=2, RANDBETWEEN(1,COUNTA(Brokers!A$2:'Brokers'!A$21)), "NULL")</f>
        <v>10</v>
      </c>
      <c r="I18" s="2" t="str">
        <f ca="1">IF(E18=3, INDEX(Securities!$E$2:'Securities'!$E$27, C18), "NULL")</f>
        <v>NULL</v>
      </c>
      <c r="J18" s="2" t="str">
        <f t="shared" ca="1" si="4"/>
        <v>NULL</v>
      </c>
      <c r="K18" s="2">
        <f t="shared" ca="1" si="5"/>
        <v>6</v>
      </c>
      <c r="L18" s="3" t="str">
        <f t="shared" ca="1" si="6"/>
        <v>INSERT INTO EXCHANGES(EXCHANGEDATE, AMOUNT, SECURITY_ID, BROKER_ID_BUYER, BROKER_ID_SELLER, ISSUER_ID_SELLER, TRADER_ID_SELLER, TRADER_ID_BUYER) VALUES('02-Feb-21', 59, 14, NULL, 10, NULL, NULL, 6);</v>
      </c>
    </row>
    <row r="19" spans="1:12" x14ac:dyDescent="0.25">
      <c r="A19" s="2">
        <f t="shared" si="0"/>
        <v>18</v>
      </c>
      <c r="B19" s="19">
        <v>44229</v>
      </c>
      <c r="C19" s="2">
        <f ca="1">INDEX('Security Lists'!$A$2:'Security Lists'!$A$21,RANDBETWEEN(1,COUNTA('Security Lists'!$A$2:'Security Lists'!$A$21)),1)</f>
        <v>22</v>
      </c>
      <c r="D19">
        <f t="shared" ca="1" si="1"/>
        <v>52</v>
      </c>
      <c r="E19" s="2">
        <f t="shared" ca="1" si="2"/>
        <v>3</v>
      </c>
      <c r="F19" s="2">
        <f t="shared" ca="1" si="3"/>
        <v>2</v>
      </c>
      <c r="G19" s="2">
        <f ca="1">IF(F19=2, RANDBETWEEN(1,COUNTA(Brokers!A$2:'Brokers'!A$21)), "NULL")</f>
        <v>18</v>
      </c>
      <c r="H19" s="2" t="str">
        <f ca="1">IF(E19=2, RANDBETWEEN(1,COUNTA(Brokers!A$2:'Brokers'!A$21)), "NULL")</f>
        <v>NULL</v>
      </c>
      <c r="I19" s="2">
        <f ca="1">IF(E19=3, INDEX(Securities!$E$2:'Securities'!$E$27, C19), "NULL")</f>
        <v>17</v>
      </c>
      <c r="J19" s="2" t="str">
        <f t="shared" ca="1" si="4"/>
        <v>NULL</v>
      </c>
      <c r="K19" s="2" t="str">
        <f t="shared" ca="1" si="5"/>
        <v>NULL</v>
      </c>
      <c r="L19" s="3" t="str">
        <f t="shared" ca="1" si="6"/>
        <v>INSERT INTO EXCHANGES(EXCHANGEDATE, AMOUNT, SECURITY_ID, BROKER_ID_BUYER, BROKER_ID_SELLER, ISSUER_ID_SELLER, TRADER_ID_SELLER, TRADER_ID_BUYER) VALUES('02-Feb-21', 52, 22, 18, NULL, 17, NULL, NULL);</v>
      </c>
    </row>
    <row r="20" spans="1:12" x14ac:dyDescent="0.25">
      <c r="A20" s="2">
        <f t="shared" si="0"/>
        <v>19</v>
      </c>
      <c r="B20" s="19">
        <v>44229</v>
      </c>
      <c r="C20" s="2">
        <f ca="1">INDEX('Security Lists'!$A$2:'Security Lists'!$A$21,RANDBETWEEN(1,COUNTA('Security Lists'!$A$2:'Security Lists'!$A$21)),1)</f>
        <v>17</v>
      </c>
      <c r="D20">
        <f t="shared" ca="1" si="1"/>
        <v>30</v>
      </c>
      <c r="E20" s="2">
        <f t="shared" ca="1" si="2"/>
        <v>1</v>
      </c>
      <c r="F20" s="2">
        <f t="shared" ca="1" si="3"/>
        <v>1</v>
      </c>
      <c r="G20" s="2" t="str">
        <f ca="1">IF(F20=2, RANDBETWEEN(1,COUNTA(Brokers!A$2:'Brokers'!A$21)), "NULL")</f>
        <v>NULL</v>
      </c>
      <c r="H20" s="2" t="str">
        <f ca="1">IF(E20=2, RANDBETWEEN(1,COUNTA(Brokers!A$2:'Brokers'!A$21)), "NULL")</f>
        <v>NULL</v>
      </c>
      <c r="I20" s="2" t="str">
        <f ca="1">IF(E20=3, INDEX(Securities!$E$2:'Securities'!$E$27, C20), "NULL")</f>
        <v>NULL</v>
      </c>
      <c r="J20" s="2">
        <f t="shared" ca="1" si="4"/>
        <v>3</v>
      </c>
      <c r="K20" s="2">
        <f t="shared" ca="1" si="5"/>
        <v>18</v>
      </c>
      <c r="L20" s="3" t="str">
        <f t="shared" ca="1" si="6"/>
        <v>INSERT INTO EXCHANGES(EXCHANGEDATE, AMOUNT, SECURITY_ID, BROKER_ID_BUYER, BROKER_ID_SELLER, ISSUER_ID_SELLER, TRADER_ID_SELLER, TRADER_ID_BUYER) VALUES('02-Feb-21', 30, 17, NULL, NULL, NULL, 3, 18);</v>
      </c>
    </row>
    <row r="21" spans="1:12" x14ac:dyDescent="0.25">
      <c r="A21" s="2">
        <f t="shared" si="0"/>
        <v>20</v>
      </c>
      <c r="B21" s="19">
        <v>44229</v>
      </c>
      <c r="C21" s="2">
        <f ca="1">INDEX('Security Lists'!$A$2:'Security Lists'!$A$21,RANDBETWEEN(1,COUNTA('Security Lists'!$A$2:'Security Lists'!$A$21)),1)</f>
        <v>26</v>
      </c>
      <c r="D21">
        <f t="shared" ca="1" si="1"/>
        <v>62</v>
      </c>
      <c r="E21" s="2">
        <f t="shared" ca="1" si="2"/>
        <v>2</v>
      </c>
      <c r="F21" s="2">
        <f t="shared" ca="1" si="3"/>
        <v>1</v>
      </c>
      <c r="G21" s="2" t="str">
        <f ca="1">IF(F21=2, RANDBETWEEN(1,COUNTA(Brokers!A$2:'Brokers'!A$21)), "NULL")</f>
        <v>NULL</v>
      </c>
      <c r="H21" s="2">
        <f ca="1">IF(E21=2, RANDBETWEEN(1,COUNTA(Brokers!A$2:'Brokers'!A$21)), "NULL")</f>
        <v>14</v>
      </c>
      <c r="I21" s="2" t="str">
        <f ca="1">IF(E21=3, INDEX(Securities!$E$2:'Securities'!$E$27, C21), "NULL")</f>
        <v>NULL</v>
      </c>
      <c r="J21" s="2" t="str">
        <f t="shared" ca="1" si="4"/>
        <v>NULL</v>
      </c>
      <c r="K21" s="2">
        <f t="shared" ca="1" si="5"/>
        <v>16</v>
      </c>
      <c r="L21" s="3" t="str">
        <f t="shared" ca="1" si="6"/>
        <v>INSERT INTO EXCHANGES(EXCHANGEDATE, AMOUNT, SECURITY_ID, BROKER_ID_BUYER, BROKER_ID_SELLER, ISSUER_ID_SELLER, TRADER_ID_SELLER, TRADER_ID_BUYER) VALUES('02-Feb-21', 62, 26, NULL, 14, NULL, NULL, 16);</v>
      </c>
    </row>
    <row r="22" spans="1:12" x14ac:dyDescent="0.25">
      <c r="A22" s="2">
        <f t="shared" si="0"/>
        <v>21</v>
      </c>
      <c r="B22" s="19">
        <v>44230</v>
      </c>
      <c r="C22" s="2">
        <f ca="1">INDEX('Security Lists'!$A$2:'Security Lists'!$A$21,RANDBETWEEN(1,COUNTA('Security Lists'!$A$2:'Security Lists'!$A$21)),1)</f>
        <v>13</v>
      </c>
      <c r="D22">
        <f t="shared" ca="1" si="1"/>
        <v>9</v>
      </c>
      <c r="E22" s="2">
        <f t="shared" ca="1" si="2"/>
        <v>2</v>
      </c>
      <c r="F22" s="2">
        <f t="shared" ca="1" si="3"/>
        <v>2</v>
      </c>
      <c r="G22" s="2">
        <f ca="1">IF(F22=2, RANDBETWEEN(1,COUNTA(Brokers!A$2:'Brokers'!A$21)), "NULL")</f>
        <v>8</v>
      </c>
      <c r="H22" s="2">
        <f ca="1">IF(E22=2, RANDBETWEEN(1,COUNTA(Brokers!A$2:'Brokers'!A$21)), "NULL")</f>
        <v>8</v>
      </c>
      <c r="I22" s="2" t="str">
        <f ca="1">IF(E22=3, INDEX(Securities!$E$2:'Securities'!$E$27, C22), "NULL")</f>
        <v>NULL</v>
      </c>
      <c r="J22" s="2" t="str">
        <f t="shared" ca="1" si="4"/>
        <v>NULL</v>
      </c>
      <c r="K22" s="2" t="str">
        <f t="shared" ca="1" si="5"/>
        <v>NULL</v>
      </c>
      <c r="L22" s="3" t="str">
        <f t="shared" ca="1" si="6"/>
        <v>INSERT INTO EXCHANGES(EXCHANGEDATE, AMOUNT, SECURITY_ID, BROKER_ID_BUYER, BROKER_ID_SELLER, ISSUER_ID_SELLER, TRADER_ID_SELLER, TRADER_ID_BUYER) VALUES('03-Feb-21', 9, 13, 8, 8, NULL, NULL, NULL);</v>
      </c>
    </row>
    <row r="23" spans="1:12" x14ac:dyDescent="0.25">
      <c r="A23" s="2">
        <f t="shared" si="0"/>
        <v>22</v>
      </c>
      <c r="B23" s="19">
        <v>44230</v>
      </c>
      <c r="C23" s="2">
        <f ca="1">INDEX('Security Lists'!$A$2:'Security Lists'!$A$21,RANDBETWEEN(1,COUNTA('Security Lists'!$A$2:'Security Lists'!$A$21)),1)</f>
        <v>10</v>
      </c>
      <c r="D23">
        <f t="shared" ca="1" si="1"/>
        <v>55</v>
      </c>
      <c r="E23" s="2">
        <f t="shared" ca="1" si="2"/>
        <v>3</v>
      </c>
      <c r="F23" s="2">
        <f t="shared" ca="1" si="3"/>
        <v>1</v>
      </c>
      <c r="G23" s="2" t="str">
        <f ca="1">IF(F23=2, RANDBETWEEN(1,COUNTA(Brokers!A$2:'Brokers'!A$21)), "NULL")</f>
        <v>NULL</v>
      </c>
      <c r="H23" s="2" t="str">
        <f ca="1">IF(E23=2, RANDBETWEEN(1,COUNTA(Brokers!A$2:'Brokers'!A$21)), "NULL")</f>
        <v>NULL</v>
      </c>
      <c r="I23" s="2">
        <f ca="1">IF(E23=3, INDEX(Securities!$E$2:'Securities'!$E$27, C23), "NULL")</f>
        <v>6</v>
      </c>
      <c r="J23" s="2" t="str">
        <f t="shared" ca="1" si="4"/>
        <v>NULL</v>
      </c>
      <c r="K23" s="2">
        <f t="shared" ca="1" si="5"/>
        <v>18</v>
      </c>
      <c r="L23" s="3" t="str">
        <f t="shared" ca="1" si="6"/>
        <v>INSERT INTO EXCHANGES(EXCHANGEDATE, AMOUNT, SECURITY_ID, BROKER_ID_BUYER, BROKER_ID_SELLER, ISSUER_ID_SELLER, TRADER_ID_SELLER, TRADER_ID_BUYER) VALUES('03-Feb-21', 55, 10, NULL, NULL, 6, NULL, 18);</v>
      </c>
    </row>
    <row r="24" spans="1:12" x14ac:dyDescent="0.25">
      <c r="A24" s="2">
        <f t="shared" si="0"/>
        <v>23</v>
      </c>
      <c r="B24" s="19">
        <v>44230</v>
      </c>
      <c r="C24" s="2">
        <f ca="1">INDEX('Security Lists'!$A$2:'Security Lists'!$A$21,RANDBETWEEN(1,COUNTA('Security Lists'!$A$2:'Security Lists'!$A$21)),1)</f>
        <v>9</v>
      </c>
      <c r="D24">
        <f t="shared" ca="1" si="1"/>
        <v>88</v>
      </c>
      <c r="E24" s="2">
        <f t="shared" ca="1" si="2"/>
        <v>3</v>
      </c>
      <c r="F24" s="2">
        <f t="shared" ca="1" si="3"/>
        <v>2</v>
      </c>
      <c r="G24" s="2">
        <f ca="1">IF(F24=2, RANDBETWEEN(1,COUNTA(Brokers!A$2:'Brokers'!A$21)), "NULL")</f>
        <v>1</v>
      </c>
      <c r="H24" s="2" t="str">
        <f ca="1">IF(E24=2, RANDBETWEEN(1,COUNTA(Brokers!A$2:'Brokers'!A$21)), "NULL")</f>
        <v>NULL</v>
      </c>
      <c r="I24" s="2">
        <f ca="1">IF(E24=3, INDEX(Securities!$E$2:'Securities'!$E$27, C24), "NULL")</f>
        <v>5</v>
      </c>
      <c r="J24" s="2" t="str">
        <f t="shared" ca="1" si="4"/>
        <v>NULL</v>
      </c>
      <c r="K24" s="2" t="str">
        <f t="shared" ca="1" si="5"/>
        <v>NULL</v>
      </c>
      <c r="L24" s="3" t="str">
        <f t="shared" ca="1" si="6"/>
        <v>INSERT INTO EXCHANGES(EXCHANGEDATE, AMOUNT, SECURITY_ID, BROKER_ID_BUYER, BROKER_ID_SELLER, ISSUER_ID_SELLER, TRADER_ID_SELLER, TRADER_ID_BUYER) VALUES('03-Feb-21', 88, 9, 1, NULL, 5, NULL, NULL);</v>
      </c>
    </row>
    <row r="25" spans="1:12" x14ac:dyDescent="0.25">
      <c r="A25" s="2">
        <f t="shared" si="0"/>
        <v>24</v>
      </c>
      <c r="B25" s="19">
        <v>44230</v>
      </c>
      <c r="C25" s="2">
        <f ca="1">INDEX('Security Lists'!$A$2:'Security Lists'!$A$21,RANDBETWEEN(1,COUNTA('Security Lists'!$A$2:'Security Lists'!$A$21)),1)</f>
        <v>22</v>
      </c>
      <c r="D25">
        <f t="shared" ca="1" si="1"/>
        <v>29</v>
      </c>
      <c r="E25" s="2">
        <f t="shared" ca="1" si="2"/>
        <v>2</v>
      </c>
      <c r="F25" s="2">
        <f t="shared" ca="1" si="3"/>
        <v>1</v>
      </c>
      <c r="G25" s="2" t="str">
        <f ca="1">IF(F25=2, RANDBETWEEN(1,COUNTA(Brokers!A$2:'Brokers'!A$21)), "NULL")</f>
        <v>NULL</v>
      </c>
      <c r="H25" s="2">
        <f ca="1">IF(E25=2, RANDBETWEEN(1,COUNTA(Brokers!A$2:'Brokers'!A$21)), "NULL")</f>
        <v>3</v>
      </c>
      <c r="I25" s="2" t="str">
        <f ca="1">IF(E25=3, INDEX(Securities!$E$2:'Securities'!$E$27, C25), "NULL")</f>
        <v>NULL</v>
      </c>
      <c r="J25" s="2" t="str">
        <f t="shared" ca="1" si="4"/>
        <v>NULL</v>
      </c>
      <c r="K25" s="2">
        <f t="shared" ca="1" si="5"/>
        <v>10</v>
      </c>
      <c r="L25" s="3" t="str">
        <f t="shared" ca="1" si="6"/>
        <v>INSERT INTO EXCHANGES(EXCHANGEDATE, AMOUNT, SECURITY_ID, BROKER_ID_BUYER, BROKER_ID_SELLER, ISSUER_ID_SELLER, TRADER_ID_SELLER, TRADER_ID_BUYER) VALUES('03-Feb-21', 29, 22, NULL, 3, NULL, NULL, 10);</v>
      </c>
    </row>
    <row r="26" spans="1:12" x14ac:dyDescent="0.25">
      <c r="A26" s="2">
        <f t="shared" si="0"/>
        <v>25</v>
      </c>
      <c r="B26" s="19">
        <v>44230</v>
      </c>
      <c r="C26" s="2">
        <f ca="1">INDEX('Security Lists'!$A$2:'Security Lists'!$A$21,RANDBETWEEN(1,COUNTA('Security Lists'!$A$2:'Security Lists'!$A$21)),1)</f>
        <v>25</v>
      </c>
      <c r="D26">
        <f t="shared" ca="1" si="1"/>
        <v>83</v>
      </c>
      <c r="E26" s="2">
        <f t="shared" ca="1" si="2"/>
        <v>2</v>
      </c>
      <c r="F26" s="2">
        <f t="shared" ca="1" si="3"/>
        <v>1</v>
      </c>
      <c r="G26" s="2" t="str">
        <f ca="1">IF(F26=2, RANDBETWEEN(1,COUNTA(Brokers!A$2:'Brokers'!A$21)), "NULL")</f>
        <v>NULL</v>
      </c>
      <c r="H26" s="2">
        <f ca="1">IF(E26=2, RANDBETWEEN(1,COUNTA(Brokers!A$2:'Brokers'!A$21)), "NULL")</f>
        <v>8</v>
      </c>
      <c r="I26" s="2" t="str">
        <f ca="1">IF(E26=3, INDEX(Securities!$E$2:'Securities'!$E$27, C26), "NULL")</f>
        <v>NULL</v>
      </c>
      <c r="J26" s="2" t="str">
        <f t="shared" ca="1" si="4"/>
        <v>NULL</v>
      </c>
      <c r="K26" s="2">
        <f t="shared" ca="1" si="5"/>
        <v>25</v>
      </c>
      <c r="L26" s="3" t="str">
        <f t="shared" ca="1" si="6"/>
        <v>INSERT INTO EXCHANGES(EXCHANGEDATE, AMOUNT, SECURITY_ID, BROKER_ID_BUYER, BROKER_ID_SELLER, ISSUER_ID_SELLER, TRADER_ID_SELLER, TRADER_ID_BUYER) VALUES('03-Feb-21', 83, 25, NULL, 8, NULL, NULL, 25);</v>
      </c>
    </row>
    <row r="27" spans="1:12" x14ac:dyDescent="0.25">
      <c r="A27" s="2">
        <f t="shared" si="0"/>
        <v>26</v>
      </c>
      <c r="B27" s="19">
        <v>44230</v>
      </c>
      <c r="C27" s="2">
        <f ca="1">INDEX('Security Lists'!$A$2:'Security Lists'!$A$21,RANDBETWEEN(1,COUNTA('Security Lists'!$A$2:'Security Lists'!$A$21)),1)</f>
        <v>8</v>
      </c>
      <c r="D27">
        <f t="shared" ca="1" si="1"/>
        <v>71</v>
      </c>
      <c r="E27" s="2">
        <f t="shared" ca="1" si="2"/>
        <v>2</v>
      </c>
      <c r="F27" s="2">
        <f t="shared" ca="1" si="3"/>
        <v>2</v>
      </c>
      <c r="G27" s="2">
        <f ca="1">IF(F27=2, RANDBETWEEN(1,COUNTA(Brokers!A$2:'Brokers'!A$21)), "NULL")</f>
        <v>5</v>
      </c>
      <c r="H27" s="2">
        <f ca="1">IF(E27=2, RANDBETWEEN(1,COUNTA(Brokers!A$2:'Brokers'!A$21)), "NULL")</f>
        <v>1</v>
      </c>
      <c r="I27" s="2" t="str">
        <f ca="1">IF(E27=3, INDEX(Securities!$E$2:'Securities'!$E$27, C27), "NULL")</f>
        <v>NULL</v>
      </c>
      <c r="J27" s="2" t="str">
        <f t="shared" ca="1" si="4"/>
        <v>NULL</v>
      </c>
      <c r="K27" s="2" t="str">
        <f t="shared" ca="1" si="5"/>
        <v>NULL</v>
      </c>
      <c r="L27" s="3" t="str">
        <f t="shared" ca="1" si="6"/>
        <v>INSERT INTO EXCHANGES(EXCHANGEDATE, AMOUNT, SECURITY_ID, BROKER_ID_BUYER, BROKER_ID_SELLER, ISSUER_ID_SELLER, TRADER_ID_SELLER, TRADER_ID_BUYER) VALUES('03-Feb-21', 71, 8, 5, 1, NULL, NULL, NULL);</v>
      </c>
    </row>
    <row r="28" spans="1:12" x14ac:dyDescent="0.25">
      <c r="A28" s="2">
        <f t="shared" si="0"/>
        <v>27</v>
      </c>
      <c r="B28" s="19">
        <v>44230</v>
      </c>
      <c r="C28" s="2">
        <f ca="1">INDEX('Security Lists'!$A$2:'Security Lists'!$A$21,RANDBETWEEN(1,COUNTA('Security Lists'!$A$2:'Security Lists'!$A$21)),1)</f>
        <v>6</v>
      </c>
      <c r="D28">
        <f t="shared" ca="1" si="1"/>
        <v>68</v>
      </c>
      <c r="E28" s="2">
        <f t="shared" ca="1" si="2"/>
        <v>3</v>
      </c>
      <c r="F28" s="2">
        <f t="shared" ca="1" si="3"/>
        <v>1</v>
      </c>
      <c r="G28" s="2" t="str">
        <f ca="1">IF(F28=2, RANDBETWEEN(1,COUNTA(Brokers!A$2:'Brokers'!A$21)), "NULL")</f>
        <v>NULL</v>
      </c>
      <c r="H28" s="2" t="str">
        <f ca="1">IF(E28=2, RANDBETWEEN(1,COUNTA(Brokers!A$2:'Brokers'!A$21)), "NULL")</f>
        <v>NULL</v>
      </c>
      <c r="I28" s="2">
        <f ca="1">IF(E28=3, INDEX(Securities!$E$2:'Securities'!$E$27, C28), "NULL")</f>
        <v>3</v>
      </c>
      <c r="J28" s="2" t="str">
        <f t="shared" ca="1" si="4"/>
        <v>NULL</v>
      </c>
      <c r="K28" s="2">
        <f t="shared" ca="1" si="5"/>
        <v>30</v>
      </c>
      <c r="L28" s="3" t="str">
        <f t="shared" ca="1" si="6"/>
        <v>INSERT INTO EXCHANGES(EXCHANGEDATE, AMOUNT, SECURITY_ID, BROKER_ID_BUYER, BROKER_ID_SELLER, ISSUER_ID_SELLER, TRADER_ID_SELLER, TRADER_ID_BUYER) VALUES('03-Feb-21', 68, 6, NULL, NULL, 3, NULL, 30);</v>
      </c>
    </row>
    <row r="29" spans="1:12" x14ac:dyDescent="0.25">
      <c r="A29" s="2">
        <f t="shared" si="0"/>
        <v>28</v>
      </c>
      <c r="B29" s="19">
        <v>44230</v>
      </c>
      <c r="C29" s="2">
        <f ca="1">INDEX('Security Lists'!$A$2:'Security Lists'!$A$21,RANDBETWEEN(1,COUNTA('Security Lists'!$A$2:'Security Lists'!$A$21)),1)</f>
        <v>8</v>
      </c>
      <c r="D29">
        <f t="shared" ca="1" si="1"/>
        <v>99</v>
      </c>
      <c r="E29" s="2">
        <f t="shared" ca="1" si="2"/>
        <v>1</v>
      </c>
      <c r="F29" s="2">
        <f t="shared" ca="1" si="3"/>
        <v>2</v>
      </c>
      <c r="G29" s="2">
        <f ca="1">IF(F29=2, RANDBETWEEN(1,COUNTA(Brokers!A$2:'Brokers'!A$21)), "NULL")</f>
        <v>1</v>
      </c>
      <c r="H29" s="2" t="str">
        <f ca="1">IF(E29=2, RANDBETWEEN(1,COUNTA(Brokers!A$2:'Brokers'!A$21)), "NULL")</f>
        <v>NULL</v>
      </c>
      <c r="I29" s="2" t="str">
        <f ca="1">IF(E29=3, INDEX(Securities!$E$2:'Securities'!$E$27, C29), "NULL")</f>
        <v>NULL</v>
      </c>
      <c r="J29" s="2">
        <f t="shared" ca="1" si="4"/>
        <v>18</v>
      </c>
      <c r="K29" s="2" t="str">
        <f t="shared" ca="1" si="5"/>
        <v>NULL</v>
      </c>
      <c r="L29" s="3" t="str">
        <f t="shared" ca="1" si="6"/>
        <v>INSERT INTO EXCHANGES(EXCHANGEDATE, AMOUNT, SECURITY_ID, BROKER_ID_BUYER, BROKER_ID_SELLER, ISSUER_ID_SELLER, TRADER_ID_SELLER, TRADER_ID_BUYER) VALUES('03-Feb-21', 99, 8, 1, NULL, NULL, 18, NULL);</v>
      </c>
    </row>
    <row r="30" spans="1:12" x14ac:dyDescent="0.25">
      <c r="A30" s="2">
        <f t="shared" si="0"/>
        <v>29</v>
      </c>
      <c r="B30" s="19">
        <v>44230</v>
      </c>
      <c r="C30" s="2">
        <f ca="1">INDEX('Security Lists'!$A$2:'Security Lists'!$A$21,RANDBETWEEN(1,COUNTA('Security Lists'!$A$2:'Security Lists'!$A$21)),1)</f>
        <v>24</v>
      </c>
      <c r="D30">
        <f t="shared" ca="1" si="1"/>
        <v>94</v>
      </c>
      <c r="E30" s="2">
        <f t="shared" ca="1" si="2"/>
        <v>2</v>
      </c>
      <c r="F30" s="2">
        <f t="shared" ca="1" si="3"/>
        <v>1</v>
      </c>
      <c r="G30" s="2" t="str">
        <f ca="1">IF(F30=2, RANDBETWEEN(1,COUNTA(Brokers!A$2:'Brokers'!A$21)), "NULL")</f>
        <v>NULL</v>
      </c>
      <c r="H30" s="2">
        <f ca="1">IF(E30=2, RANDBETWEEN(1,COUNTA(Brokers!A$2:'Brokers'!A$21)), "NULL")</f>
        <v>5</v>
      </c>
      <c r="I30" s="2" t="str">
        <f ca="1">IF(E30=3, INDEX(Securities!$E$2:'Securities'!$E$27, C30), "NULL")</f>
        <v>NULL</v>
      </c>
      <c r="J30" s="2" t="str">
        <f t="shared" ca="1" si="4"/>
        <v>NULL</v>
      </c>
      <c r="K30" s="2">
        <f t="shared" ca="1" si="5"/>
        <v>30</v>
      </c>
      <c r="L30" s="3" t="str">
        <f t="shared" ca="1" si="6"/>
        <v>INSERT INTO EXCHANGES(EXCHANGEDATE, AMOUNT, SECURITY_ID, BROKER_ID_BUYER, BROKER_ID_SELLER, ISSUER_ID_SELLER, TRADER_ID_SELLER, TRADER_ID_BUYER) VALUES('03-Feb-21', 94, 24, NULL, 5, NULL, NULL, 30);</v>
      </c>
    </row>
    <row r="31" spans="1:12" x14ac:dyDescent="0.25">
      <c r="A31" s="2">
        <f t="shared" si="0"/>
        <v>30</v>
      </c>
      <c r="B31" s="19">
        <v>44230</v>
      </c>
      <c r="C31" s="2">
        <f ca="1">INDEX('Security Lists'!$A$2:'Security Lists'!$A$21,RANDBETWEEN(1,COUNTA('Security Lists'!$A$2:'Security Lists'!$A$21)),1)</f>
        <v>17</v>
      </c>
      <c r="D31">
        <f t="shared" ca="1" si="1"/>
        <v>46</v>
      </c>
      <c r="E31" s="2">
        <f t="shared" ca="1" si="2"/>
        <v>2</v>
      </c>
      <c r="F31" s="2">
        <f t="shared" ca="1" si="3"/>
        <v>2</v>
      </c>
      <c r="G31" s="2">
        <f ca="1">IF(F31=2, RANDBETWEEN(1,COUNTA(Brokers!A$2:'Brokers'!A$21)), "NULL")</f>
        <v>16</v>
      </c>
      <c r="H31" s="2">
        <f ca="1">IF(E31=2, RANDBETWEEN(1,COUNTA(Brokers!A$2:'Brokers'!A$21)), "NULL")</f>
        <v>16</v>
      </c>
      <c r="I31" s="2" t="str">
        <f ca="1">IF(E31=3, INDEX(Securities!$E$2:'Securities'!$E$27, C31), "NULL")</f>
        <v>NULL</v>
      </c>
      <c r="J31" s="2" t="str">
        <f t="shared" ca="1" si="4"/>
        <v>NULL</v>
      </c>
      <c r="K31" s="2" t="str">
        <f t="shared" ca="1" si="5"/>
        <v>NULL</v>
      </c>
      <c r="L31" s="3" t="str">
        <f t="shared" ca="1" si="6"/>
        <v>INSERT INTO EXCHANGES(EXCHANGEDATE, AMOUNT, SECURITY_ID, BROKER_ID_BUYER, BROKER_ID_SELLER, ISSUER_ID_SELLER, TRADER_ID_SELLER, TRADER_ID_BUYER) VALUES('03-Feb-21', 46, 17, 16, 16, NULL, NULL, NULL);</v>
      </c>
    </row>
    <row r="32" spans="1:12" x14ac:dyDescent="0.25">
      <c r="A32" s="2">
        <f t="shared" si="0"/>
        <v>31</v>
      </c>
      <c r="B32" s="19">
        <v>44231</v>
      </c>
      <c r="C32" s="2">
        <f ca="1">INDEX('Security Lists'!$A$2:'Security Lists'!$A$21,RANDBETWEEN(1,COUNTA('Security Lists'!$A$2:'Security Lists'!$A$21)),1)</f>
        <v>20</v>
      </c>
      <c r="D32">
        <f t="shared" ca="1" si="1"/>
        <v>74</v>
      </c>
      <c r="E32" s="2">
        <f t="shared" ca="1" si="2"/>
        <v>3</v>
      </c>
      <c r="F32" s="2">
        <f t="shared" ca="1" si="3"/>
        <v>2</v>
      </c>
      <c r="G32" s="2">
        <f ca="1">IF(F32=2, RANDBETWEEN(1,COUNTA(Brokers!A$2:'Brokers'!A$21)), "NULL")</f>
        <v>10</v>
      </c>
      <c r="H32" s="2" t="str">
        <f ca="1">IF(E32=2, RANDBETWEEN(1,COUNTA(Brokers!A$2:'Brokers'!A$21)), "NULL")</f>
        <v>NULL</v>
      </c>
      <c r="I32" s="2">
        <f ca="1">IF(E32=3, INDEX(Securities!$E$2:'Securities'!$E$27, C32), "NULL")</f>
        <v>16</v>
      </c>
      <c r="J32" s="2" t="str">
        <f t="shared" ca="1" si="4"/>
        <v>NULL</v>
      </c>
      <c r="K32" s="2" t="str">
        <f t="shared" ca="1" si="5"/>
        <v>NULL</v>
      </c>
      <c r="L32" s="3" t="str">
        <f t="shared" ca="1" si="6"/>
        <v>INSERT INTO EXCHANGES(EXCHANGEDATE, AMOUNT, SECURITY_ID, BROKER_ID_BUYER, BROKER_ID_SELLER, ISSUER_ID_SELLER, TRADER_ID_SELLER, TRADER_ID_BUYER) VALUES('04-Feb-21', 74, 20, 10, NULL, 16, NULL, NULL);</v>
      </c>
    </row>
    <row r="33" spans="1:12" x14ac:dyDescent="0.25">
      <c r="A33" s="2">
        <f t="shared" si="0"/>
        <v>32</v>
      </c>
      <c r="B33" s="19">
        <v>44231</v>
      </c>
      <c r="C33" s="2">
        <f ca="1">INDEX('Security Lists'!$A$2:'Security Lists'!$A$21,RANDBETWEEN(1,COUNTA('Security Lists'!$A$2:'Security Lists'!$A$21)),1)</f>
        <v>18</v>
      </c>
      <c r="D33">
        <f t="shared" ca="1" si="1"/>
        <v>98</v>
      </c>
      <c r="E33" s="2">
        <f t="shared" ca="1" si="2"/>
        <v>3</v>
      </c>
      <c r="F33" s="2">
        <f t="shared" ca="1" si="3"/>
        <v>1</v>
      </c>
      <c r="G33" s="2" t="str">
        <f ca="1">IF(F33=2, RANDBETWEEN(1,COUNTA(Brokers!A$2:'Brokers'!A$21)), "NULL")</f>
        <v>NULL</v>
      </c>
      <c r="H33" s="2" t="str">
        <f ca="1">IF(E33=2, RANDBETWEEN(1,COUNTA(Brokers!A$2:'Brokers'!A$21)), "NULL")</f>
        <v>NULL</v>
      </c>
      <c r="I33" s="2">
        <f ca="1">IF(E33=3, INDEX(Securities!$E$2:'Securities'!$E$27, C33), "NULL")</f>
        <v>14</v>
      </c>
      <c r="J33" s="2" t="str">
        <f t="shared" ca="1" si="4"/>
        <v>NULL</v>
      </c>
      <c r="K33" s="2">
        <f t="shared" ca="1" si="5"/>
        <v>24</v>
      </c>
      <c r="L33" s="3" t="str">
        <f t="shared" ca="1" si="6"/>
        <v>INSERT INTO EXCHANGES(EXCHANGEDATE, AMOUNT, SECURITY_ID, BROKER_ID_BUYER, BROKER_ID_SELLER, ISSUER_ID_SELLER, TRADER_ID_SELLER, TRADER_ID_BUYER) VALUES('04-Feb-21', 98, 18, NULL, NULL, 14, NULL, 24);</v>
      </c>
    </row>
    <row r="34" spans="1:12" x14ac:dyDescent="0.25">
      <c r="A34" s="2">
        <f t="shared" ref="A34:A65" si="7">ROW(A33)</f>
        <v>33</v>
      </c>
      <c r="B34" s="19">
        <v>44231</v>
      </c>
      <c r="C34" s="2">
        <f ca="1">INDEX('Security Lists'!$A$2:'Security Lists'!$A$21,RANDBETWEEN(1,COUNTA('Security Lists'!$A$2:'Security Lists'!$A$21)),1)</f>
        <v>18</v>
      </c>
      <c r="D34">
        <f t="shared" ref="D34:D65" ca="1" si="8">RANDBETWEEN(1, 100)</f>
        <v>37</v>
      </c>
      <c r="E34" s="2">
        <f t="shared" ref="E34:E65" ca="1" si="9">RANDBETWEEN(1,3)</f>
        <v>3</v>
      </c>
      <c r="F34" s="2">
        <f t="shared" ref="F34:F65" ca="1" si="10">RANDBETWEEN(1,2)</f>
        <v>1</v>
      </c>
      <c r="G34" s="2" t="str">
        <f ca="1">IF(F34=2, RANDBETWEEN(1,COUNTA(Brokers!A$2:'Brokers'!A$21)), "NULL")</f>
        <v>NULL</v>
      </c>
      <c r="H34" s="2" t="str">
        <f ca="1">IF(E34=2, RANDBETWEEN(1,COUNTA(Brokers!A$2:'Brokers'!A$21)), "NULL")</f>
        <v>NULL</v>
      </c>
      <c r="I34" s="2">
        <f ca="1">IF(E34=3, INDEX(Securities!$E$2:'Securities'!$E$27, C34), "NULL")</f>
        <v>14</v>
      </c>
      <c r="J34" s="2" t="str">
        <f t="shared" ref="J34:J65" ca="1" si="11">IF(E34=1, RANDBETWEEN(1,30), "NULL")</f>
        <v>NULL</v>
      </c>
      <c r="K34" s="2">
        <f t="shared" ref="K34:K65" ca="1" si="12">IF(F34=1, RANDBETWEEN(1,30), "NULL")</f>
        <v>19</v>
      </c>
      <c r="L34" s="3" t="str">
        <f t="shared" ref="L34:L65" ca="1" si="13">"INSERT INTO EXCHANGES(EXCHANGEDATE, AMOUNT, SECURITY_ID, BROKER_ID_BUYER, BROKER_ID_SELLER, ISSUER_ID_SELLER, TRADER_ID_SELLER, TRADER_ID_BUYER) VALUES('" &amp; TEXT(B34, "DD-MMM-YY") &amp; "', " &amp; D34 &amp; ", " &amp; C34 &amp; ", " &amp; G34 &amp; ", " &amp; H34 &amp; ", " &amp; I34 &amp; ", " &amp; J34 &amp; ", " &amp; K34 &amp; ");"</f>
        <v>INSERT INTO EXCHANGES(EXCHANGEDATE, AMOUNT, SECURITY_ID, BROKER_ID_BUYER, BROKER_ID_SELLER, ISSUER_ID_SELLER, TRADER_ID_SELLER, TRADER_ID_BUYER) VALUES('04-Feb-21', 37, 18, NULL, NULL, 14, NULL, 19);</v>
      </c>
    </row>
    <row r="35" spans="1:12" x14ac:dyDescent="0.25">
      <c r="A35" s="2">
        <f t="shared" si="7"/>
        <v>34</v>
      </c>
      <c r="B35" s="19">
        <v>44231</v>
      </c>
      <c r="C35" s="2">
        <f ca="1">INDEX('Security Lists'!$A$2:'Security Lists'!$A$21,RANDBETWEEN(1,COUNTA('Security Lists'!$A$2:'Security Lists'!$A$21)),1)</f>
        <v>17</v>
      </c>
      <c r="D35">
        <f t="shared" ca="1" si="8"/>
        <v>59</v>
      </c>
      <c r="E35" s="2">
        <f t="shared" ca="1" si="9"/>
        <v>1</v>
      </c>
      <c r="F35" s="2">
        <f t="shared" ca="1" si="10"/>
        <v>1</v>
      </c>
      <c r="G35" s="2" t="str">
        <f ca="1">IF(F35=2, RANDBETWEEN(1,COUNTA(Brokers!A$2:'Brokers'!A$21)), "NULL")</f>
        <v>NULL</v>
      </c>
      <c r="H35" s="2" t="str">
        <f ca="1">IF(E35=2, RANDBETWEEN(1,COUNTA(Brokers!A$2:'Brokers'!A$21)), "NULL")</f>
        <v>NULL</v>
      </c>
      <c r="I35" s="2" t="str">
        <f ca="1">IF(E35=3, INDEX(Securities!$E$2:'Securities'!$E$27, C35), "NULL")</f>
        <v>NULL</v>
      </c>
      <c r="J35" s="2">
        <f t="shared" ca="1" si="11"/>
        <v>2</v>
      </c>
      <c r="K35" s="2">
        <f t="shared" ca="1" si="12"/>
        <v>30</v>
      </c>
      <c r="L35" s="3" t="str">
        <f t="shared" ca="1" si="13"/>
        <v>INSERT INTO EXCHANGES(EXCHANGEDATE, AMOUNT, SECURITY_ID, BROKER_ID_BUYER, BROKER_ID_SELLER, ISSUER_ID_SELLER, TRADER_ID_SELLER, TRADER_ID_BUYER) VALUES('04-Feb-21', 59, 17, NULL, NULL, NULL, 2, 30);</v>
      </c>
    </row>
    <row r="36" spans="1:12" x14ac:dyDescent="0.25">
      <c r="A36" s="2">
        <f t="shared" si="7"/>
        <v>35</v>
      </c>
      <c r="B36" s="19">
        <v>44231</v>
      </c>
      <c r="C36" s="2">
        <f ca="1">INDEX('Security Lists'!$A$2:'Security Lists'!$A$21,RANDBETWEEN(1,COUNTA('Security Lists'!$A$2:'Security Lists'!$A$21)),1)</f>
        <v>5</v>
      </c>
      <c r="D36">
        <f t="shared" ca="1" si="8"/>
        <v>40</v>
      </c>
      <c r="E36" s="2">
        <f t="shared" ca="1" si="9"/>
        <v>1</v>
      </c>
      <c r="F36" s="2">
        <f t="shared" ca="1" si="10"/>
        <v>2</v>
      </c>
      <c r="G36" s="2">
        <f ca="1">IF(F36=2, RANDBETWEEN(1,COUNTA(Brokers!A$2:'Brokers'!A$21)), "NULL")</f>
        <v>13</v>
      </c>
      <c r="H36" s="2" t="str">
        <f ca="1">IF(E36=2, RANDBETWEEN(1,COUNTA(Brokers!A$2:'Brokers'!A$21)), "NULL")</f>
        <v>NULL</v>
      </c>
      <c r="I36" s="2" t="str">
        <f ca="1">IF(E36=3, INDEX(Securities!$E$2:'Securities'!$E$27, C36), "NULL")</f>
        <v>NULL</v>
      </c>
      <c r="J36" s="2">
        <f t="shared" ca="1" si="11"/>
        <v>17</v>
      </c>
      <c r="K36" s="2" t="str">
        <f t="shared" ca="1" si="12"/>
        <v>NULL</v>
      </c>
      <c r="L36" s="3" t="str">
        <f t="shared" ca="1" si="13"/>
        <v>INSERT INTO EXCHANGES(EXCHANGEDATE, AMOUNT, SECURITY_ID, BROKER_ID_BUYER, BROKER_ID_SELLER, ISSUER_ID_SELLER, TRADER_ID_SELLER, TRADER_ID_BUYER) VALUES('04-Feb-21', 40, 5, 13, NULL, NULL, 17, NULL);</v>
      </c>
    </row>
    <row r="37" spans="1:12" x14ac:dyDescent="0.25">
      <c r="A37" s="2">
        <f t="shared" si="7"/>
        <v>36</v>
      </c>
      <c r="B37" s="19">
        <v>44231</v>
      </c>
      <c r="C37" s="2">
        <f ca="1">INDEX('Security Lists'!$A$2:'Security Lists'!$A$21,RANDBETWEEN(1,COUNTA('Security Lists'!$A$2:'Security Lists'!$A$21)),1)</f>
        <v>24</v>
      </c>
      <c r="D37">
        <f t="shared" ca="1" si="8"/>
        <v>2</v>
      </c>
      <c r="E37" s="2">
        <f t="shared" ca="1" si="9"/>
        <v>1</v>
      </c>
      <c r="F37" s="2">
        <f t="shared" ca="1" si="10"/>
        <v>2</v>
      </c>
      <c r="G37" s="2">
        <f ca="1">IF(F37=2, RANDBETWEEN(1,COUNTA(Brokers!A$2:'Brokers'!A$21)), "NULL")</f>
        <v>6</v>
      </c>
      <c r="H37" s="2" t="str">
        <f ca="1">IF(E37=2, RANDBETWEEN(1,COUNTA(Brokers!A$2:'Brokers'!A$21)), "NULL")</f>
        <v>NULL</v>
      </c>
      <c r="I37" s="2" t="str">
        <f ca="1">IF(E37=3, INDEX(Securities!$E$2:'Securities'!$E$27, C37), "NULL")</f>
        <v>NULL</v>
      </c>
      <c r="J37" s="2">
        <f t="shared" ca="1" si="11"/>
        <v>12</v>
      </c>
      <c r="K37" s="2" t="str">
        <f t="shared" ca="1" si="12"/>
        <v>NULL</v>
      </c>
      <c r="L37" s="3" t="str">
        <f t="shared" ca="1" si="13"/>
        <v>INSERT INTO EXCHANGES(EXCHANGEDATE, AMOUNT, SECURITY_ID, BROKER_ID_BUYER, BROKER_ID_SELLER, ISSUER_ID_SELLER, TRADER_ID_SELLER, TRADER_ID_BUYER) VALUES('04-Feb-21', 2, 24, 6, NULL, NULL, 12, NULL);</v>
      </c>
    </row>
    <row r="38" spans="1:12" x14ac:dyDescent="0.25">
      <c r="A38" s="2">
        <f t="shared" si="7"/>
        <v>37</v>
      </c>
      <c r="B38" s="19">
        <v>44231</v>
      </c>
      <c r="C38" s="2">
        <f ca="1">INDEX('Security Lists'!$A$2:'Security Lists'!$A$21,RANDBETWEEN(1,COUNTA('Security Lists'!$A$2:'Security Lists'!$A$21)),1)</f>
        <v>22</v>
      </c>
      <c r="D38">
        <f t="shared" ca="1" si="8"/>
        <v>45</v>
      </c>
      <c r="E38" s="2">
        <f t="shared" ca="1" si="9"/>
        <v>2</v>
      </c>
      <c r="F38" s="2">
        <f t="shared" ca="1" si="10"/>
        <v>1</v>
      </c>
      <c r="G38" s="2" t="str">
        <f ca="1">IF(F38=2, RANDBETWEEN(1,COUNTA(Brokers!A$2:'Brokers'!A$21)), "NULL")</f>
        <v>NULL</v>
      </c>
      <c r="H38" s="2">
        <f ca="1">IF(E38=2, RANDBETWEEN(1,COUNTA(Brokers!A$2:'Brokers'!A$21)), "NULL")</f>
        <v>19</v>
      </c>
      <c r="I38" s="2" t="str">
        <f ca="1">IF(E38=3, INDEX(Securities!$E$2:'Securities'!$E$27, C38), "NULL")</f>
        <v>NULL</v>
      </c>
      <c r="J38" s="2" t="str">
        <f t="shared" ca="1" si="11"/>
        <v>NULL</v>
      </c>
      <c r="K38" s="2">
        <f t="shared" ca="1" si="12"/>
        <v>20</v>
      </c>
      <c r="L38" s="3" t="str">
        <f t="shared" ca="1" si="13"/>
        <v>INSERT INTO EXCHANGES(EXCHANGEDATE, AMOUNT, SECURITY_ID, BROKER_ID_BUYER, BROKER_ID_SELLER, ISSUER_ID_SELLER, TRADER_ID_SELLER, TRADER_ID_BUYER) VALUES('04-Feb-21', 45, 22, NULL, 19, NULL, NULL, 20);</v>
      </c>
    </row>
    <row r="39" spans="1:12" x14ac:dyDescent="0.25">
      <c r="A39" s="2">
        <f t="shared" si="7"/>
        <v>38</v>
      </c>
      <c r="B39" s="19">
        <v>44231</v>
      </c>
      <c r="C39" s="2">
        <f ca="1">INDEX('Security Lists'!$A$2:'Security Lists'!$A$21,RANDBETWEEN(1,COUNTA('Security Lists'!$A$2:'Security Lists'!$A$21)),1)</f>
        <v>23</v>
      </c>
      <c r="D39">
        <f t="shared" ca="1" si="8"/>
        <v>8</v>
      </c>
      <c r="E39" s="2">
        <f t="shared" ca="1" si="9"/>
        <v>3</v>
      </c>
      <c r="F39" s="2">
        <f t="shared" ca="1" si="10"/>
        <v>1</v>
      </c>
      <c r="G39" s="2" t="str">
        <f ca="1">IF(F39=2, RANDBETWEEN(1,COUNTA(Brokers!A$2:'Brokers'!A$21)), "NULL")</f>
        <v>NULL</v>
      </c>
      <c r="H39" s="2" t="str">
        <f ca="1">IF(E39=2, RANDBETWEEN(1,COUNTA(Brokers!A$2:'Brokers'!A$21)), "NULL")</f>
        <v>NULL</v>
      </c>
      <c r="I39" s="2">
        <f ca="1">IF(E39=3, INDEX(Securities!$E$2:'Securities'!$E$27, C39), "NULL")</f>
        <v>18</v>
      </c>
      <c r="J39" s="2" t="str">
        <f t="shared" ca="1" si="11"/>
        <v>NULL</v>
      </c>
      <c r="K39" s="2">
        <f t="shared" ca="1" si="12"/>
        <v>10</v>
      </c>
      <c r="L39" s="3" t="str">
        <f t="shared" ca="1" si="13"/>
        <v>INSERT INTO EXCHANGES(EXCHANGEDATE, AMOUNT, SECURITY_ID, BROKER_ID_BUYER, BROKER_ID_SELLER, ISSUER_ID_SELLER, TRADER_ID_SELLER, TRADER_ID_BUYER) VALUES('04-Feb-21', 8, 23, NULL, NULL, 18, NULL, 10);</v>
      </c>
    </row>
    <row r="40" spans="1:12" x14ac:dyDescent="0.25">
      <c r="A40" s="2">
        <f t="shared" si="7"/>
        <v>39</v>
      </c>
      <c r="B40" s="19">
        <v>44231</v>
      </c>
      <c r="C40" s="2">
        <f ca="1">INDEX('Security Lists'!$A$2:'Security Lists'!$A$21,RANDBETWEEN(1,COUNTA('Security Lists'!$A$2:'Security Lists'!$A$21)),1)</f>
        <v>18</v>
      </c>
      <c r="D40">
        <f t="shared" ca="1" si="8"/>
        <v>44</v>
      </c>
      <c r="E40" s="2">
        <f t="shared" ca="1" si="9"/>
        <v>1</v>
      </c>
      <c r="F40" s="2">
        <f t="shared" ca="1" si="10"/>
        <v>1</v>
      </c>
      <c r="G40" s="2" t="str">
        <f ca="1">IF(F40=2, RANDBETWEEN(1,COUNTA(Brokers!A$2:'Brokers'!A$21)), "NULL")</f>
        <v>NULL</v>
      </c>
      <c r="H40" s="2" t="str">
        <f ca="1">IF(E40=2, RANDBETWEEN(1,COUNTA(Brokers!A$2:'Brokers'!A$21)), "NULL")</f>
        <v>NULL</v>
      </c>
      <c r="I40" s="2" t="str">
        <f ca="1">IF(E40=3, INDEX(Securities!$E$2:'Securities'!$E$27, C40), "NULL")</f>
        <v>NULL</v>
      </c>
      <c r="J40" s="2">
        <f t="shared" ca="1" si="11"/>
        <v>15</v>
      </c>
      <c r="K40" s="2">
        <f t="shared" ca="1" si="12"/>
        <v>5</v>
      </c>
      <c r="L40" s="3" t="str">
        <f t="shared" ca="1" si="13"/>
        <v>INSERT INTO EXCHANGES(EXCHANGEDATE, AMOUNT, SECURITY_ID, BROKER_ID_BUYER, BROKER_ID_SELLER, ISSUER_ID_SELLER, TRADER_ID_SELLER, TRADER_ID_BUYER) VALUES('04-Feb-21', 44, 18, NULL, NULL, NULL, 15, 5);</v>
      </c>
    </row>
    <row r="41" spans="1:12" x14ac:dyDescent="0.25">
      <c r="A41" s="2">
        <f t="shared" si="7"/>
        <v>40</v>
      </c>
      <c r="B41" s="19">
        <v>44232</v>
      </c>
      <c r="C41" s="2">
        <f ca="1">INDEX('Security Lists'!$A$2:'Security Lists'!$A$21,RANDBETWEEN(1,COUNTA('Security Lists'!$A$2:'Security Lists'!$A$21)),1)</f>
        <v>1</v>
      </c>
      <c r="D41">
        <f t="shared" ca="1" si="8"/>
        <v>5</v>
      </c>
      <c r="E41" s="2">
        <f t="shared" ca="1" si="9"/>
        <v>3</v>
      </c>
      <c r="F41" s="2">
        <f t="shared" ca="1" si="10"/>
        <v>2</v>
      </c>
      <c r="G41" s="2">
        <f ca="1">IF(F41=2, RANDBETWEEN(1,COUNTA(Brokers!A$2:'Brokers'!A$21)), "NULL")</f>
        <v>4</v>
      </c>
      <c r="H41" s="2" t="str">
        <f ca="1">IF(E41=2, RANDBETWEEN(1,COUNTA(Brokers!A$2:'Brokers'!A$21)), "NULL")</f>
        <v>NULL</v>
      </c>
      <c r="I41" s="2">
        <f ca="1">IF(E41=3, INDEX(Securities!$E$2:'Securities'!$E$27, C41), "NULL")</f>
        <v>1</v>
      </c>
      <c r="J41" s="2" t="str">
        <f t="shared" ca="1" si="11"/>
        <v>NULL</v>
      </c>
      <c r="K41" s="2" t="str">
        <f t="shared" ca="1" si="12"/>
        <v>NULL</v>
      </c>
      <c r="L41" s="3" t="str">
        <f t="shared" ca="1" si="13"/>
        <v>INSERT INTO EXCHANGES(EXCHANGEDATE, AMOUNT, SECURITY_ID, BROKER_ID_BUYER, BROKER_ID_SELLER, ISSUER_ID_SELLER, TRADER_ID_SELLER, TRADER_ID_BUYER) VALUES('05-Feb-21', 5, 1, 4, NULL, 1, NULL, NULL);</v>
      </c>
    </row>
    <row r="42" spans="1:12" x14ac:dyDescent="0.25">
      <c r="A42" s="2">
        <f t="shared" si="7"/>
        <v>41</v>
      </c>
      <c r="B42" s="19">
        <v>44232</v>
      </c>
      <c r="C42" s="2">
        <f ca="1">INDEX('Security Lists'!$A$2:'Security Lists'!$A$21,RANDBETWEEN(1,COUNTA('Security Lists'!$A$2:'Security Lists'!$A$21)),1)</f>
        <v>18</v>
      </c>
      <c r="D42">
        <f t="shared" ca="1" si="8"/>
        <v>65</v>
      </c>
      <c r="E42" s="2">
        <f t="shared" ca="1" si="9"/>
        <v>2</v>
      </c>
      <c r="F42" s="2">
        <f t="shared" ca="1" si="10"/>
        <v>1</v>
      </c>
      <c r="G42" s="2" t="str">
        <f ca="1">IF(F42=2, RANDBETWEEN(1,COUNTA(Brokers!A$2:'Brokers'!A$21)), "NULL")</f>
        <v>NULL</v>
      </c>
      <c r="H42" s="2">
        <f ca="1">IF(E42=2, RANDBETWEEN(1,COUNTA(Brokers!A$2:'Brokers'!A$21)), "NULL")</f>
        <v>5</v>
      </c>
      <c r="I42" s="2" t="str">
        <f ca="1">IF(E42=3, INDEX(Securities!$E$2:'Securities'!$E$27, C42), "NULL")</f>
        <v>NULL</v>
      </c>
      <c r="J42" s="2" t="str">
        <f t="shared" ca="1" si="11"/>
        <v>NULL</v>
      </c>
      <c r="K42" s="2">
        <f t="shared" ca="1" si="12"/>
        <v>15</v>
      </c>
      <c r="L42" s="3" t="str">
        <f t="shared" ca="1" si="13"/>
        <v>INSERT INTO EXCHANGES(EXCHANGEDATE, AMOUNT, SECURITY_ID, BROKER_ID_BUYER, BROKER_ID_SELLER, ISSUER_ID_SELLER, TRADER_ID_SELLER, TRADER_ID_BUYER) VALUES('05-Feb-21', 65, 18, NULL, 5, NULL, NULL, 15);</v>
      </c>
    </row>
    <row r="43" spans="1:12" x14ac:dyDescent="0.25">
      <c r="A43" s="2">
        <f t="shared" si="7"/>
        <v>42</v>
      </c>
      <c r="B43" s="19">
        <v>44232</v>
      </c>
      <c r="C43" s="2">
        <f ca="1">INDEX('Security Lists'!$A$2:'Security Lists'!$A$21,RANDBETWEEN(1,COUNTA('Security Lists'!$A$2:'Security Lists'!$A$21)),1)</f>
        <v>26</v>
      </c>
      <c r="D43">
        <f t="shared" ca="1" si="8"/>
        <v>42</v>
      </c>
      <c r="E43" s="2">
        <f t="shared" ca="1" si="9"/>
        <v>2</v>
      </c>
      <c r="F43" s="2">
        <f t="shared" ca="1" si="10"/>
        <v>1</v>
      </c>
      <c r="G43" s="2" t="str">
        <f ca="1">IF(F43=2, RANDBETWEEN(1,COUNTA(Brokers!A$2:'Brokers'!A$21)), "NULL")</f>
        <v>NULL</v>
      </c>
      <c r="H43" s="2">
        <f ca="1">IF(E43=2, RANDBETWEEN(1,COUNTA(Brokers!A$2:'Brokers'!A$21)), "NULL")</f>
        <v>6</v>
      </c>
      <c r="I43" s="2" t="str">
        <f ca="1">IF(E43=3, INDEX(Securities!$E$2:'Securities'!$E$27, C43), "NULL")</f>
        <v>NULL</v>
      </c>
      <c r="J43" s="2" t="str">
        <f t="shared" ca="1" si="11"/>
        <v>NULL</v>
      </c>
      <c r="K43" s="2">
        <f t="shared" ca="1" si="12"/>
        <v>20</v>
      </c>
      <c r="L43" s="3" t="str">
        <f t="shared" ca="1" si="13"/>
        <v>INSERT INTO EXCHANGES(EXCHANGEDATE, AMOUNT, SECURITY_ID, BROKER_ID_BUYER, BROKER_ID_SELLER, ISSUER_ID_SELLER, TRADER_ID_SELLER, TRADER_ID_BUYER) VALUES('05-Feb-21', 42, 26, NULL, 6, NULL, NULL, 20);</v>
      </c>
    </row>
    <row r="44" spans="1:12" x14ac:dyDescent="0.25">
      <c r="A44" s="2">
        <f t="shared" si="7"/>
        <v>43</v>
      </c>
      <c r="B44" s="19">
        <v>44232</v>
      </c>
      <c r="C44" s="2">
        <f ca="1">INDEX('Security Lists'!$A$2:'Security Lists'!$A$21,RANDBETWEEN(1,COUNTA('Security Lists'!$A$2:'Security Lists'!$A$21)),1)</f>
        <v>24</v>
      </c>
      <c r="D44">
        <f t="shared" ca="1" si="8"/>
        <v>50</v>
      </c>
      <c r="E44" s="2">
        <f t="shared" ca="1" si="9"/>
        <v>1</v>
      </c>
      <c r="F44" s="2">
        <f t="shared" ca="1" si="10"/>
        <v>2</v>
      </c>
      <c r="G44" s="2">
        <f ca="1">IF(F44=2, RANDBETWEEN(1,COUNTA(Brokers!A$2:'Brokers'!A$21)), "NULL")</f>
        <v>15</v>
      </c>
      <c r="H44" s="2" t="str">
        <f ca="1">IF(E44=2, RANDBETWEEN(1,COUNTA(Brokers!A$2:'Brokers'!A$21)), "NULL")</f>
        <v>NULL</v>
      </c>
      <c r="I44" s="2" t="str">
        <f ca="1">IF(E44=3, INDEX(Securities!$E$2:'Securities'!$E$27, C44), "NULL")</f>
        <v>NULL</v>
      </c>
      <c r="J44" s="2">
        <f t="shared" ca="1" si="11"/>
        <v>11</v>
      </c>
      <c r="K44" s="2" t="str">
        <f t="shared" ca="1" si="12"/>
        <v>NULL</v>
      </c>
      <c r="L44" s="3" t="str">
        <f t="shared" ca="1" si="13"/>
        <v>INSERT INTO EXCHANGES(EXCHANGEDATE, AMOUNT, SECURITY_ID, BROKER_ID_BUYER, BROKER_ID_SELLER, ISSUER_ID_SELLER, TRADER_ID_SELLER, TRADER_ID_BUYER) VALUES('05-Feb-21', 50, 24, 15, NULL, NULL, 11, NULL);</v>
      </c>
    </row>
    <row r="45" spans="1:12" x14ac:dyDescent="0.25">
      <c r="A45" s="2">
        <f t="shared" si="7"/>
        <v>44</v>
      </c>
      <c r="B45" s="19">
        <v>44232</v>
      </c>
      <c r="C45" s="2">
        <f ca="1">INDEX('Security Lists'!$A$2:'Security Lists'!$A$21,RANDBETWEEN(1,COUNTA('Security Lists'!$A$2:'Security Lists'!$A$21)),1)</f>
        <v>25</v>
      </c>
      <c r="D45">
        <f t="shared" ca="1" si="8"/>
        <v>42</v>
      </c>
      <c r="E45" s="2">
        <f t="shared" ca="1" si="9"/>
        <v>3</v>
      </c>
      <c r="F45" s="2">
        <f t="shared" ca="1" si="10"/>
        <v>2</v>
      </c>
      <c r="G45" s="2">
        <f ca="1">IF(F45=2, RANDBETWEEN(1,COUNTA(Brokers!A$2:'Brokers'!A$21)), "NULL")</f>
        <v>2</v>
      </c>
      <c r="H45" s="2" t="str">
        <f ca="1">IF(E45=2, RANDBETWEEN(1,COUNTA(Brokers!A$2:'Brokers'!A$21)), "NULL")</f>
        <v>NULL</v>
      </c>
      <c r="I45" s="2">
        <f ca="1">IF(E45=3, INDEX(Securities!$E$2:'Securities'!$E$27, C45), "NULL")</f>
        <v>19</v>
      </c>
      <c r="J45" s="2" t="str">
        <f t="shared" ca="1" si="11"/>
        <v>NULL</v>
      </c>
      <c r="K45" s="2" t="str">
        <f t="shared" ca="1" si="12"/>
        <v>NULL</v>
      </c>
      <c r="L45" s="3" t="str">
        <f t="shared" ca="1" si="13"/>
        <v>INSERT INTO EXCHANGES(EXCHANGEDATE, AMOUNT, SECURITY_ID, BROKER_ID_BUYER, BROKER_ID_SELLER, ISSUER_ID_SELLER, TRADER_ID_SELLER, TRADER_ID_BUYER) VALUES('05-Feb-21', 42, 25, 2, NULL, 19, NULL, NULL);</v>
      </c>
    </row>
    <row r="46" spans="1:12" x14ac:dyDescent="0.25">
      <c r="A46" s="2">
        <f t="shared" si="7"/>
        <v>45</v>
      </c>
      <c r="B46" s="19">
        <v>44232</v>
      </c>
      <c r="C46" s="2">
        <f ca="1">INDEX('Security Lists'!$A$2:'Security Lists'!$A$21,RANDBETWEEN(1,COUNTA('Security Lists'!$A$2:'Security Lists'!$A$21)),1)</f>
        <v>3</v>
      </c>
      <c r="D46">
        <f t="shared" ca="1" si="8"/>
        <v>23</v>
      </c>
      <c r="E46" s="2">
        <f t="shared" ca="1" si="9"/>
        <v>3</v>
      </c>
      <c r="F46" s="2">
        <f t="shared" ca="1" si="10"/>
        <v>1</v>
      </c>
      <c r="G46" s="2" t="str">
        <f ca="1">IF(F46=2, RANDBETWEEN(1,COUNTA(Brokers!A$2:'Brokers'!A$21)), "NULL")</f>
        <v>NULL</v>
      </c>
      <c r="H46" s="2" t="str">
        <f ca="1">IF(E46=2, RANDBETWEEN(1,COUNTA(Brokers!A$2:'Brokers'!A$21)), "NULL")</f>
        <v>NULL</v>
      </c>
      <c r="I46" s="2">
        <f ca="1">IF(E46=3, INDEX(Securities!$E$2:'Securities'!$E$27, C46), "NULL")</f>
        <v>2</v>
      </c>
      <c r="J46" s="2" t="str">
        <f t="shared" ca="1" si="11"/>
        <v>NULL</v>
      </c>
      <c r="K46" s="2">
        <f t="shared" ca="1" si="12"/>
        <v>5</v>
      </c>
      <c r="L46" s="3" t="str">
        <f t="shared" ca="1" si="13"/>
        <v>INSERT INTO EXCHANGES(EXCHANGEDATE, AMOUNT, SECURITY_ID, BROKER_ID_BUYER, BROKER_ID_SELLER, ISSUER_ID_SELLER, TRADER_ID_SELLER, TRADER_ID_BUYER) VALUES('05-Feb-21', 23, 3, NULL, NULL, 2, NULL, 5);</v>
      </c>
    </row>
    <row r="47" spans="1:12" x14ac:dyDescent="0.25">
      <c r="A47" s="2">
        <f t="shared" si="7"/>
        <v>46</v>
      </c>
      <c r="B47" s="19">
        <v>44232</v>
      </c>
      <c r="C47" s="2">
        <f ca="1">INDEX('Security Lists'!$A$2:'Security Lists'!$A$21,RANDBETWEEN(1,COUNTA('Security Lists'!$A$2:'Security Lists'!$A$21)),1)</f>
        <v>24</v>
      </c>
      <c r="D47">
        <f t="shared" ca="1" si="8"/>
        <v>60</v>
      </c>
      <c r="E47" s="2">
        <f t="shared" ca="1" si="9"/>
        <v>2</v>
      </c>
      <c r="F47" s="2">
        <f t="shared" ca="1" si="10"/>
        <v>2</v>
      </c>
      <c r="G47" s="2">
        <f ca="1">IF(F47=2, RANDBETWEEN(1,COUNTA(Brokers!A$2:'Brokers'!A$21)), "NULL")</f>
        <v>20</v>
      </c>
      <c r="H47" s="2">
        <f ca="1">IF(E47=2, RANDBETWEEN(1,COUNTA(Brokers!A$2:'Brokers'!A$21)), "NULL")</f>
        <v>16</v>
      </c>
      <c r="I47" s="2" t="str">
        <f ca="1">IF(E47=3, INDEX(Securities!$E$2:'Securities'!$E$27, C47), "NULL")</f>
        <v>NULL</v>
      </c>
      <c r="J47" s="2" t="str">
        <f t="shared" ca="1" si="11"/>
        <v>NULL</v>
      </c>
      <c r="K47" s="2" t="str">
        <f t="shared" ca="1" si="12"/>
        <v>NULL</v>
      </c>
      <c r="L47" s="3" t="str">
        <f t="shared" ca="1" si="13"/>
        <v>INSERT INTO EXCHANGES(EXCHANGEDATE, AMOUNT, SECURITY_ID, BROKER_ID_BUYER, BROKER_ID_SELLER, ISSUER_ID_SELLER, TRADER_ID_SELLER, TRADER_ID_BUYER) VALUES('05-Feb-21', 60, 24, 20, 16, NULL, NULL, NULL);</v>
      </c>
    </row>
    <row r="48" spans="1:12" x14ac:dyDescent="0.25">
      <c r="A48" s="2">
        <f t="shared" si="7"/>
        <v>47</v>
      </c>
      <c r="B48" s="19">
        <v>44232</v>
      </c>
      <c r="C48" s="2">
        <f ca="1">INDEX('Security Lists'!$A$2:'Security Lists'!$A$21,RANDBETWEEN(1,COUNTA('Security Lists'!$A$2:'Security Lists'!$A$21)),1)</f>
        <v>23</v>
      </c>
      <c r="D48">
        <f t="shared" ca="1" si="8"/>
        <v>66</v>
      </c>
      <c r="E48" s="2">
        <f t="shared" ca="1" si="9"/>
        <v>3</v>
      </c>
      <c r="F48" s="2">
        <f t="shared" ca="1" si="10"/>
        <v>1</v>
      </c>
      <c r="G48" s="2" t="str">
        <f ca="1">IF(F48=2, RANDBETWEEN(1,COUNTA(Brokers!A$2:'Brokers'!A$21)), "NULL")</f>
        <v>NULL</v>
      </c>
      <c r="H48" s="2" t="str">
        <f ca="1">IF(E48=2, RANDBETWEEN(1,COUNTA(Brokers!A$2:'Brokers'!A$21)), "NULL")</f>
        <v>NULL</v>
      </c>
      <c r="I48" s="2">
        <f ca="1">IF(E48=3, INDEX(Securities!$E$2:'Securities'!$E$27, C48), "NULL")</f>
        <v>18</v>
      </c>
      <c r="J48" s="2" t="str">
        <f t="shared" ca="1" si="11"/>
        <v>NULL</v>
      </c>
      <c r="K48" s="2">
        <f t="shared" ca="1" si="12"/>
        <v>17</v>
      </c>
      <c r="L48" s="3" t="str">
        <f t="shared" ca="1" si="13"/>
        <v>INSERT INTO EXCHANGES(EXCHANGEDATE, AMOUNT, SECURITY_ID, BROKER_ID_BUYER, BROKER_ID_SELLER, ISSUER_ID_SELLER, TRADER_ID_SELLER, TRADER_ID_BUYER) VALUES('05-Feb-21', 66, 23, NULL, NULL, 18, NULL, 17);</v>
      </c>
    </row>
    <row r="49" spans="1:12" x14ac:dyDescent="0.25">
      <c r="A49" s="2">
        <f t="shared" si="7"/>
        <v>48</v>
      </c>
      <c r="B49" s="19">
        <v>44232</v>
      </c>
      <c r="C49" s="2">
        <f ca="1">INDEX('Security Lists'!$A$2:'Security Lists'!$A$21,RANDBETWEEN(1,COUNTA('Security Lists'!$A$2:'Security Lists'!$A$21)),1)</f>
        <v>23</v>
      </c>
      <c r="D49">
        <f t="shared" ca="1" si="8"/>
        <v>16</v>
      </c>
      <c r="E49" s="2">
        <f t="shared" ca="1" si="9"/>
        <v>3</v>
      </c>
      <c r="F49" s="2">
        <f t="shared" ca="1" si="10"/>
        <v>1</v>
      </c>
      <c r="G49" s="2" t="str">
        <f ca="1">IF(F49=2, RANDBETWEEN(1,COUNTA(Brokers!A$2:'Brokers'!A$21)), "NULL")</f>
        <v>NULL</v>
      </c>
      <c r="H49" s="2" t="str">
        <f ca="1">IF(E49=2, RANDBETWEEN(1,COUNTA(Brokers!A$2:'Brokers'!A$21)), "NULL")</f>
        <v>NULL</v>
      </c>
      <c r="I49" s="2">
        <f ca="1">IF(E49=3, INDEX(Securities!$E$2:'Securities'!$E$27, C49), "NULL")</f>
        <v>18</v>
      </c>
      <c r="J49" s="2" t="str">
        <f t="shared" ca="1" si="11"/>
        <v>NULL</v>
      </c>
      <c r="K49" s="2">
        <f t="shared" ca="1" si="12"/>
        <v>5</v>
      </c>
      <c r="L49" s="3" t="str">
        <f t="shared" ca="1" si="13"/>
        <v>INSERT INTO EXCHANGES(EXCHANGEDATE, AMOUNT, SECURITY_ID, BROKER_ID_BUYER, BROKER_ID_SELLER, ISSUER_ID_SELLER, TRADER_ID_SELLER, TRADER_ID_BUYER) VALUES('05-Feb-21', 16, 23, NULL, NULL, 18, NULL, 5);</v>
      </c>
    </row>
    <row r="50" spans="1:12" x14ac:dyDescent="0.25">
      <c r="A50" s="2">
        <f t="shared" si="7"/>
        <v>49</v>
      </c>
      <c r="B50" s="19">
        <v>44232</v>
      </c>
      <c r="C50" s="2">
        <f ca="1">INDEX('Security Lists'!$A$2:'Security Lists'!$A$21,RANDBETWEEN(1,COUNTA('Security Lists'!$A$2:'Security Lists'!$A$21)),1)</f>
        <v>26</v>
      </c>
      <c r="D50">
        <f t="shared" ca="1" si="8"/>
        <v>83</v>
      </c>
      <c r="E50" s="2">
        <f t="shared" ca="1" si="9"/>
        <v>3</v>
      </c>
      <c r="F50" s="2">
        <f t="shared" ca="1" si="10"/>
        <v>1</v>
      </c>
      <c r="G50" s="2" t="str">
        <f ca="1">IF(F50=2, RANDBETWEEN(1,COUNTA(Brokers!A$2:'Brokers'!A$21)), "NULL")</f>
        <v>NULL</v>
      </c>
      <c r="H50" s="2" t="str">
        <f ca="1">IF(E50=2, RANDBETWEEN(1,COUNTA(Brokers!A$2:'Brokers'!A$21)), "NULL")</f>
        <v>NULL</v>
      </c>
      <c r="I50" s="2">
        <f ca="1">IF(E50=3, INDEX(Securities!$E$2:'Securities'!$E$27, C50), "NULL")</f>
        <v>20</v>
      </c>
      <c r="J50" s="2" t="str">
        <f t="shared" ca="1" si="11"/>
        <v>NULL</v>
      </c>
      <c r="K50" s="2">
        <f t="shared" ca="1" si="12"/>
        <v>8</v>
      </c>
      <c r="L50" s="3" t="str">
        <f t="shared" ca="1" si="13"/>
        <v>INSERT INTO EXCHANGES(EXCHANGEDATE, AMOUNT, SECURITY_ID, BROKER_ID_BUYER, BROKER_ID_SELLER, ISSUER_ID_SELLER, TRADER_ID_SELLER, TRADER_ID_BUYER) VALUES('05-Feb-21', 83, 26, NULL, NULL, 20, NULL, 8);</v>
      </c>
    </row>
    <row r="51" spans="1:12" x14ac:dyDescent="0.25">
      <c r="A51" s="2">
        <f t="shared" si="7"/>
        <v>50</v>
      </c>
      <c r="B51" s="19">
        <v>44235</v>
      </c>
      <c r="C51" s="2">
        <f ca="1">INDEX('Security Lists'!$A$2:'Security Lists'!$A$21,RANDBETWEEN(1,COUNTA('Security Lists'!$A$2:'Security Lists'!$A$21)),1)</f>
        <v>25</v>
      </c>
      <c r="D51">
        <f t="shared" ca="1" si="8"/>
        <v>20</v>
      </c>
      <c r="E51" s="2">
        <f t="shared" ca="1" si="9"/>
        <v>3</v>
      </c>
      <c r="F51" s="2">
        <f t="shared" ca="1" si="10"/>
        <v>1</v>
      </c>
      <c r="G51" s="2" t="str">
        <f ca="1">IF(F51=2, RANDBETWEEN(1,COUNTA(Brokers!A$2:'Brokers'!A$21)), "NULL")</f>
        <v>NULL</v>
      </c>
      <c r="H51" s="2" t="str">
        <f ca="1">IF(E51=2, RANDBETWEEN(1,COUNTA(Brokers!A$2:'Brokers'!A$21)), "NULL")</f>
        <v>NULL</v>
      </c>
      <c r="I51" s="2">
        <f ca="1">IF(E51=3, INDEX(Securities!$E$2:'Securities'!$E$27, C51), "NULL")</f>
        <v>19</v>
      </c>
      <c r="J51" s="2" t="str">
        <f t="shared" ca="1" si="11"/>
        <v>NULL</v>
      </c>
      <c r="K51" s="2">
        <f t="shared" ca="1" si="12"/>
        <v>27</v>
      </c>
      <c r="L51" s="3" t="str">
        <f t="shared" ca="1" si="13"/>
        <v>INSERT INTO EXCHANGES(EXCHANGEDATE, AMOUNT, SECURITY_ID, BROKER_ID_BUYER, BROKER_ID_SELLER, ISSUER_ID_SELLER, TRADER_ID_SELLER, TRADER_ID_BUYER) VALUES('08-Feb-21', 20, 25, NULL, NULL, 19, NULL, 27);</v>
      </c>
    </row>
    <row r="52" spans="1:12" x14ac:dyDescent="0.25">
      <c r="A52" s="2">
        <f t="shared" si="7"/>
        <v>51</v>
      </c>
      <c r="B52" s="19">
        <v>44235</v>
      </c>
      <c r="C52" s="2">
        <f ca="1">INDEX('Security Lists'!$A$2:'Security Lists'!$A$21,RANDBETWEEN(1,COUNTA('Security Lists'!$A$2:'Security Lists'!$A$21)),1)</f>
        <v>13</v>
      </c>
      <c r="D52">
        <f t="shared" ca="1" si="8"/>
        <v>2</v>
      </c>
      <c r="E52" s="2">
        <f t="shared" ca="1" si="9"/>
        <v>1</v>
      </c>
      <c r="F52" s="2">
        <f t="shared" ca="1" si="10"/>
        <v>2</v>
      </c>
      <c r="G52" s="2">
        <f ca="1">IF(F52=2, RANDBETWEEN(1,COUNTA(Brokers!A$2:'Brokers'!A$21)), "NULL")</f>
        <v>3</v>
      </c>
      <c r="H52" s="2" t="str">
        <f ca="1">IF(E52=2, RANDBETWEEN(1,COUNTA(Brokers!A$2:'Brokers'!A$21)), "NULL")</f>
        <v>NULL</v>
      </c>
      <c r="I52" s="2" t="str">
        <f ca="1">IF(E52=3, INDEX(Securities!$E$2:'Securities'!$E$27, C52), "NULL")</f>
        <v>NULL</v>
      </c>
      <c r="J52" s="2">
        <f t="shared" ca="1" si="11"/>
        <v>5</v>
      </c>
      <c r="K52" s="2" t="str">
        <f t="shared" ca="1" si="12"/>
        <v>NULL</v>
      </c>
      <c r="L52" s="3" t="str">
        <f t="shared" ca="1" si="13"/>
        <v>INSERT INTO EXCHANGES(EXCHANGEDATE, AMOUNT, SECURITY_ID, BROKER_ID_BUYER, BROKER_ID_SELLER, ISSUER_ID_SELLER, TRADER_ID_SELLER, TRADER_ID_BUYER) VALUES('08-Feb-21', 2, 13, 3, NULL, NULL, 5, NULL);</v>
      </c>
    </row>
    <row r="53" spans="1:12" x14ac:dyDescent="0.25">
      <c r="A53" s="2">
        <f t="shared" si="7"/>
        <v>52</v>
      </c>
      <c r="B53" s="19">
        <v>44235</v>
      </c>
      <c r="C53" s="2">
        <f ca="1">INDEX('Security Lists'!$A$2:'Security Lists'!$A$21,RANDBETWEEN(1,COUNTA('Security Lists'!$A$2:'Security Lists'!$A$21)),1)</f>
        <v>8</v>
      </c>
      <c r="D53">
        <f t="shared" ca="1" si="8"/>
        <v>15</v>
      </c>
      <c r="E53" s="2">
        <f t="shared" ca="1" si="9"/>
        <v>2</v>
      </c>
      <c r="F53" s="2">
        <f t="shared" ca="1" si="10"/>
        <v>1</v>
      </c>
      <c r="G53" s="2" t="str">
        <f ca="1">IF(F53=2, RANDBETWEEN(1,COUNTA(Brokers!A$2:'Brokers'!A$21)), "NULL")</f>
        <v>NULL</v>
      </c>
      <c r="H53" s="2">
        <f ca="1">IF(E53=2, RANDBETWEEN(1,COUNTA(Brokers!A$2:'Brokers'!A$21)), "NULL")</f>
        <v>20</v>
      </c>
      <c r="I53" s="2" t="str">
        <f ca="1">IF(E53=3, INDEX(Securities!$E$2:'Securities'!$E$27, C53), "NULL")</f>
        <v>NULL</v>
      </c>
      <c r="J53" s="2" t="str">
        <f t="shared" ca="1" si="11"/>
        <v>NULL</v>
      </c>
      <c r="K53" s="2">
        <f t="shared" ca="1" si="12"/>
        <v>27</v>
      </c>
      <c r="L53" s="3" t="str">
        <f t="shared" ca="1" si="13"/>
        <v>INSERT INTO EXCHANGES(EXCHANGEDATE, AMOUNT, SECURITY_ID, BROKER_ID_BUYER, BROKER_ID_SELLER, ISSUER_ID_SELLER, TRADER_ID_SELLER, TRADER_ID_BUYER) VALUES('08-Feb-21', 15, 8, NULL, 20, NULL, NULL, 27);</v>
      </c>
    </row>
    <row r="54" spans="1:12" x14ac:dyDescent="0.25">
      <c r="A54" s="2">
        <f t="shared" si="7"/>
        <v>53</v>
      </c>
      <c r="B54" s="19">
        <v>44235</v>
      </c>
      <c r="C54" s="2">
        <f ca="1">INDEX('Security Lists'!$A$2:'Security Lists'!$A$21,RANDBETWEEN(1,COUNTA('Security Lists'!$A$2:'Security Lists'!$A$21)),1)</f>
        <v>24</v>
      </c>
      <c r="D54">
        <f t="shared" ca="1" si="8"/>
        <v>21</v>
      </c>
      <c r="E54" s="2">
        <f t="shared" ca="1" si="9"/>
        <v>3</v>
      </c>
      <c r="F54" s="2">
        <f t="shared" ca="1" si="10"/>
        <v>1</v>
      </c>
      <c r="G54" s="2" t="str">
        <f ca="1">IF(F54=2, RANDBETWEEN(1,COUNTA(Brokers!A$2:'Brokers'!A$21)), "NULL")</f>
        <v>NULL</v>
      </c>
      <c r="H54" s="2" t="str">
        <f ca="1">IF(E54=2, RANDBETWEEN(1,COUNTA(Brokers!A$2:'Brokers'!A$21)), "NULL")</f>
        <v>NULL</v>
      </c>
      <c r="I54" s="2">
        <f ca="1">IF(E54=3, INDEX(Securities!$E$2:'Securities'!$E$27, C54), "NULL")</f>
        <v>19</v>
      </c>
      <c r="J54" s="2" t="str">
        <f t="shared" ca="1" si="11"/>
        <v>NULL</v>
      </c>
      <c r="K54" s="2">
        <f t="shared" ca="1" si="12"/>
        <v>21</v>
      </c>
      <c r="L54" s="3" t="str">
        <f t="shared" ca="1" si="13"/>
        <v>INSERT INTO EXCHANGES(EXCHANGEDATE, AMOUNT, SECURITY_ID, BROKER_ID_BUYER, BROKER_ID_SELLER, ISSUER_ID_SELLER, TRADER_ID_SELLER, TRADER_ID_BUYER) VALUES('08-Feb-21', 21, 24, NULL, NULL, 19, NULL, 21);</v>
      </c>
    </row>
    <row r="55" spans="1:12" x14ac:dyDescent="0.25">
      <c r="A55" s="2">
        <f t="shared" si="7"/>
        <v>54</v>
      </c>
      <c r="B55" s="19">
        <v>44235</v>
      </c>
      <c r="C55" s="2">
        <f ca="1">INDEX('Security Lists'!$A$2:'Security Lists'!$A$21,RANDBETWEEN(1,COUNTA('Security Lists'!$A$2:'Security Lists'!$A$21)),1)</f>
        <v>24</v>
      </c>
      <c r="D55">
        <f t="shared" ca="1" si="8"/>
        <v>18</v>
      </c>
      <c r="E55" s="2">
        <f t="shared" ca="1" si="9"/>
        <v>2</v>
      </c>
      <c r="F55" s="2">
        <f t="shared" ca="1" si="10"/>
        <v>1</v>
      </c>
      <c r="G55" s="2" t="str">
        <f ca="1">IF(F55=2, RANDBETWEEN(1,COUNTA(Brokers!A$2:'Brokers'!A$21)), "NULL")</f>
        <v>NULL</v>
      </c>
      <c r="H55" s="2">
        <f ca="1">IF(E55=2, RANDBETWEEN(1,COUNTA(Brokers!A$2:'Brokers'!A$21)), "NULL")</f>
        <v>7</v>
      </c>
      <c r="I55" s="2" t="str">
        <f ca="1">IF(E55=3, INDEX(Securities!$E$2:'Securities'!$E$27, C55), "NULL")</f>
        <v>NULL</v>
      </c>
      <c r="J55" s="2" t="str">
        <f t="shared" ca="1" si="11"/>
        <v>NULL</v>
      </c>
      <c r="K55" s="2">
        <f t="shared" ca="1" si="12"/>
        <v>25</v>
      </c>
      <c r="L55" s="3" t="str">
        <f t="shared" ca="1" si="13"/>
        <v>INSERT INTO EXCHANGES(EXCHANGEDATE, AMOUNT, SECURITY_ID, BROKER_ID_BUYER, BROKER_ID_SELLER, ISSUER_ID_SELLER, TRADER_ID_SELLER, TRADER_ID_BUYER) VALUES('08-Feb-21', 18, 24, NULL, 7, NULL, NULL, 25);</v>
      </c>
    </row>
    <row r="56" spans="1:12" x14ac:dyDescent="0.25">
      <c r="A56" s="2">
        <f t="shared" si="7"/>
        <v>55</v>
      </c>
      <c r="B56" s="19">
        <v>44235</v>
      </c>
      <c r="C56" s="2">
        <f ca="1">INDEX('Security Lists'!$A$2:'Security Lists'!$A$21,RANDBETWEEN(1,COUNTA('Security Lists'!$A$2:'Security Lists'!$A$21)),1)</f>
        <v>5</v>
      </c>
      <c r="D56">
        <f t="shared" ca="1" si="8"/>
        <v>82</v>
      </c>
      <c r="E56" s="2">
        <f t="shared" ca="1" si="9"/>
        <v>3</v>
      </c>
      <c r="F56" s="2">
        <f t="shared" ca="1" si="10"/>
        <v>2</v>
      </c>
      <c r="G56" s="2">
        <f ca="1">IF(F56=2, RANDBETWEEN(1,COUNTA(Brokers!A$2:'Brokers'!A$21)), "NULL")</f>
        <v>18</v>
      </c>
      <c r="H56" s="2" t="str">
        <f ca="1">IF(E56=2, RANDBETWEEN(1,COUNTA(Brokers!A$2:'Brokers'!A$21)), "NULL")</f>
        <v>NULL</v>
      </c>
      <c r="I56" s="2">
        <f ca="1">IF(E56=3, INDEX(Securities!$E$2:'Securities'!$E$27, C56), "NULL")</f>
        <v>3</v>
      </c>
      <c r="J56" s="2" t="str">
        <f t="shared" ca="1" si="11"/>
        <v>NULL</v>
      </c>
      <c r="K56" s="2" t="str">
        <f t="shared" ca="1" si="12"/>
        <v>NULL</v>
      </c>
      <c r="L56" s="3" t="str">
        <f t="shared" ca="1" si="13"/>
        <v>INSERT INTO EXCHANGES(EXCHANGEDATE, AMOUNT, SECURITY_ID, BROKER_ID_BUYER, BROKER_ID_SELLER, ISSUER_ID_SELLER, TRADER_ID_SELLER, TRADER_ID_BUYER) VALUES('08-Feb-21', 82, 5, 18, NULL, 3, NULL, NULL);</v>
      </c>
    </row>
    <row r="57" spans="1:12" x14ac:dyDescent="0.25">
      <c r="A57" s="2">
        <f t="shared" si="7"/>
        <v>56</v>
      </c>
      <c r="B57" s="19">
        <v>44235</v>
      </c>
      <c r="C57" s="2">
        <f ca="1">INDEX('Security Lists'!$A$2:'Security Lists'!$A$21,RANDBETWEEN(1,COUNTA('Security Lists'!$A$2:'Security Lists'!$A$21)),1)</f>
        <v>14</v>
      </c>
      <c r="D57">
        <f t="shared" ca="1" si="8"/>
        <v>88</v>
      </c>
      <c r="E57" s="2">
        <f t="shared" ca="1" si="9"/>
        <v>2</v>
      </c>
      <c r="F57" s="2">
        <f t="shared" ca="1" si="10"/>
        <v>2</v>
      </c>
      <c r="G57" s="2">
        <f ca="1">IF(F57=2, RANDBETWEEN(1,COUNTA(Brokers!A$2:'Brokers'!A$21)), "NULL")</f>
        <v>17</v>
      </c>
      <c r="H57" s="2">
        <f ca="1">IF(E57=2, RANDBETWEEN(1,COUNTA(Brokers!A$2:'Brokers'!A$21)), "NULL")</f>
        <v>7</v>
      </c>
      <c r="I57" s="2" t="str">
        <f ca="1">IF(E57=3, INDEX(Securities!$E$2:'Securities'!$E$27, C57), "NULL")</f>
        <v>NULL</v>
      </c>
      <c r="J57" s="2" t="str">
        <f t="shared" ca="1" si="11"/>
        <v>NULL</v>
      </c>
      <c r="K57" s="2" t="str">
        <f t="shared" ca="1" si="12"/>
        <v>NULL</v>
      </c>
      <c r="L57" s="3" t="str">
        <f t="shared" ca="1" si="13"/>
        <v>INSERT INTO EXCHANGES(EXCHANGEDATE, AMOUNT, SECURITY_ID, BROKER_ID_BUYER, BROKER_ID_SELLER, ISSUER_ID_SELLER, TRADER_ID_SELLER, TRADER_ID_BUYER) VALUES('08-Feb-21', 88, 14, 17, 7, NULL, NULL, NULL);</v>
      </c>
    </row>
    <row r="58" spans="1:12" x14ac:dyDescent="0.25">
      <c r="A58" s="2">
        <f t="shared" si="7"/>
        <v>57</v>
      </c>
      <c r="B58" s="19">
        <v>44235</v>
      </c>
      <c r="C58" s="2">
        <f ca="1">INDEX('Security Lists'!$A$2:'Security Lists'!$A$21,RANDBETWEEN(1,COUNTA('Security Lists'!$A$2:'Security Lists'!$A$21)),1)</f>
        <v>17</v>
      </c>
      <c r="D58">
        <f t="shared" ca="1" si="8"/>
        <v>26</v>
      </c>
      <c r="E58" s="2">
        <f t="shared" ca="1" si="9"/>
        <v>2</v>
      </c>
      <c r="F58" s="2">
        <f t="shared" ca="1" si="10"/>
        <v>1</v>
      </c>
      <c r="G58" s="2" t="str">
        <f ca="1">IF(F58=2, RANDBETWEEN(1,COUNTA(Brokers!A$2:'Brokers'!A$21)), "NULL")</f>
        <v>NULL</v>
      </c>
      <c r="H58" s="2">
        <f ca="1">IF(E58=2, RANDBETWEEN(1,COUNTA(Brokers!A$2:'Brokers'!A$21)), "NULL")</f>
        <v>11</v>
      </c>
      <c r="I58" s="2" t="str">
        <f ca="1">IF(E58=3, INDEX(Securities!$E$2:'Securities'!$E$27, C58), "NULL")</f>
        <v>NULL</v>
      </c>
      <c r="J58" s="2" t="str">
        <f t="shared" ca="1" si="11"/>
        <v>NULL</v>
      </c>
      <c r="K58" s="2">
        <f t="shared" ca="1" si="12"/>
        <v>18</v>
      </c>
      <c r="L58" s="3" t="str">
        <f t="shared" ca="1" si="13"/>
        <v>INSERT INTO EXCHANGES(EXCHANGEDATE, AMOUNT, SECURITY_ID, BROKER_ID_BUYER, BROKER_ID_SELLER, ISSUER_ID_SELLER, TRADER_ID_SELLER, TRADER_ID_BUYER) VALUES('08-Feb-21', 26, 17, NULL, 11, NULL, NULL, 18);</v>
      </c>
    </row>
    <row r="59" spans="1:12" x14ac:dyDescent="0.25">
      <c r="A59" s="2">
        <f t="shared" si="7"/>
        <v>58</v>
      </c>
      <c r="B59" s="19">
        <v>44235</v>
      </c>
      <c r="C59" s="2">
        <f ca="1">INDEX('Security Lists'!$A$2:'Security Lists'!$A$21,RANDBETWEEN(1,COUNTA('Security Lists'!$A$2:'Security Lists'!$A$21)),1)</f>
        <v>14</v>
      </c>
      <c r="D59">
        <f t="shared" ca="1" si="8"/>
        <v>95</v>
      </c>
      <c r="E59" s="2">
        <f t="shared" ca="1" si="9"/>
        <v>3</v>
      </c>
      <c r="F59" s="2">
        <f t="shared" ca="1" si="10"/>
        <v>1</v>
      </c>
      <c r="G59" s="2" t="str">
        <f ca="1">IF(F59=2, RANDBETWEEN(1,COUNTA(Brokers!A$2:'Brokers'!A$21)), "NULL")</f>
        <v>NULL</v>
      </c>
      <c r="H59" s="2" t="str">
        <f ca="1">IF(E59=2, RANDBETWEEN(1,COUNTA(Brokers!A$2:'Brokers'!A$21)), "NULL")</f>
        <v>NULL</v>
      </c>
      <c r="I59" s="2">
        <f ca="1">IF(E59=3, INDEX(Securities!$E$2:'Securities'!$E$27, C59), "NULL")</f>
        <v>10</v>
      </c>
      <c r="J59" s="2" t="str">
        <f t="shared" ca="1" si="11"/>
        <v>NULL</v>
      </c>
      <c r="K59" s="2">
        <f t="shared" ca="1" si="12"/>
        <v>1</v>
      </c>
      <c r="L59" s="3" t="str">
        <f t="shared" ca="1" si="13"/>
        <v>INSERT INTO EXCHANGES(EXCHANGEDATE, AMOUNT, SECURITY_ID, BROKER_ID_BUYER, BROKER_ID_SELLER, ISSUER_ID_SELLER, TRADER_ID_SELLER, TRADER_ID_BUYER) VALUES('08-Feb-21', 95, 14, NULL, NULL, 10, NULL, 1);</v>
      </c>
    </row>
    <row r="60" spans="1:12" x14ac:dyDescent="0.25">
      <c r="A60" s="2">
        <f t="shared" si="7"/>
        <v>59</v>
      </c>
      <c r="B60" s="19">
        <v>44235</v>
      </c>
      <c r="C60" s="2">
        <f ca="1">INDEX('Security Lists'!$A$2:'Security Lists'!$A$21,RANDBETWEEN(1,COUNTA('Security Lists'!$A$2:'Security Lists'!$A$21)),1)</f>
        <v>24</v>
      </c>
      <c r="D60">
        <f t="shared" ca="1" si="8"/>
        <v>71</v>
      </c>
      <c r="E60" s="2">
        <f t="shared" ca="1" si="9"/>
        <v>1</v>
      </c>
      <c r="F60" s="2">
        <f t="shared" ca="1" si="10"/>
        <v>1</v>
      </c>
      <c r="G60" s="2" t="str">
        <f ca="1">IF(F60=2, RANDBETWEEN(1,COUNTA(Brokers!A$2:'Brokers'!A$21)), "NULL")</f>
        <v>NULL</v>
      </c>
      <c r="H60" s="2" t="str">
        <f ca="1">IF(E60=2, RANDBETWEEN(1,COUNTA(Brokers!A$2:'Brokers'!A$21)), "NULL")</f>
        <v>NULL</v>
      </c>
      <c r="I60" s="2" t="str">
        <f ca="1">IF(E60=3, INDEX(Securities!$E$2:'Securities'!$E$27, C60), "NULL")</f>
        <v>NULL</v>
      </c>
      <c r="J60" s="2">
        <f t="shared" ca="1" si="11"/>
        <v>23</v>
      </c>
      <c r="K60" s="2">
        <f t="shared" ca="1" si="12"/>
        <v>9</v>
      </c>
      <c r="L60" s="3" t="str">
        <f t="shared" ca="1" si="13"/>
        <v>INSERT INTO EXCHANGES(EXCHANGEDATE, AMOUNT, SECURITY_ID, BROKER_ID_BUYER, BROKER_ID_SELLER, ISSUER_ID_SELLER, TRADER_ID_SELLER, TRADER_ID_BUYER) VALUES('08-Feb-21', 71, 24, NULL, NULL, NULL, 23, 9);</v>
      </c>
    </row>
    <row r="61" spans="1:12" x14ac:dyDescent="0.25">
      <c r="A61" s="2">
        <f t="shared" si="7"/>
        <v>60</v>
      </c>
      <c r="B61" s="19">
        <v>44236</v>
      </c>
      <c r="C61" s="2">
        <f ca="1">INDEX('Security Lists'!$A$2:'Security Lists'!$A$21,RANDBETWEEN(1,COUNTA('Security Lists'!$A$2:'Security Lists'!$A$21)),1)</f>
        <v>13</v>
      </c>
      <c r="D61">
        <f t="shared" ca="1" si="8"/>
        <v>36</v>
      </c>
      <c r="E61" s="2">
        <f t="shared" ca="1" si="9"/>
        <v>1</v>
      </c>
      <c r="F61" s="2">
        <f t="shared" ca="1" si="10"/>
        <v>1</v>
      </c>
      <c r="G61" s="2" t="str">
        <f ca="1">IF(F61=2, RANDBETWEEN(1,COUNTA(Brokers!A$2:'Brokers'!A$21)), "NULL")</f>
        <v>NULL</v>
      </c>
      <c r="H61" s="2" t="str">
        <f ca="1">IF(E61=2, RANDBETWEEN(1,COUNTA(Brokers!A$2:'Brokers'!A$21)), "NULL")</f>
        <v>NULL</v>
      </c>
      <c r="I61" s="2" t="str">
        <f ca="1">IF(E61=3, INDEX(Securities!$E$2:'Securities'!$E$27, C61), "NULL")</f>
        <v>NULL</v>
      </c>
      <c r="J61" s="2">
        <f t="shared" ca="1" si="11"/>
        <v>7</v>
      </c>
      <c r="K61" s="2">
        <f t="shared" ca="1" si="12"/>
        <v>19</v>
      </c>
      <c r="L61" s="3" t="str">
        <f t="shared" ca="1" si="13"/>
        <v>INSERT INTO EXCHANGES(EXCHANGEDATE, AMOUNT, SECURITY_ID, BROKER_ID_BUYER, BROKER_ID_SELLER, ISSUER_ID_SELLER, TRADER_ID_SELLER, TRADER_ID_BUYER) VALUES('09-Feb-21', 36, 13, NULL, NULL, NULL, 7, 19);</v>
      </c>
    </row>
    <row r="62" spans="1:12" x14ac:dyDescent="0.25">
      <c r="A62" s="2">
        <f t="shared" si="7"/>
        <v>61</v>
      </c>
      <c r="B62" s="19">
        <v>44236</v>
      </c>
      <c r="C62" s="2">
        <f ca="1">INDEX('Security Lists'!$A$2:'Security Lists'!$A$21,RANDBETWEEN(1,COUNTA('Security Lists'!$A$2:'Security Lists'!$A$21)),1)</f>
        <v>26</v>
      </c>
      <c r="D62">
        <f t="shared" ca="1" si="8"/>
        <v>37</v>
      </c>
      <c r="E62" s="2">
        <f t="shared" ca="1" si="9"/>
        <v>3</v>
      </c>
      <c r="F62" s="2">
        <f t="shared" ca="1" si="10"/>
        <v>1</v>
      </c>
      <c r="G62" s="2" t="str">
        <f ca="1">IF(F62=2, RANDBETWEEN(1,COUNTA(Brokers!A$2:'Brokers'!A$21)), "NULL")</f>
        <v>NULL</v>
      </c>
      <c r="H62" s="2" t="str">
        <f ca="1">IF(E62=2, RANDBETWEEN(1,COUNTA(Brokers!A$2:'Brokers'!A$21)), "NULL")</f>
        <v>NULL</v>
      </c>
      <c r="I62" s="2">
        <f ca="1">IF(E62=3, INDEX(Securities!$E$2:'Securities'!$E$27, C62), "NULL")</f>
        <v>20</v>
      </c>
      <c r="J62" s="2" t="str">
        <f t="shared" ca="1" si="11"/>
        <v>NULL</v>
      </c>
      <c r="K62" s="2">
        <f t="shared" ca="1" si="12"/>
        <v>24</v>
      </c>
      <c r="L62" s="3" t="str">
        <f t="shared" ca="1" si="13"/>
        <v>INSERT INTO EXCHANGES(EXCHANGEDATE, AMOUNT, SECURITY_ID, BROKER_ID_BUYER, BROKER_ID_SELLER, ISSUER_ID_SELLER, TRADER_ID_SELLER, TRADER_ID_BUYER) VALUES('09-Feb-21', 37, 26, NULL, NULL, 20, NULL, 24);</v>
      </c>
    </row>
    <row r="63" spans="1:12" x14ac:dyDescent="0.25">
      <c r="A63" s="2">
        <f t="shared" si="7"/>
        <v>62</v>
      </c>
      <c r="B63" s="19">
        <v>44236</v>
      </c>
      <c r="C63" s="2">
        <f ca="1">INDEX('Security Lists'!$A$2:'Security Lists'!$A$21,RANDBETWEEN(1,COUNTA('Security Lists'!$A$2:'Security Lists'!$A$21)),1)</f>
        <v>8</v>
      </c>
      <c r="D63">
        <f t="shared" ca="1" si="8"/>
        <v>82</v>
      </c>
      <c r="E63" s="2">
        <f t="shared" ca="1" si="9"/>
        <v>3</v>
      </c>
      <c r="F63" s="2">
        <f t="shared" ca="1" si="10"/>
        <v>2</v>
      </c>
      <c r="G63" s="2">
        <f ca="1">IF(F63=2, RANDBETWEEN(1,COUNTA(Brokers!A$2:'Brokers'!A$21)), "NULL")</f>
        <v>11</v>
      </c>
      <c r="H63" s="2" t="str">
        <f ca="1">IF(E63=2, RANDBETWEEN(1,COUNTA(Brokers!A$2:'Brokers'!A$21)), "NULL")</f>
        <v>NULL</v>
      </c>
      <c r="I63" s="2">
        <f ca="1">IF(E63=3, INDEX(Securities!$E$2:'Securities'!$E$27, C63), "NULL")</f>
        <v>5</v>
      </c>
      <c r="J63" s="2" t="str">
        <f t="shared" ca="1" si="11"/>
        <v>NULL</v>
      </c>
      <c r="K63" s="2" t="str">
        <f t="shared" ca="1" si="12"/>
        <v>NULL</v>
      </c>
      <c r="L63" s="3" t="str">
        <f t="shared" ca="1" si="13"/>
        <v>INSERT INTO EXCHANGES(EXCHANGEDATE, AMOUNT, SECURITY_ID, BROKER_ID_BUYER, BROKER_ID_SELLER, ISSUER_ID_SELLER, TRADER_ID_SELLER, TRADER_ID_BUYER) VALUES('09-Feb-21', 82, 8, 11, NULL, 5, NULL, NULL);</v>
      </c>
    </row>
    <row r="64" spans="1:12" x14ac:dyDescent="0.25">
      <c r="A64" s="2">
        <f t="shared" si="7"/>
        <v>63</v>
      </c>
      <c r="B64" s="19">
        <v>44236</v>
      </c>
      <c r="C64" s="2">
        <f ca="1">INDEX('Security Lists'!$A$2:'Security Lists'!$A$21,RANDBETWEEN(1,COUNTA('Security Lists'!$A$2:'Security Lists'!$A$21)),1)</f>
        <v>5</v>
      </c>
      <c r="D64">
        <f t="shared" ca="1" si="8"/>
        <v>51</v>
      </c>
      <c r="E64" s="2">
        <f t="shared" ca="1" si="9"/>
        <v>2</v>
      </c>
      <c r="F64" s="2">
        <f t="shared" ca="1" si="10"/>
        <v>1</v>
      </c>
      <c r="G64" s="2" t="str">
        <f ca="1">IF(F64=2, RANDBETWEEN(1,COUNTA(Brokers!A$2:'Brokers'!A$21)), "NULL")</f>
        <v>NULL</v>
      </c>
      <c r="H64" s="2">
        <f ca="1">IF(E64=2, RANDBETWEEN(1,COUNTA(Brokers!A$2:'Brokers'!A$21)), "NULL")</f>
        <v>8</v>
      </c>
      <c r="I64" s="2" t="str">
        <f ca="1">IF(E64=3, INDEX(Securities!$E$2:'Securities'!$E$27, C64), "NULL")</f>
        <v>NULL</v>
      </c>
      <c r="J64" s="2" t="str">
        <f t="shared" ca="1" si="11"/>
        <v>NULL</v>
      </c>
      <c r="K64" s="2">
        <f t="shared" ca="1" si="12"/>
        <v>14</v>
      </c>
      <c r="L64" s="3" t="str">
        <f t="shared" ca="1" si="13"/>
        <v>INSERT INTO EXCHANGES(EXCHANGEDATE, AMOUNT, SECURITY_ID, BROKER_ID_BUYER, BROKER_ID_SELLER, ISSUER_ID_SELLER, TRADER_ID_SELLER, TRADER_ID_BUYER) VALUES('09-Feb-21', 51, 5, NULL, 8, NULL, NULL, 14);</v>
      </c>
    </row>
    <row r="65" spans="1:12" x14ac:dyDescent="0.25">
      <c r="A65" s="2">
        <f t="shared" si="7"/>
        <v>64</v>
      </c>
      <c r="B65" s="19">
        <v>44236</v>
      </c>
      <c r="C65" s="2">
        <f ca="1">INDEX('Security Lists'!$A$2:'Security Lists'!$A$21,RANDBETWEEN(1,COUNTA('Security Lists'!$A$2:'Security Lists'!$A$21)),1)</f>
        <v>5</v>
      </c>
      <c r="D65">
        <f t="shared" ca="1" si="8"/>
        <v>46</v>
      </c>
      <c r="E65" s="2">
        <f t="shared" ca="1" si="9"/>
        <v>3</v>
      </c>
      <c r="F65" s="2">
        <f t="shared" ca="1" si="10"/>
        <v>2</v>
      </c>
      <c r="G65" s="2">
        <f ca="1">IF(F65=2, RANDBETWEEN(1,COUNTA(Brokers!A$2:'Brokers'!A$21)), "NULL")</f>
        <v>5</v>
      </c>
      <c r="H65" s="2" t="str">
        <f ca="1">IF(E65=2, RANDBETWEEN(1,COUNTA(Brokers!A$2:'Brokers'!A$21)), "NULL")</f>
        <v>NULL</v>
      </c>
      <c r="I65" s="2">
        <f ca="1">IF(E65=3, INDEX(Securities!$E$2:'Securities'!$E$27, C65), "NULL")</f>
        <v>3</v>
      </c>
      <c r="J65" s="2" t="str">
        <f t="shared" ca="1" si="11"/>
        <v>NULL</v>
      </c>
      <c r="K65" s="2" t="str">
        <f t="shared" ca="1" si="12"/>
        <v>NULL</v>
      </c>
      <c r="L65" s="3" t="str">
        <f t="shared" ca="1" si="13"/>
        <v>INSERT INTO EXCHANGES(EXCHANGEDATE, AMOUNT, SECURITY_ID, BROKER_ID_BUYER, BROKER_ID_SELLER, ISSUER_ID_SELLER, TRADER_ID_SELLER, TRADER_ID_BUYER) VALUES('09-Feb-21', 46, 5, 5, NULL, 3, NULL, NULL);</v>
      </c>
    </row>
    <row r="66" spans="1:12" x14ac:dyDescent="0.25">
      <c r="A66" s="2">
        <f t="shared" ref="A66:A101" si="14">ROW(A65)</f>
        <v>65</v>
      </c>
      <c r="B66" s="19">
        <v>44236</v>
      </c>
      <c r="C66" s="2">
        <f ca="1">INDEX('Security Lists'!$A$2:'Security Lists'!$A$21,RANDBETWEEN(1,COUNTA('Security Lists'!$A$2:'Security Lists'!$A$21)),1)</f>
        <v>17</v>
      </c>
      <c r="D66">
        <f t="shared" ref="D66:D101" ca="1" si="15">RANDBETWEEN(1, 100)</f>
        <v>15</v>
      </c>
      <c r="E66" s="2">
        <f t="shared" ref="E66:E101" ca="1" si="16">RANDBETWEEN(1,3)</f>
        <v>2</v>
      </c>
      <c r="F66" s="2">
        <f t="shared" ref="F66:F101" ca="1" si="17">RANDBETWEEN(1,2)</f>
        <v>2</v>
      </c>
      <c r="G66" s="2">
        <f ca="1">IF(F66=2, RANDBETWEEN(1,COUNTA(Brokers!A$2:'Brokers'!A$21)), "NULL")</f>
        <v>18</v>
      </c>
      <c r="H66" s="2">
        <f ca="1">IF(E66=2, RANDBETWEEN(1,COUNTA(Brokers!A$2:'Brokers'!A$21)), "NULL")</f>
        <v>16</v>
      </c>
      <c r="I66" s="2" t="str">
        <f ca="1">IF(E66=3, INDEX(Securities!$E$2:'Securities'!$E$27, C66), "NULL")</f>
        <v>NULL</v>
      </c>
      <c r="J66" s="2" t="str">
        <f t="shared" ref="J66:J101" ca="1" si="18">IF(E66=1, RANDBETWEEN(1,30), "NULL")</f>
        <v>NULL</v>
      </c>
      <c r="K66" s="2" t="str">
        <f t="shared" ref="K66:K101" ca="1" si="19">IF(F66=1, RANDBETWEEN(1,30), "NULL")</f>
        <v>NULL</v>
      </c>
      <c r="L66" s="3" t="str">
        <f t="shared" ref="L66:L97" ca="1" si="20">"INSERT INTO EXCHANGES(EXCHANGEDATE, AMOUNT, SECURITY_ID, BROKER_ID_BUYER, BROKER_ID_SELLER, ISSUER_ID_SELLER, TRADER_ID_SELLER, TRADER_ID_BUYER) VALUES('" &amp; TEXT(B66, "DD-MMM-YY") &amp; "', " &amp; D66 &amp; ", " &amp; C66 &amp; ", " &amp; G66 &amp; ", " &amp; H66 &amp; ", " &amp; I66 &amp; ", " &amp; J66 &amp; ", " &amp; K66 &amp; ");"</f>
        <v>INSERT INTO EXCHANGES(EXCHANGEDATE, AMOUNT, SECURITY_ID, BROKER_ID_BUYER, BROKER_ID_SELLER, ISSUER_ID_SELLER, TRADER_ID_SELLER, TRADER_ID_BUYER) VALUES('09-Feb-21', 15, 17, 18, 16, NULL, NULL, NULL);</v>
      </c>
    </row>
    <row r="67" spans="1:12" x14ac:dyDescent="0.25">
      <c r="A67" s="2">
        <f t="shared" si="14"/>
        <v>66</v>
      </c>
      <c r="B67" s="19">
        <v>44236</v>
      </c>
      <c r="C67" s="2">
        <f ca="1">INDEX('Security Lists'!$A$2:'Security Lists'!$A$21,RANDBETWEEN(1,COUNTA('Security Lists'!$A$2:'Security Lists'!$A$21)),1)</f>
        <v>17</v>
      </c>
      <c r="D67">
        <f t="shared" ca="1" si="15"/>
        <v>24</v>
      </c>
      <c r="E67" s="2">
        <f t="shared" ca="1" si="16"/>
        <v>1</v>
      </c>
      <c r="F67" s="2">
        <f t="shared" ca="1" si="17"/>
        <v>1</v>
      </c>
      <c r="G67" s="2" t="str">
        <f ca="1">IF(F67=2, RANDBETWEEN(1,COUNTA(Brokers!A$2:'Brokers'!A$21)), "NULL")</f>
        <v>NULL</v>
      </c>
      <c r="H67" s="2" t="str">
        <f ca="1">IF(E67=2, RANDBETWEEN(1,COUNTA(Brokers!A$2:'Brokers'!A$21)), "NULL")</f>
        <v>NULL</v>
      </c>
      <c r="I67" s="2" t="str">
        <f ca="1">IF(E67=3, INDEX(Securities!$E$2:'Securities'!$E$27, C67), "NULL")</f>
        <v>NULL</v>
      </c>
      <c r="J67" s="2">
        <f t="shared" ca="1" si="18"/>
        <v>11</v>
      </c>
      <c r="K67" s="2">
        <f t="shared" ca="1" si="19"/>
        <v>1</v>
      </c>
      <c r="L67" s="3" t="str">
        <f t="shared" ca="1" si="20"/>
        <v>INSERT INTO EXCHANGES(EXCHANGEDATE, AMOUNT, SECURITY_ID, BROKER_ID_BUYER, BROKER_ID_SELLER, ISSUER_ID_SELLER, TRADER_ID_SELLER, TRADER_ID_BUYER) VALUES('09-Feb-21', 24, 17, NULL, NULL, NULL, 11, 1);</v>
      </c>
    </row>
    <row r="68" spans="1:12" x14ac:dyDescent="0.25">
      <c r="A68" s="2">
        <f t="shared" si="14"/>
        <v>67</v>
      </c>
      <c r="B68" s="19">
        <v>44236</v>
      </c>
      <c r="C68" s="2">
        <f ca="1">INDEX('Security Lists'!$A$2:'Security Lists'!$A$21,RANDBETWEEN(1,COUNTA('Security Lists'!$A$2:'Security Lists'!$A$21)),1)</f>
        <v>13</v>
      </c>
      <c r="D68">
        <f t="shared" ca="1" si="15"/>
        <v>84</v>
      </c>
      <c r="E68" s="2">
        <f t="shared" ca="1" si="16"/>
        <v>2</v>
      </c>
      <c r="F68" s="2">
        <f t="shared" ca="1" si="17"/>
        <v>1</v>
      </c>
      <c r="G68" s="2" t="str">
        <f ca="1">IF(F68=2, RANDBETWEEN(1,COUNTA(Brokers!A$2:'Brokers'!A$21)), "NULL")</f>
        <v>NULL</v>
      </c>
      <c r="H68" s="2">
        <f ca="1">IF(E68=2, RANDBETWEEN(1,COUNTA(Brokers!A$2:'Brokers'!A$21)), "NULL")</f>
        <v>13</v>
      </c>
      <c r="I68" s="2" t="str">
        <f ca="1">IF(E68=3, INDEX(Securities!$E$2:'Securities'!$E$27, C68), "NULL")</f>
        <v>NULL</v>
      </c>
      <c r="J68" s="2" t="str">
        <f t="shared" ca="1" si="18"/>
        <v>NULL</v>
      </c>
      <c r="K68" s="2">
        <f t="shared" ca="1" si="19"/>
        <v>14</v>
      </c>
      <c r="L68" s="3" t="str">
        <f t="shared" ca="1" si="20"/>
        <v>INSERT INTO EXCHANGES(EXCHANGEDATE, AMOUNT, SECURITY_ID, BROKER_ID_BUYER, BROKER_ID_SELLER, ISSUER_ID_SELLER, TRADER_ID_SELLER, TRADER_ID_BUYER) VALUES('09-Feb-21', 84, 13, NULL, 13, NULL, NULL, 14);</v>
      </c>
    </row>
    <row r="69" spans="1:12" x14ac:dyDescent="0.25">
      <c r="A69" s="2">
        <f t="shared" si="14"/>
        <v>68</v>
      </c>
      <c r="B69" s="19">
        <v>44236</v>
      </c>
      <c r="C69" s="2">
        <f ca="1">INDEX('Security Lists'!$A$2:'Security Lists'!$A$21,RANDBETWEEN(1,COUNTA('Security Lists'!$A$2:'Security Lists'!$A$21)),1)</f>
        <v>18</v>
      </c>
      <c r="D69">
        <f t="shared" ca="1" si="15"/>
        <v>34</v>
      </c>
      <c r="E69" s="2">
        <f t="shared" ca="1" si="16"/>
        <v>2</v>
      </c>
      <c r="F69" s="2">
        <f t="shared" ca="1" si="17"/>
        <v>1</v>
      </c>
      <c r="G69" s="2" t="str">
        <f ca="1">IF(F69=2, RANDBETWEEN(1,COUNTA(Brokers!A$2:'Brokers'!A$21)), "NULL")</f>
        <v>NULL</v>
      </c>
      <c r="H69" s="2">
        <f ca="1">IF(E69=2, RANDBETWEEN(1,COUNTA(Brokers!A$2:'Brokers'!A$21)), "NULL")</f>
        <v>12</v>
      </c>
      <c r="I69" s="2" t="str">
        <f ca="1">IF(E69=3, INDEX(Securities!$E$2:'Securities'!$E$27, C69), "NULL")</f>
        <v>NULL</v>
      </c>
      <c r="J69" s="2" t="str">
        <f t="shared" ca="1" si="18"/>
        <v>NULL</v>
      </c>
      <c r="K69" s="2">
        <f t="shared" ca="1" si="19"/>
        <v>2</v>
      </c>
      <c r="L69" s="3" t="str">
        <f t="shared" ca="1" si="20"/>
        <v>INSERT INTO EXCHANGES(EXCHANGEDATE, AMOUNT, SECURITY_ID, BROKER_ID_BUYER, BROKER_ID_SELLER, ISSUER_ID_SELLER, TRADER_ID_SELLER, TRADER_ID_BUYER) VALUES('09-Feb-21', 34, 18, NULL, 12, NULL, NULL, 2);</v>
      </c>
    </row>
    <row r="70" spans="1:12" x14ac:dyDescent="0.25">
      <c r="A70" s="2">
        <f t="shared" si="14"/>
        <v>69</v>
      </c>
      <c r="B70" s="19">
        <v>44236</v>
      </c>
      <c r="C70" s="2">
        <f ca="1">INDEX('Security Lists'!$A$2:'Security Lists'!$A$21,RANDBETWEEN(1,COUNTA('Security Lists'!$A$2:'Security Lists'!$A$21)),1)</f>
        <v>24</v>
      </c>
      <c r="D70">
        <f t="shared" ca="1" si="15"/>
        <v>23</v>
      </c>
      <c r="E70" s="2">
        <f t="shared" ca="1" si="16"/>
        <v>1</v>
      </c>
      <c r="F70" s="2">
        <f t="shared" ca="1" si="17"/>
        <v>2</v>
      </c>
      <c r="G70" s="2">
        <f ca="1">IF(F70=2, RANDBETWEEN(1,COUNTA(Brokers!A$2:'Brokers'!A$21)), "NULL")</f>
        <v>3</v>
      </c>
      <c r="H70" s="2" t="str">
        <f ca="1">IF(E70=2, RANDBETWEEN(1,COUNTA(Brokers!A$2:'Brokers'!A$21)), "NULL")</f>
        <v>NULL</v>
      </c>
      <c r="I70" s="2" t="str">
        <f ca="1">IF(E70=3, INDEX(Securities!$E$2:'Securities'!$E$27, C70), "NULL")</f>
        <v>NULL</v>
      </c>
      <c r="J70" s="2">
        <f t="shared" ca="1" si="18"/>
        <v>14</v>
      </c>
      <c r="K70" s="2" t="str">
        <f t="shared" ca="1" si="19"/>
        <v>NULL</v>
      </c>
      <c r="L70" s="3" t="str">
        <f t="shared" ca="1" si="20"/>
        <v>INSERT INTO EXCHANGES(EXCHANGEDATE, AMOUNT, SECURITY_ID, BROKER_ID_BUYER, BROKER_ID_SELLER, ISSUER_ID_SELLER, TRADER_ID_SELLER, TRADER_ID_BUYER) VALUES('09-Feb-21', 23, 24, 3, NULL, NULL, 14, NULL);</v>
      </c>
    </row>
    <row r="71" spans="1:12" x14ac:dyDescent="0.25">
      <c r="A71" s="2">
        <f t="shared" si="14"/>
        <v>70</v>
      </c>
      <c r="B71" s="19">
        <v>44237</v>
      </c>
      <c r="C71" s="2">
        <f ca="1">INDEX('Security Lists'!$A$2:'Security Lists'!$A$21,RANDBETWEEN(1,COUNTA('Security Lists'!$A$2:'Security Lists'!$A$21)),1)</f>
        <v>26</v>
      </c>
      <c r="D71">
        <f t="shared" ca="1" si="15"/>
        <v>8</v>
      </c>
      <c r="E71" s="2">
        <f t="shared" ca="1" si="16"/>
        <v>2</v>
      </c>
      <c r="F71" s="2">
        <f t="shared" ca="1" si="17"/>
        <v>1</v>
      </c>
      <c r="G71" s="2" t="str">
        <f ca="1">IF(F71=2, RANDBETWEEN(1,COUNTA(Brokers!A$2:'Brokers'!A$21)), "NULL")</f>
        <v>NULL</v>
      </c>
      <c r="H71" s="2">
        <f ca="1">IF(E71=2, RANDBETWEEN(1,COUNTA(Brokers!A$2:'Brokers'!A$21)), "NULL")</f>
        <v>8</v>
      </c>
      <c r="I71" s="2" t="str">
        <f ca="1">IF(E71=3, INDEX(Securities!$E$2:'Securities'!$E$27, C71), "NULL")</f>
        <v>NULL</v>
      </c>
      <c r="J71" s="2" t="str">
        <f t="shared" ca="1" si="18"/>
        <v>NULL</v>
      </c>
      <c r="K71" s="2">
        <f t="shared" ca="1" si="19"/>
        <v>2</v>
      </c>
      <c r="L71" s="3" t="str">
        <f t="shared" ca="1" si="20"/>
        <v>INSERT INTO EXCHANGES(EXCHANGEDATE, AMOUNT, SECURITY_ID, BROKER_ID_BUYER, BROKER_ID_SELLER, ISSUER_ID_SELLER, TRADER_ID_SELLER, TRADER_ID_BUYER) VALUES('10-Feb-21', 8, 26, NULL, 8, NULL, NULL, 2);</v>
      </c>
    </row>
    <row r="72" spans="1:12" x14ac:dyDescent="0.25">
      <c r="A72" s="2">
        <f t="shared" si="14"/>
        <v>71</v>
      </c>
      <c r="B72" s="19">
        <v>44237</v>
      </c>
      <c r="C72" s="2">
        <f ca="1">INDEX('Security Lists'!$A$2:'Security Lists'!$A$21,RANDBETWEEN(1,COUNTA('Security Lists'!$A$2:'Security Lists'!$A$21)),1)</f>
        <v>5</v>
      </c>
      <c r="D72">
        <f t="shared" ca="1" si="15"/>
        <v>97</v>
      </c>
      <c r="E72" s="2">
        <f t="shared" ca="1" si="16"/>
        <v>3</v>
      </c>
      <c r="F72" s="2">
        <f t="shared" ca="1" si="17"/>
        <v>1</v>
      </c>
      <c r="G72" s="2" t="str">
        <f ca="1">IF(F72=2, RANDBETWEEN(1,COUNTA(Brokers!A$2:'Brokers'!A$21)), "NULL")</f>
        <v>NULL</v>
      </c>
      <c r="H72" s="2" t="str">
        <f ca="1">IF(E72=2, RANDBETWEEN(1,COUNTA(Brokers!A$2:'Brokers'!A$21)), "NULL")</f>
        <v>NULL</v>
      </c>
      <c r="I72" s="2">
        <f ca="1">IF(E72=3, INDEX(Securities!$E$2:'Securities'!$E$27, C72), "NULL")</f>
        <v>3</v>
      </c>
      <c r="J72" s="2" t="str">
        <f t="shared" ca="1" si="18"/>
        <v>NULL</v>
      </c>
      <c r="K72" s="2">
        <f t="shared" ca="1" si="19"/>
        <v>28</v>
      </c>
      <c r="L72" s="3" t="str">
        <f t="shared" ca="1" si="20"/>
        <v>INSERT INTO EXCHANGES(EXCHANGEDATE, AMOUNT, SECURITY_ID, BROKER_ID_BUYER, BROKER_ID_SELLER, ISSUER_ID_SELLER, TRADER_ID_SELLER, TRADER_ID_BUYER) VALUES('10-Feb-21', 97, 5, NULL, NULL, 3, NULL, 28);</v>
      </c>
    </row>
    <row r="73" spans="1:12" x14ac:dyDescent="0.25">
      <c r="A73" s="2">
        <f t="shared" si="14"/>
        <v>72</v>
      </c>
      <c r="B73" s="19">
        <v>44237</v>
      </c>
      <c r="C73" s="2">
        <f ca="1">INDEX('Security Lists'!$A$2:'Security Lists'!$A$21,RANDBETWEEN(1,COUNTA('Security Lists'!$A$2:'Security Lists'!$A$21)),1)</f>
        <v>18</v>
      </c>
      <c r="D73">
        <f t="shared" ca="1" si="15"/>
        <v>35</v>
      </c>
      <c r="E73" s="2">
        <f t="shared" ca="1" si="16"/>
        <v>1</v>
      </c>
      <c r="F73" s="2">
        <f t="shared" ca="1" si="17"/>
        <v>1</v>
      </c>
      <c r="G73" s="2" t="str">
        <f ca="1">IF(F73=2, RANDBETWEEN(1,COUNTA(Brokers!A$2:'Brokers'!A$21)), "NULL")</f>
        <v>NULL</v>
      </c>
      <c r="H73" s="2" t="str">
        <f ca="1">IF(E73=2, RANDBETWEEN(1,COUNTA(Brokers!A$2:'Brokers'!A$21)), "NULL")</f>
        <v>NULL</v>
      </c>
      <c r="I73" s="2" t="str">
        <f ca="1">IF(E73=3, INDEX(Securities!$E$2:'Securities'!$E$27, C73), "NULL")</f>
        <v>NULL</v>
      </c>
      <c r="J73" s="2">
        <f t="shared" ca="1" si="18"/>
        <v>15</v>
      </c>
      <c r="K73" s="2">
        <f t="shared" ca="1" si="19"/>
        <v>26</v>
      </c>
      <c r="L73" s="3" t="str">
        <f t="shared" ca="1" si="20"/>
        <v>INSERT INTO EXCHANGES(EXCHANGEDATE, AMOUNT, SECURITY_ID, BROKER_ID_BUYER, BROKER_ID_SELLER, ISSUER_ID_SELLER, TRADER_ID_SELLER, TRADER_ID_BUYER) VALUES('10-Feb-21', 35, 18, NULL, NULL, NULL, 15, 26);</v>
      </c>
    </row>
    <row r="74" spans="1:12" x14ac:dyDescent="0.25">
      <c r="A74" s="2">
        <f t="shared" si="14"/>
        <v>73</v>
      </c>
      <c r="B74" s="19">
        <v>44237</v>
      </c>
      <c r="C74" s="2">
        <f ca="1">INDEX('Security Lists'!$A$2:'Security Lists'!$A$21,RANDBETWEEN(1,COUNTA('Security Lists'!$A$2:'Security Lists'!$A$21)),1)</f>
        <v>14</v>
      </c>
      <c r="D74">
        <f t="shared" ca="1" si="15"/>
        <v>10</v>
      </c>
      <c r="E74" s="2">
        <f t="shared" ca="1" si="16"/>
        <v>2</v>
      </c>
      <c r="F74" s="2">
        <f t="shared" ca="1" si="17"/>
        <v>2</v>
      </c>
      <c r="G74" s="2">
        <f ca="1">IF(F74=2, RANDBETWEEN(1,COUNTA(Brokers!A$2:'Brokers'!A$21)), "NULL")</f>
        <v>11</v>
      </c>
      <c r="H74" s="2">
        <f ca="1">IF(E74=2, RANDBETWEEN(1,COUNTA(Brokers!A$2:'Brokers'!A$21)), "NULL")</f>
        <v>16</v>
      </c>
      <c r="I74" s="2" t="str">
        <f ca="1">IF(E74=3, INDEX(Securities!$E$2:'Securities'!$E$27, C74), "NULL")</f>
        <v>NULL</v>
      </c>
      <c r="J74" s="2" t="str">
        <f t="shared" ca="1" si="18"/>
        <v>NULL</v>
      </c>
      <c r="K74" s="2" t="str">
        <f t="shared" ca="1" si="19"/>
        <v>NULL</v>
      </c>
      <c r="L74" s="3" t="str">
        <f t="shared" ca="1" si="20"/>
        <v>INSERT INTO EXCHANGES(EXCHANGEDATE, AMOUNT, SECURITY_ID, BROKER_ID_BUYER, BROKER_ID_SELLER, ISSUER_ID_SELLER, TRADER_ID_SELLER, TRADER_ID_BUYER) VALUES('10-Feb-21', 10, 14, 11, 16, NULL, NULL, NULL);</v>
      </c>
    </row>
    <row r="75" spans="1:12" x14ac:dyDescent="0.25">
      <c r="A75" s="2">
        <f t="shared" si="14"/>
        <v>74</v>
      </c>
      <c r="B75" s="19">
        <v>44237</v>
      </c>
      <c r="C75" s="2">
        <f ca="1">INDEX('Security Lists'!$A$2:'Security Lists'!$A$21,RANDBETWEEN(1,COUNTA('Security Lists'!$A$2:'Security Lists'!$A$21)),1)</f>
        <v>4</v>
      </c>
      <c r="D75">
        <f t="shared" ca="1" si="15"/>
        <v>6</v>
      </c>
      <c r="E75" s="2">
        <f t="shared" ca="1" si="16"/>
        <v>3</v>
      </c>
      <c r="F75" s="2">
        <f t="shared" ca="1" si="17"/>
        <v>1</v>
      </c>
      <c r="G75" s="2" t="str">
        <f ca="1">IF(F75=2, RANDBETWEEN(1,COUNTA(Brokers!A$2:'Brokers'!A$21)), "NULL")</f>
        <v>NULL</v>
      </c>
      <c r="H75" s="2" t="str">
        <f ca="1">IF(E75=2, RANDBETWEEN(1,COUNTA(Brokers!A$2:'Brokers'!A$21)), "NULL")</f>
        <v>NULL</v>
      </c>
      <c r="I75" s="2">
        <f ca="1">IF(E75=3, INDEX(Securities!$E$2:'Securities'!$E$27, C75), "NULL")</f>
        <v>2</v>
      </c>
      <c r="J75" s="2" t="str">
        <f t="shared" ca="1" si="18"/>
        <v>NULL</v>
      </c>
      <c r="K75" s="2">
        <f t="shared" ca="1" si="19"/>
        <v>4</v>
      </c>
      <c r="L75" s="3" t="str">
        <f t="shared" ca="1" si="20"/>
        <v>INSERT INTO EXCHANGES(EXCHANGEDATE, AMOUNT, SECURITY_ID, BROKER_ID_BUYER, BROKER_ID_SELLER, ISSUER_ID_SELLER, TRADER_ID_SELLER, TRADER_ID_BUYER) VALUES('10-Feb-21', 6, 4, NULL, NULL, 2, NULL, 4);</v>
      </c>
    </row>
    <row r="76" spans="1:12" x14ac:dyDescent="0.25">
      <c r="A76" s="2">
        <f t="shared" si="14"/>
        <v>75</v>
      </c>
      <c r="B76" s="19">
        <v>44237</v>
      </c>
      <c r="C76" s="2">
        <f ca="1">INDEX('Security Lists'!$A$2:'Security Lists'!$A$21,RANDBETWEEN(1,COUNTA('Security Lists'!$A$2:'Security Lists'!$A$21)),1)</f>
        <v>4</v>
      </c>
      <c r="D76">
        <f t="shared" ca="1" si="15"/>
        <v>24</v>
      </c>
      <c r="E76" s="2">
        <f t="shared" ca="1" si="16"/>
        <v>1</v>
      </c>
      <c r="F76" s="2">
        <f t="shared" ca="1" si="17"/>
        <v>2</v>
      </c>
      <c r="G76" s="2">
        <f ca="1">IF(F76=2, RANDBETWEEN(1,COUNTA(Brokers!A$2:'Brokers'!A$21)), "NULL")</f>
        <v>19</v>
      </c>
      <c r="H76" s="2" t="str">
        <f ca="1">IF(E76=2, RANDBETWEEN(1,COUNTA(Brokers!A$2:'Brokers'!A$21)), "NULL")</f>
        <v>NULL</v>
      </c>
      <c r="I76" s="2" t="str">
        <f ca="1">IF(E76=3, INDEX(Securities!$E$2:'Securities'!$E$27, C76), "NULL")</f>
        <v>NULL</v>
      </c>
      <c r="J76" s="2">
        <f t="shared" ca="1" si="18"/>
        <v>5</v>
      </c>
      <c r="K76" s="2" t="str">
        <f t="shared" ca="1" si="19"/>
        <v>NULL</v>
      </c>
      <c r="L76" s="3" t="str">
        <f t="shared" ca="1" si="20"/>
        <v>INSERT INTO EXCHANGES(EXCHANGEDATE, AMOUNT, SECURITY_ID, BROKER_ID_BUYER, BROKER_ID_SELLER, ISSUER_ID_SELLER, TRADER_ID_SELLER, TRADER_ID_BUYER) VALUES('10-Feb-21', 24, 4, 19, NULL, NULL, 5, NULL);</v>
      </c>
    </row>
    <row r="77" spans="1:12" x14ac:dyDescent="0.25">
      <c r="A77" s="2">
        <f t="shared" si="14"/>
        <v>76</v>
      </c>
      <c r="B77" s="19">
        <v>44237</v>
      </c>
      <c r="C77" s="2">
        <f ca="1">INDEX('Security Lists'!$A$2:'Security Lists'!$A$21,RANDBETWEEN(1,COUNTA('Security Lists'!$A$2:'Security Lists'!$A$21)),1)</f>
        <v>8</v>
      </c>
      <c r="D77">
        <f t="shared" ca="1" si="15"/>
        <v>16</v>
      </c>
      <c r="E77" s="2">
        <f t="shared" ca="1" si="16"/>
        <v>2</v>
      </c>
      <c r="F77" s="2">
        <f t="shared" ca="1" si="17"/>
        <v>2</v>
      </c>
      <c r="G77" s="2">
        <f ca="1">IF(F77=2, RANDBETWEEN(1,COUNTA(Brokers!A$2:'Brokers'!A$21)), "NULL")</f>
        <v>6</v>
      </c>
      <c r="H77" s="2">
        <f ca="1">IF(E77=2, RANDBETWEEN(1,COUNTA(Brokers!A$2:'Brokers'!A$21)), "NULL")</f>
        <v>4</v>
      </c>
      <c r="I77" s="2" t="str">
        <f ca="1">IF(E77=3, INDEX(Securities!$E$2:'Securities'!$E$27, C77), "NULL")</f>
        <v>NULL</v>
      </c>
      <c r="J77" s="2" t="str">
        <f t="shared" ca="1" si="18"/>
        <v>NULL</v>
      </c>
      <c r="K77" s="2" t="str">
        <f t="shared" ca="1" si="19"/>
        <v>NULL</v>
      </c>
      <c r="L77" s="3" t="str">
        <f t="shared" ca="1" si="20"/>
        <v>INSERT INTO EXCHANGES(EXCHANGEDATE, AMOUNT, SECURITY_ID, BROKER_ID_BUYER, BROKER_ID_SELLER, ISSUER_ID_SELLER, TRADER_ID_SELLER, TRADER_ID_BUYER) VALUES('10-Feb-21', 16, 8, 6, 4, NULL, NULL, NULL);</v>
      </c>
    </row>
    <row r="78" spans="1:12" x14ac:dyDescent="0.25">
      <c r="A78" s="2">
        <f t="shared" si="14"/>
        <v>77</v>
      </c>
      <c r="B78" s="19">
        <v>44237</v>
      </c>
      <c r="C78" s="2">
        <f ca="1">INDEX('Security Lists'!$A$2:'Security Lists'!$A$21,RANDBETWEEN(1,COUNTA('Security Lists'!$A$2:'Security Lists'!$A$21)),1)</f>
        <v>14</v>
      </c>
      <c r="D78">
        <f t="shared" ca="1" si="15"/>
        <v>9</v>
      </c>
      <c r="E78" s="2">
        <f t="shared" ca="1" si="16"/>
        <v>3</v>
      </c>
      <c r="F78" s="2">
        <f t="shared" ca="1" si="17"/>
        <v>1</v>
      </c>
      <c r="G78" s="2" t="str">
        <f ca="1">IF(F78=2, RANDBETWEEN(1,COUNTA(Brokers!A$2:'Brokers'!A$21)), "NULL")</f>
        <v>NULL</v>
      </c>
      <c r="H78" s="2" t="str">
        <f ca="1">IF(E78=2, RANDBETWEEN(1,COUNTA(Brokers!A$2:'Brokers'!A$21)), "NULL")</f>
        <v>NULL</v>
      </c>
      <c r="I78" s="2">
        <f ca="1">IF(E78=3, INDEX(Securities!$E$2:'Securities'!$E$27, C78), "NULL")</f>
        <v>10</v>
      </c>
      <c r="J78" s="2" t="str">
        <f t="shared" ca="1" si="18"/>
        <v>NULL</v>
      </c>
      <c r="K78" s="2">
        <f t="shared" ca="1" si="19"/>
        <v>3</v>
      </c>
      <c r="L78" s="3" t="str">
        <f t="shared" ca="1" si="20"/>
        <v>INSERT INTO EXCHANGES(EXCHANGEDATE, AMOUNT, SECURITY_ID, BROKER_ID_BUYER, BROKER_ID_SELLER, ISSUER_ID_SELLER, TRADER_ID_SELLER, TRADER_ID_BUYER) VALUES('10-Feb-21', 9, 14, NULL, NULL, 10, NULL, 3);</v>
      </c>
    </row>
    <row r="79" spans="1:12" x14ac:dyDescent="0.25">
      <c r="A79" s="2">
        <f t="shared" si="14"/>
        <v>78</v>
      </c>
      <c r="B79" s="19">
        <v>44237</v>
      </c>
      <c r="C79" s="2">
        <f ca="1">INDEX('Security Lists'!$A$2:'Security Lists'!$A$21,RANDBETWEEN(1,COUNTA('Security Lists'!$A$2:'Security Lists'!$A$21)),1)</f>
        <v>18</v>
      </c>
      <c r="D79">
        <f t="shared" ca="1" si="15"/>
        <v>64</v>
      </c>
      <c r="E79" s="2">
        <f t="shared" ca="1" si="16"/>
        <v>1</v>
      </c>
      <c r="F79" s="2">
        <f t="shared" ca="1" si="17"/>
        <v>2</v>
      </c>
      <c r="G79" s="2">
        <f ca="1">IF(F79=2, RANDBETWEEN(1,COUNTA(Brokers!A$2:'Brokers'!A$21)), "NULL")</f>
        <v>7</v>
      </c>
      <c r="H79" s="2" t="str">
        <f ca="1">IF(E79=2, RANDBETWEEN(1,COUNTA(Brokers!A$2:'Brokers'!A$21)), "NULL")</f>
        <v>NULL</v>
      </c>
      <c r="I79" s="2" t="str">
        <f ca="1">IF(E79=3, INDEX(Securities!$E$2:'Securities'!$E$27, C79), "NULL")</f>
        <v>NULL</v>
      </c>
      <c r="J79" s="2">
        <f t="shared" ca="1" si="18"/>
        <v>17</v>
      </c>
      <c r="K79" s="2" t="str">
        <f t="shared" ca="1" si="19"/>
        <v>NULL</v>
      </c>
      <c r="L79" s="3" t="str">
        <f t="shared" ca="1" si="20"/>
        <v>INSERT INTO EXCHANGES(EXCHANGEDATE, AMOUNT, SECURITY_ID, BROKER_ID_BUYER, BROKER_ID_SELLER, ISSUER_ID_SELLER, TRADER_ID_SELLER, TRADER_ID_BUYER) VALUES('10-Feb-21', 64, 18, 7, NULL, NULL, 17, NULL);</v>
      </c>
    </row>
    <row r="80" spans="1:12" x14ac:dyDescent="0.25">
      <c r="A80" s="2">
        <f t="shared" si="14"/>
        <v>79</v>
      </c>
      <c r="B80" s="19">
        <v>44237</v>
      </c>
      <c r="C80" s="2">
        <f ca="1">INDEX('Security Lists'!$A$2:'Security Lists'!$A$21,RANDBETWEEN(1,COUNTA('Security Lists'!$A$2:'Security Lists'!$A$21)),1)</f>
        <v>8</v>
      </c>
      <c r="D80">
        <f t="shared" ca="1" si="15"/>
        <v>23</v>
      </c>
      <c r="E80" s="2">
        <f t="shared" ca="1" si="16"/>
        <v>2</v>
      </c>
      <c r="F80" s="2">
        <f t="shared" ca="1" si="17"/>
        <v>1</v>
      </c>
      <c r="G80" s="2" t="str">
        <f ca="1">IF(F80=2, RANDBETWEEN(1,COUNTA(Brokers!A$2:'Brokers'!A$21)), "NULL")</f>
        <v>NULL</v>
      </c>
      <c r="H80" s="2">
        <f ca="1">IF(E80=2, RANDBETWEEN(1,COUNTA(Brokers!A$2:'Brokers'!A$21)), "NULL")</f>
        <v>6</v>
      </c>
      <c r="I80" s="2" t="str">
        <f ca="1">IF(E80=3, INDEX(Securities!$E$2:'Securities'!$E$27, C80), "NULL")</f>
        <v>NULL</v>
      </c>
      <c r="J80" s="2" t="str">
        <f t="shared" ca="1" si="18"/>
        <v>NULL</v>
      </c>
      <c r="K80" s="2">
        <f t="shared" ca="1" si="19"/>
        <v>4</v>
      </c>
      <c r="L80" s="3" t="str">
        <f t="shared" ca="1" si="20"/>
        <v>INSERT INTO EXCHANGES(EXCHANGEDATE, AMOUNT, SECURITY_ID, BROKER_ID_BUYER, BROKER_ID_SELLER, ISSUER_ID_SELLER, TRADER_ID_SELLER, TRADER_ID_BUYER) VALUES('10-Feb-21', 23, 8, NULL, 6, NULL, NULL, 4);</v>
      </c>
    </row>
    <row r="81" spans="1:12" x14ac:dyDescent="0.25">
      <c r="A81" s="2">
        <f t="shared" si="14"/>
        <v>80</v>
      </c>
      <c r="B81" s="19">
        <v>44238</v>
      </c>
      <c r="C81" s="2">
        <f ca="1">INDEX('Security Lists'!$A$2:'Security Lists'!$A$21,RANDBETWEEN(1,COUNTA('Security Lists'!$A$2:'Security Lists'!$A$21)),1)</f>
        <v>3</v>
      </c>
      <c r="D81">
        <f t="shared" ca="1" si="15"/>
        <v>18</v>
      </c>
      <c r="E81" s="2">
        <f t="shared" ca="1" si="16"/>
        <v>2</v>
      </c>
      <c r="F81" s="2">
        <f t="shared" ca="1" si="17"/>
        <v>2</v>
      </c>
      <c r="G81" s="2">
        <f ca="1">IF(F81=2, RANDBETWEEN(1,COUNTA(Brokers!A$2:'Brokers'!A$21)), "NULL")</f>
        <v>10</v>
      </c>
      <c r="H81" s="2">
        <f ca="1">IF(E81=2, RANDBETWEEN(1,COUNTA(Brokers!A$2:'Brokers'!A$21)), "NULL")</f>
        <v>18</v>
      </c>
      <c r="I81" s="2" t="str">
        <f ca="1">IF(E81=3, INDEX(Securities!$E$2:'Securities'!$E$27, C81), "NULL")</f>
        <v>NULL</v>
      </c>
      <c r="J81" s="2" t="str">
        <f t="shared" ca="1" si="18"/>
        <v>NULL</v>
      </c>
      <c r="K81" s="2" t="str">
        <f t="shared" ca="1" si="19"/>
        <v>NULL</v>
      </c>
      <c r="L81" s="3" t="str">
        <f t="shared" ca="1" si="20"/>
        <v>INSERT INTO EXCHANGES(EXCHANGEDATE, AMOUNT, SECURITY_ID, BROKER_ID_BUYER, BROKER_ID_SELLER, ISSUER_ID_SELLER, TRADER_ID_SELLER, TRADER_ID_BUYER) VALUES('11-Feb-21', 18, 3, 10, 18, NULL, NULL, NULL);</v>
      </c>
    </row>
    <row r="82" spans="1:12" x14ac:dyDescent="0.25">
      <c r="A82" s="2">
        <f t="shared" si="14"/>
        <v>81</v>
      </c>
      <c r="B82" s="19">
        <v>44238</v>
      </c>
      <c r="C82" s="2">
        <f ca="1">INDEX('Security Lists'!$A$2:'Security Lists'!$A$21,RANDBETWEEN(1,COUNTA('Security Lists'!$A$2:'Security Lists'!$A$21)),1)</f>
        <v>9</v>
      </c>
      <c r="D82">
        <f t="shared" ca="1" si="15"/>
        <v>45</v>
      </c>
      <c r="E82" s="2">
        <f t="shared" ca="1" si="16"/>
        <v>2</v>
      </c>
      <c r="F82" s="2">
        <f t="shared" ca="1" si="17"/>
        <v>2</v>
      </c>
      <c r="G82" s="2">
        <f ca="1">IF(F82=2, RANDBETWEEN(1,COUNTA(Brokers!A$2:'Brokers'!A$21)), "NULL")</f>
        <v>2</v>
      </c>
      <c r="H82" s="2">
        <f ca="1">IF(E82=2, RANDBETWEEN(1,COUNTA(Brokers!A$2:'Brokers'!A$21)), "NULL")</f>
        <v>15</v>
      </c>
      <c r="I82" s="2" t="str">
        <f ca="1">IF(E82=3, INDEX(Securities!$E$2:'Securities'!$E$27, C82), "NULL")</f>
        <v>NULL</v>
      </c>
      <c r="J82" s="2" t="str">
        <f t="shared" ca="1" si="18"/>
        <v>NULL</v>
      </c>
      <c r="K82" s="2" t="str">
        <f t="shared" ca="1" si="19"/>
        <v>NULL</v>
      </c>
      <c r="L82" s="3" t="str">
        <f t="shared" ca="1" si="20"/>
        <v>INSERT INTO EXCHANGES(EXCHANGEDATE, AMOUNT, SECURITY_ID, BROKER_ID_BUYER, BROKER_ID_SELLER, ISSUER_ID_SELLER, TRADER_ID_SELLER, TRADER_ID_BUYER) VALUES('11-Feb-21', 45, 9, 2, 15, NULL, NULL, NULL);</v>
      </c>
    </row>
    <row r="83" spans="1:12" x14ac:dyDescent="0.25">
      <c r="A83" s="2">
        <f t="shared" si="14"/>
        <v>82</v>
      </c>
      <c r="B83" s="19">
        <v>44238</v>
      </c>
      <c r="C83" s="2">
        <f ca="1">INDEX('Security Lists'!$A$2:'Security Lists'!$A$21,RANDBETWEEN(1,COUNTA('Security Lists'!$A$2:'Security Lists'!$A$21)),1)</f>
        <v>26</v>
      </c>
      <c r="D83">
        <f t="shared" ca="1" si="15"/>
        <v>69</v>
      </c>
      <c r="E83" s="2">
        <f t="shared" ca="1" si="16"/>
        <v>3</v>
      </c>
      <c r="F83" s="2">
        <f t="shared" ca="1" si="17"/>
        <v>2</v>
      </c>
      <c r="G83" s="2">
        <f ca="1">IF(F83=2, RANDBETWEEN(1,COUNTA(Brokers!A$2:'Brokers'!A$21)), "NULL")</f>
        <v>11</v>
      </c>
      <c r="H83" s="2" t="str">
        <f ca="1">IF(E83=2, RANDBETWEEN(1,COUNTA(Brokers!A$2:'Brokers'!A$21)), "NULL")</f>
        <v>NULL</v>
      </c>
      <c r="I83" s="2">
        <f ca="1">IF(E83=3, INDEX(Securities!$E$2:'Securities'!$E$27, C83), "NULL")</f>
        <v>20</v>
      </c>
      <c r="J83" s="2" t="str">
        <f t="shared" ca="1" si="18"/>
        <v>NULL</v>
      </c>
      <c r="K83" s="2" t="str">
        <f t="shared" ca="1" si="19"/>
        <v>NULL</v>
      </c>
      <c r="L83" s="3" t="str">
        <f t="shared" ca="1" si="20"/>
        <v>INSERT INTO EXCHANGES(EXCHANGEDATE, AMOUNT, SECURITY_ID, BROKER_ID_BUYER, BROKER_ID_SELLER, ISSUER_ID_SELLER, TRADER_ID_SELLER, TRADER_ID_BUYER) VALUES('11-Feb-21', 69, 26, 11, NULL, 20, NULL, NULL);</v>
      </c>
    </row>
    <row r="84" spans="1:12" x14ac:dyDescent="0.25">
      <c r="A84" s="2">
        <f t="shared" si="14"/>
        <v>83</v>
      </c>
      <c r="B84" s="19">
        <v>44238</v>
      </c>
      <c r="C84" s="2">
        <f ca="1">INDEX('Security Lists'!$A$2:'Security Lists'!$A$21,RANDBETWEEN(1,COUNTA('Security Lists'!$A$2:'Security Lists'!$A$21)),1)</f>
        <v>22</v>
      </c>
      <c r="D84">
        <f t="shared" ca="1" si="15"/>
        <v>94</v>
      </c>
      <c r="E84" s="2">
        <f t="shared" ca="1" si="16"/>
        <v>2</v>
      </c>
      <c r="F84" s="2">
        <f t="shared" ca="1" si="17"/>
        <v>2</v>
      </c>
      <c r="G84" s="2">
        <f ca="1">IF(F84=2, RANDBETWEEN(1,COUNTA(Brokers!A$2:'Brokers'!A$21)), "NULL")</f>
        <v>15</v>
      </c>
      <c r="H84" s="2">
        <f ca="1">IF(E84=2, RANDBETWEEN(1,COUNTA(Brokers!A$2:'Brokers'!A$21)), "NULL")</f>
        <v>18</v>
      </c>
      <c r="I84" s="2" t="str">
        <f ca="1">IF(E84=3, INDEX(Securities!$E$2:'Securities'!$E$27, C84), "NULL")</f>
        <v>NULL</v>
      </c>
      <c r="J84" s="2" t="str">
        <f t="shared" ca="1" si="18"/>
        <v>NULL</v>
      </c>
      <c r="K84" s="2" t="str">
        <f t="shared" ca="1" si="19"/>
        <v>NULL</v>
      </c>
      <c r="L84" s="3" t="str">
        <f t="shared" ca="1" si="20"/>
        <v>INSERT INTO EXCHANGES(EXCHANGEDATE, AMOUNT, SECURITY_ID, BROKER_ID_BUYER, BROKER_ID_SELLER, ISSUER_ID_SELLER, TRADER_ID_SELLER, TRADER_ID_BUYER) VALUES('11-Feb-21', 94, 22, 15, 18, NULL, NULL, NULL);</v>
      </c>
    </row>
    <row r="85" spans="1:12" x14ac:dyDescent="0.25">
      <c r="A85" s="2">
        <f t="shared" si="14"/>
        <v>84</v>
      </c>
      <c r="B85" s="19">
        <v>44238</v>
      </c>
      <c r="C85" s="2">
        <f ca="1">INDEX('Security Lists'!$A$2:'Security Lists'!$A$21,RANDBETWEEN(1,COUNTA('Security Lists'!$A$2:'Security Lists'!$A$21)),1)</f>
        <v>8</v>
      </c>
      <c r="D85">
        <f t="shared" ca="1" si="15"/>
        <v>39</v>
      </c>
      <c r="E85" s="2">
        <f t="shared" ca="1" si="16"/>
        <v>2</v>
      </c>
      <c r="F85" s="2">
        <f t="shared" ca="1" si="17"/>
        <v>1</v>
      </c>
      <c r="G85" s="2" t="str">
        <f ca="1">IF(F85=2, RANDBETWEEN(1,COUNTA(Brokers!A$2:'Brokers'!A$21)), "NULL")</f>
        <v>NULL</v>
      </c>
      <c r="H85" s="2">
        <f ca="1">IF(E85=2, RANDBETWEEN(1,COUNTA(Brokers!A$2:'Brokers'!A$21)), "NULL")</f>
        <v>16</v>
      </c>
      <c r="I85" s="2" t="str">
        <f ca="1">IF(E85=3, INDEX(Securities!$E$2:'Securities'!$E$27, C85), "NULL")</f>
        <v>NULL</v>
      </c>
      <c r="J85" s="2" t="str">
        <f t="shared" ca="1" si="18"/>
        <v>NULL</v>
      </c>
      <c r="K85" s="2">
        <f t="shared" ca="1" si="19"/>
        <v>8</v>
      </c>
      <c r="L85" s="3" t="str">
        <f t="shared" ca="1" si="20"/>
        <v>INSERT INTO EXCHANGES(EXCHANGEDATE, AMOUNT, SECURITY_ID, BROKER_ID_BUYER, BROKER_ID_SELLER, ISSUER_ID_SELLER, TRADER_ID_SELLER, TRADER_ID_BUYER) VALUES('11-Feb-21', 39, 8, NULL, 16, NULL, NULL, 8);</v>
      </c>
    </row>
    <row r="86" spans="1:12" x14ac:dyDescent="0.25">
      <c r="A86" s="2">
        <f t="shared" si="14"/>
        <v>85</v>
      </c>
      <c r="B86" s="19">
        <v>44238</v>
      </c>
      <c r="C86" s="2">
        <f ca="1">INDEX('Security Lists'!$A$2:'Security Lists'!$A$21,RANDBETWEEN(1,COUNTA('Security Lists'!$A$2:'Security Lists'!$A$21)),1)</f>
        <v>18</v>
      </c>
      <c r="D86">
        <f t="shared" ca="1" si="15"/>
        <v>38</v>
      </c>
      <c r="E86" s="2">
        <f t="shared" ca="1" si="16"/>
        <v>3</v>
      </c>
      <c r="F86" s="2">
        <f t="shared" ca="1" si="17"/>
        <v>2</v>
      </c>
      <c r="G86" s="2">
        <f ca="1">IF(F86=2, RANDBETWEEN(1,COUNTA(Brokers!A$2:'Brokers'!A$21)), "NULL")</f>
        <v>4</v>
      </c>
      <c r="H86" s="2" t="str">
        <f ca="1">IF(E86=2, RANDBETWEEN(1,COUNTA(Brokers!A$2:'Brokers'!A$21)), "NULL")</f>
        <v>NULL</v>
      </c>
      <c r="I86" s="2">
        <f ca="1">IF(E86=3, INDEX(Securities!$E$2:'Securities'!$E$27, C86), "NULL")</f>
        <v>14</v>
      </c>
      <c r="J86" s="2" t="str">
        <f t="shared" ca="1" si="18"/>
        <v>NULL</v>
      </c>
      <c r="K86" s="2" t="str">
        <f t="shared" ca="1" si="19"/>
        <v>NULL</v>
      </c>
      <c r="L86" s="3" t="str">
        <f t="shared" ca="1" si="20"/>
        <v>INSERT INTO EXCHANGES(EXCHANGEDATE, AMOUNT, SECURITY_ID, BROKER_ID_BUYER, BROKER_ID_SELLER, ISSUER_ID_SELLER, TRADER_ID_SELLER, TRADER_ID_BUYER) VALUES('11-Feb-21', 38, 18, 4, NULL, 14, NULL, NULL);</v>
      </c>
    </row>
    <row r="87" spans="1:12" x14ac:dyDescent="0.25">
      <c r="A87" s="2">
        <f t="shared" si="14"/>
        <v>86</v>
      </c>
      <c r="B87" s="19">
        <v>44238</v>
      </c>
      <c r="C87" s="2">
        <f ca="1">INDEX('Security Lists'!$A$2:'Security Lists'!$A$21,RANDBETWEEN(1,COUNTA('Security Lists'!$A$2:'Security Lists'!$A$21)),1)</f>
        <v>26</v>
      </c>
      <c r="D87">
        <f t="shared" ca="1" si="15"/>
        <v>88</v>
      </c>
      <c r="E87" s="2">
        <f t="shared" ca="1" si="16"/>
        <v>2</v>
      </c>
      <c r="F87" s="2">
        <f t="shared" ca="1" si="17"/>
        <v>1</v>
      </c>
      <c r="G87" s="2" t="str">
        <f ca="1">IF(F87=2, RANDBETWEEN(1,COUNTA(Brokers!A$2:'Brokers'!A$21)), "NULL")</f>
        <v>NULL</v>
      </c>
      <c r="H87" s="2">
        <f ca="1">IF(E87=2, RANDBETWEEN(1,COUNTA(Brokers!A$2:'Brokers'!A$21)), "NULL")</f>
        <v>8</v>
      </c>
      <c r="I87" s="2" t="str">
        <f ca="1">IF(E87=3, INDEX(Securities!$E$2:'Securities'!$E$27, C87), "NULL")</f>
        <v>NULL</v>
      </c>
      <c r="J87" s="2" t="str">
        <f t="shared" ca="1" si="18"/>
        <v>NULL</v>
      </c>
      <c r="K87" s="2">
        <f t="shared" ca="1" si="19"/>
        <v>11</v>
      </c>
      <c r="L87" s="3" t="str">
        <f t="shared" ca="1" si="20"/>
        <v>INSERT INTO EXCHANGES(EXCHANGEDATE, AMOUNT, SECURITY_ID, BROKER_ID_BUYER, BROKER_ID_SELLER, ISSUER_ID_SELLER, TRADER_ID_SELLER, TRADER_ID_BUYER) VALUES('11-Feb-21', 88, 26, NULL, 8, NULL, NULL, 11);</v>
      </c>
    </row>
    <row r="88" spans="1:12" x14ac:dyDescent="0.25">
      <c r="A88" s="2">
        <f t="shared" si="14"/>
        <v>87</v>
      </c>
      <c r="B88" s="19">
        <v>44238</v>
      </c>
      <c r="C88" s="2">
        <f ca="1">INDEX('Security Lists'!$A$2:'Security Lists'!$A$21,RANDBETWEEN(1,COUNTA('Security Lists'!$A$2:'Security Lists'!$A$21)),1)</f>
        <v>20</v>
      </c>
      <c r="D88">
        <f t="shared" ca="1" si="15"/>
        <v>29</v>
      </c>
      <c r="E88" s="2">
        <f t="shared" ca="1" si="16"/>
        <v>2</v>
      </c>
      <c r="F88" s="2">
        <f t="shared" ca="1" si="17"/>
        <v>1</v>
      </c>
      <c r="G88" s="2" t="str">
        <f ca="1">IF(F88=2, RANDBETWEEN(1,COUNTA(Brokers!A$2:'Brokers'!A$21)), "NULL")</f>
        <v>NULL</v>
      </c>
      <c r="H88" s="2">
        <f ca="1">IF(E88=2, RANDBETWEEN(1,COUNTA(Brokers!A$2:'Brokers'!A$21)), "NULL")</f>
        <v>20</v>
      </c>
      <c r="I88" s="2" t="str">
        <f ca="1">IF(E88=3, INDEX(Securities!$E$2:'Securities'!$E$27, C88), "NULL")</f>
        <v>NULL</v>
      </c>
      <c r="J88" s="2" t="str">
        <f t="shared" ca="1" si="18"/>
        <v>NULL</v>
      </c>
      <c r="K88" s="2">
        <f t="shared" ca="1" si="19"/>
        <v>20</v>
      </c>
      <c r="L88" s="3" t="str">
        <f t="shared" ca="1" si="20"/>
        <v>INSERT INTO EXCHANGES(EXCHANGEDATE, AMOUNT, SECURITY_ID, BROKER_ID_BUYER, BROKER_ID_SELLER, ISSUER_ID_SELLER, TRADER_ID_SELLER, TRADER_ID_BUYER) VALUES('11-Feb-21', 29, 20, NULL, 20, NULL, NULL, 20);</v>
      </c>
    </row>
    <row r="89" spans="1:12" x14ac:dyDescent="0.25">
      <c r="A89" s="2">
        <f t="shared" si="14"/>
        <v>88</v>
      </c>
      <c r="B89" s="19">
        <v>44238</v>
      </c>
      <c r="C89" s="2">
        <f ca="1">INDEX('Security Lists'!$A$2:'Security Lists'!$A$21,RANDBETWEEN(1,COUNTA('Security Lists'!$A$2:'Security Lists'!$A$21)),1)</f>
        <v>9</v>
      </c>
      <c r="D89">
        <f t="shared" ca="1" si="15"/>
        <v>54</v>
      </c>
      <c r="E89" s="2">
        <f t="shared" ca="1" si="16"/>
        <v>2</v>
      </c>
      <c r="F89" s="2">
        <f t="shared" ca="1" si="17"/>
        <v>2</v>
      </c>
      <c r="G89" s="2">
        <f ca="1">IF(F89=2, RANDBETWEEN(1,COUNTA(Brokers!A$2:'Brokers'!A$21)), "NULL")</f>
        <v>20</v>
      </c>
      <c r="H89" s="2">
        <f ca="1">IF(E89=2, RANDBETWEEN(1,COUNTA(Brokers!A$2:'Brokers'!A$21)), "NULL")</f>
        <v>6</v>
      </c>
      <c r="I89" s="2" t="str">
        <f ca="1">IF(E89=3, INDEX(Securities!$E$2:'Securities'!$E$27, C89), "NULL")</f>
        <v>NULL</v>
      </c>
      <c r="J89" s="2" t="str">
        <f t="shared" ca="1" si="18"/>
        <v>NULL</v>
      </c>
      <c r="K89" s="2" t="str">
        <f t="shared" ca="1" si="19"/>
        <v>NULL</v>
      </c>
      <c r="L89" s="3" t="str">
        <f t="shared" ca="1" si="20"/>
        <v>INSERT INTO EXCHANGES(EXCHANGEDATE, AMOUNT, SECURITY_ID, BROKER_ID_BUYER, BROKER_ID_SELLER, ISSUER_ID_SELLER, TRADER_ID_SELLER, TRADER_ID_BUYER) VALUES('11-Feb-21', 54, 9, 20, 6, NULL, NULL, NULL);</v>
      </c>
    </row>
    <row r="90" spans="1:12" x14ac:dyDescent="0.25">
      <c r="A90" s="2">
        <f t="shared" si="14"/>
        <v>89</v>
      </c>
      <c r="B90" s="19">
        <v>44238</v>
      </c>
      <c r="C90" s="2">
        <f ca="1">INDEX('Security Lists'!$A$2:'Security Lists'!$A$21,RANDBETWEEN(1,COUNTA('Security Lists'!$A$2:'Security Lists'!$A$21)),1)</f>
        <v>1</v>
      </c>
      <c r="D90">
        <f t="shared" ca="1" si="15"/>
        <v>3</v>
      </c>
      <c r="E90" s="2">
        <f t="shared" ca="1" si="16"/>
        <v>2</v>
      </c>
      <c r="F90" s="2">
        <f t="shared" ca="1" si="17"/>
        <v>1</v>
      </c>
      <c r="G90" s="2" t="str">
        <f ca="1">IF(F90=2, RANDBETWEEN(1,COUNTA(Brokers!A$2:'Brokers'!A$21)), "NULL")</f>
        <v>NULL</v>
      </c>
      <c r="H90" s="2">
        <f ca="1">IF(E90=2, RANDBETWEEN(1,COUNTA(Brokers!A$2:'Brokers'!A$21)), "NULL")</f>
        <v>14</v>
      </c>
      <c r="I90" s="2" t="str">
        <f ca="1">IF(E90=3, INDEX(Securities!$E$2:'Securities'!$E$27, C90), "NULL")</f>
        <v>NULL</v>
      </c>
      <c r="J90" s="2" t="str">
        <f t="shared" ca="1" si="18"/>
        <v>NULL</v>
      </c>
      <c r="K90" s="2">
        <f t="shared" ca="1" si="19"/>
        <v>9</v>
      </c>
      <c r="L90" s="3" t="str">
        <f t="shared" ca="1" si="20"/>
        <v>INSERT INTO EXCHANGES(EXCHANGEDATE, AMOUNT, SECURITY_ID, BROKER_ID_BUYER, BROKER_ID_SELLER, ISSUER_ID_SELLER, TRADER_ID_SELLER, TRADER_ID_BUYER) VALUES('11-Feb-21', 3, 1, NULL, 14, NULL, NULL, 9);</v>
      </c>
    </row>
    <row r="91" spans="1:12" x14ac:dyDescent="0.25">
      <c r="A91" s="2">
        <f t="shared" si="14"/>
        <v>90</v>
      </c>
      <c r="B91" s="19">
        <v>44239</v>
      </c>
      <c r="C91" s="2">
        <f ca="1">INDEX('Security Lists'!$A$2:'Security Lists'!$A$21,RANDBETWEEN(1,COUNTA('Security Lists'!$A$2:'Security Lists'!$A$21)),1)</f>
        <v>23</v>
      </c>
      <c r="D91">
        <f t="shared" ca="1" si="15"/>
        <v>93</v>
      </c>
      <c r="E91" s="2">
        <f t="shared" ca="1" si="16"/>
        <v>1</v>
      </c>
      <c r="F91" s="2">
        <f t="shared" ca="1" si="17"/>
        <v>1</v>
      </c>
      <c r="G91" s="2" t="str">
        <f ca="1">IF(F91=2, RANDBETWEEN(1,COUNTA(Brokers!A$2:'Brokers'!A$21)), "NULL")</f>
        <v>NULL</v>
      </c>
      <c r="H91" s="2" t="str">
        <f ca="1">IF(E91=2, RANDBETWEEN(1,COUNTA(Brokers!A$2:'Brokers'!A$21)), "NULL")</f>
        <v>NULL</v>
      </c>
      <c r="I91" s="2" t="str">
        <f ca="1">IF(E91=3, INDEX(Securities!$E$2:'Securities'!$E$27, C91), "NULL")</f>
        <v>NULL</v>
      </c>
      <c r="J91" s="2">
        <f t="shared" ca="1" si="18"/>
        <v>20</v>
      </c>
      <c r="K91" s="2">
        <f t="shared" ca="1" si="19"/>
        <v>12</v>
      </c>
      <c r="L91" s="3" t="str">
        <f t="shared" ca="1" si="20"/>
        <v>INSERT INTO EXCHANGES(EXCHANGEDATE, AMOUNT, SECURITY_ID, BROKER_ID_BUYER, BROKER_ID_SELLER, ISSUER_ID_SELLER, TRADER_ID_SELLER, TRADER_ID_BUYER) VALUES('12-Feb-21', 93, 23, NULL, NULL, NULL, 20, 12);</v>
      </c>
    </row>
    <row r="92" spans="1:12" x14ac:dyDescent="0.25">
      <c r="A92" s="2">
        <f t="shared" si="14"/>
        <v>91</v>
      </c>
      <c r="B92" s="19">
        <v>44239</v>
      </c>
      <c r="C92" s="2">
        <f ca="1">INDEX('Security Lists'!$A$2:'Security Lists'!$A$21,RANDBETWEEN(1,COUNTA('Security Lists'!$A$2:'Security Lists'!$A$21)),1)</f>
        <v>6</v>
      </c>
      <c r="D92">
        <f t="shared" ca="1" si="15"/>
        <v>70</v>
      </c>
      <c r="E92" s="2">
        <f t="shared" ca="1" si="16"/>
        <v>2</v>
      </c>
      <c r="F92" s="2">
        <f t="shared" ca="1" si="17"/>
        <v>1</v>
      </c>
      <c r="G92" s="2" t="str">
        <f ca="1">IF(F92=2, RANDBETWEEN(1,COUNTA(Brokers!A$2:'Brokers'!A$21)), "NULL")</f>
        <v>NULL</v>
      </c>
      <c r="H92" s="2">
        <f ca="1">IF(E92=2, RANDBETWEEN(1,COUNTA(Brokers!A$2:'Brokers'!A$21)), "NULL")</f>
        <v>1</v>
      </c>
      <c r="I92" s="2" t="str">
        <f ca="1">IF(E92=3, INDEX(Securities!$E$2:'Securities'!$E$27, C92), "NULL")</f>
        <v>NULL</v>
      </c>
      <c r="J92" s="2" t="str">
        <f t="shared" ca="1" si="18"/>
        <v>NULL</v>
      </c>
      <c r="K92" s="2">
        <f t="shared" ca="1" si="19"/>
        <v>20</v>
      </c>
      <c r="L92" s="3" t="str">
        <f t="shared" ca="1" si="20"/>
        <v>INSERT INTO EXCHANGES(EXCHANGEDATE, AMOUNT, SECURITY_ID, BROKER_ID_BUYER, BROKER_ID_SELLER, ISSUER_ID_SELLER, TRADER_ID_SELLER, TRADER_ID_BUYER) VALUES('12-Feb-21', 70, 6, NULL, 1, NULL, NULL, 20);</v>
      </c>
    </row>
    <row r="93" spans="1:12" x14ac:dyDescent="0.25">
      <c r="A93" s="2">
        <f t="shared" si="14"/>
        <v>92</v>
      </c>
      <c r="B93" s="19">
        <v>44239</v>
      </c>
      <c r="C93" s="2">
        <f ca="1">INDEX('Security Lists'!$A$2:'Security Lists'!$A$21,RANDBETWEEN(1,COUNTA('Security Lists'!$A$2:'Security Lists'!$A$21)),1)</f>
        <v>22</v>
      </c>
      <c r="D93">
        <f t="shared" ca="1" si="15"/>
        <v>26</v>
      </c>
      <c r="E93" s="2">
        <f t="shared" ca="1" si="16"/>
        <v>1</v>
      </c>
      <c r="F93" s="2">
        <f t="shared" ca="1" si="17"/>
        <v>2</v>
      </c>
      <c r="G93" s="2">
        <f ca="1">IF(F93=2, RANDBETWEEN(1,COUNTA(Brokers!A$2:'Brokers'!A$21)), "NULL")</f>
        <v>17</v>
      </c>
      <c r="H93" s="2" t="str">
        <f ca="1">IF(E93=2, RANDBETWEEN(1,COUNTA(Brokers!A$2:'Brokers'!A$21)), "NULL")</f>
        <v>NULL</v>
      </c>
      <c r="I93" s="2" t="str">
        <f ca="1">IF(E93=3, INDEX(Securities!$E$2:'Securities'!$E$27, C93), "NULL")</f>
        <v>NULL</v>
      </c>
      <c r="J93" s="2">
        <f t="shared" ca="1" si="18"/>
        <v>17</v>
      </c>
      <c r="K93" s="2" t="str">
        <f t="shared" ca="1" si="19"/>
        <v>NULL</v>
      </c>
      <c r="L93" s="3" t="str">
        <f t="shared" ca="1" si="20"/>
        <v>INSERT INTO EXCHANGES(EXCHANGEDATE, AMOUNT, SECURITY_ID, BROKER_ID_BUYER, BROKER_ID_SELLER, ISSUER_ID_SELLER, TRADER_ID_SELLER, TRADER_ID_BUYER) VALUES('12-Feb-21', 26, 22, 17, NULL, NULL, 17, NULL);</v>
      </c>
    </row>
    <row r="94" spans="1:12" x14ac:dyDescent="0.25">
      <c r="A94" s="2">
        <f t="shared" si="14"/>
        <v>93</v>
      </c>
      <c r="B94" s="19">
        <v>44239</v>
      </c>
      <c r="C94" s="2">
        <f ca="1">INDEX('Security Lists'!$A$2:'Security Lists'!$A$21,RANDBETWEEN(1,COUNTA('Security Lists'!$A$2:'Security Lists'!$A$21)),1)</f>
        <v>1</v>
      </c>
      <c r="D94">
        <f t="shared" ca="1" si="15"/>
        <v>54</v>
      </c>
      <c r="E94" s="2">
        <f t="shared" ca="1" si="16"/>
        <v>1</v>
      </c>
      <c r="F94" s="2">
        <f t="shared" ca="1" si="17"/>
        <v>2</v>
      </c>
      <c r="G94" s="2">
        <f ca="1">IF(F94=2, RANDBETWEEN(1,COUNTA(Brokers!A$2:'Brokers'!A$21)), "NULL")</f>
        <v>5</v>
      </c>
      <c r="H94" s="2" t="str">
        <f ca="1">IF(E94=2, RANDBETWEEN(1,COUNTA(Brokers!A$2:'Brokers'!A$21)), "NULL")</f>
        <v>NULL</v>
      </c>
      <c r="I94" s="2" t="str">
        <f ca="1">IF(E94=3, INDEX(Securities!$E$2:'Securities'!$E$27, C94), "NULL")</f>
        <v>NULL</v>
      </c>
      <c r="J94" s="2">
        <f t="shared" ca="1" si="18"/>
        <v>27</v>
      </c>
      <c r="K94" s="2" t="str">
        <f t="shared" ca="1" si="19"/>
        <v>NULL</v>
      </c>
      <c r="L94" s="3" t="str">
        <f t="shared" ca="1" si="20"/>
        <v>INSERT INTO EXCHANGES(EXCHANGEDATE, AMOUNT, SECURITY_ID, BROKER_ID_BUYER, BROKER_ID_SELLER, ISSUER_ID_SELLER, TRADER_ID_SELLER, TRADER_ID_BUYER) VALUES('12-Feb-21', 54, 1, 5, NULL, NULL, 27, NULL);</v>
      </c>
    </row>
    <row r="95" spans="1:12" x14ac:dyDescent="0.25">
      <c r="A95" s="2">
        <f t="shared" si="14"/>
        <v>94</v>
      </c>
      <c r="B95" s="19">
        <v>44239</v>
      </c>
      <c r="C95" s="2">
        <f ca="1">INDEX('Security Lists'!$A$2:'Security Lists'!$A$21,RANDBETWEEN(1,COUNTA('Security Lists'!$A$2:'Security Lists'!$A$21)),1)</f>
        <v>24</v>
      </c>
      <c r="D95">
        <f t="shared" ca="1" si="15"/>
        <v>47</v>
      </c>
      <c r="E95" s="2">
        <f t="shared" ca="1" si="16"/>
        <v>2</v>
      </c>
      <c r="F95" s="2">
        <f t="shared" ca="1" si="17"/>
        <v>2</v>
      </c>
      <c r="G95" s="2">
        <f ca="1">IF(F95=2, RANDBETWEEN(1,COUNTA(Brokers!A$2:'Brokers'!A$21)), "NULL")</f>
        <v>9</v>
      </c>
      <c r="H95" s="2">
        <f ca="1">IF(E95=2, RANDBETWEEN(1,COUNTA(Brokers!A$2:'Brokers'!A$21)), "NULL")</f>
        <v>18</v>
      </c>
      <c r="I95" s="2" t="str">
        <f ca="1">IF(E95=3, INDEX(Securities!$E$2:'Securities'!$E$27, C95), "NULL")</f>
        <v>NULL</v>
      </c>
      <c r="J95" s="2" t="str">
        <f t="shared" ca="1" si="18"/>
        <v>NULL</v>
      </c>
      <c r="K95" s="2" t="str">
        <f t="shared" ca="1" si="19"/>
        <v>NULL</v>
      </c>
      <c r="L95" s="3" t="str">
        <f t="shared" ca="1" si="20"/>
        <v>INSERT INTO EXCHANGES(EXCHANGEDATE, AMOUNT, SECURITY_ID, BROKER_ID_BUYER, BROKER_ID_SELLER, ISSUER_ID_SELLER, TRADER_ID_SELLER, TRADER_ID_BUYER) VALUES('12-Feb-21', 47, 24, 9, 18, NULL, NULL, NULL);</v>
      </c>
    </row>
    <row r="96" spans="1:12" x14ac:dyDescent="0.25">
      <c r="A96" s="2">
        <f t="shared" si="14"/>
        <v>95</v>
      </c>
      <c r="B96" s="19">
        <v>44239</v>
      </c>
      <c r="C96" s="2">
        <f ca="1">INDEX('Security Lists'!$A$2:'Security Lists'!$A$21,RANDBETWEEN(1,COUNTA('Security Lists'!$A$2:'Security Lists'!$A$21)),1)</f>
        <v>14</v>
      </c>
      <c r="D96">
        <f t="shared" ca="1" si="15"/>
        <v>13</v>
      </c>
      <c r="E96" s="2">
        <f t="shared" ca="1" si="16"/>
        <v>3</v>
      </c>
      <c r="F96" s="2">
        <f t="shared" ca="1" si="17"/>
        <v>1</v>
      </c>
      <c r="G96" s="2" t="str">
        <f ca="1">IF(F96=2, RANDBETWEEN(1,COUNTA(Brokers!A$2:'Brokers'!A$21)), "NULL")</f>
        <v>NULL</v>
      </c>
      <c r="H96" s="2" t="str">
        <f ca="1">IF(E96=2, RANDBETWEEN(1,COUNTA(Brokers!A$2:'Brokers'!A$21)), "NULL")</f>
        <v>NULL</v>
      </c>
      <c r="I96" s="2">
        <f ca="1">IF(E96=3, INDEX(Securities!$E$2:'Securities'!$E$27, C96), "NULL")</f>
        <v>10</v>
      </c>
      <c r="J96" s="2" t="str">
        <f t="shared" ca="1" si="18"/>
        <v>NULL</v>
      </c>
      <c r="K96" s="2">
        <f t="shared" ca="1" si="19"/>
        <v>4</v>
      </c>
      <c r="L96" s="3" t="str">
        <f t="shared" ca="1" si="20"/>
        <v>INSERT INTO EXCHANGES(EXCHANGEDATE, AMOUNT, SECURITY_ID, BROKER_ID_BUYER, BROKER_ID_SELLER, ISSUER_ID_SELLER, TRADER_ID_SELLER, TRADER_ID_BUYER) VALUES('12-Feb-21', 13, 14, NULL, NULL, 10, NULL, 4);</v>
      </c>
    </row>
    <row r="97" spans="1:12" x14ac:dyDescent="0.25">
      <c r="A97" s="2">
        <f t="shared" si="14"/>
        <v>96</v>
      </c>
      <c r="B97" s="19">
        <v>44239</v>
      </c>
      <c r="C97" s="2">
        <f ca="1">INDEX('Security Lists'!$A$2:'Security Lists'!$A$21,RANDBETWEEN(1,COUNTA('Security Lists'!$A$2:'Security Lists'!$A$21)),1)</f>
        <v>6</v>
      </c>
      <c r="D97">
        <f t="shared" ca="1" si="15"/>
        <v>27</v>
      </c>
      <c r="E97" s="2">
        <f t="shared" ca="1" si="16"/>
        <v>3</v>
      </c>
      <c r="F97" s="2">
        <f t="shared" ca="1" si="17"/>
        <v>1</v>
      </c>
      <c r="G97" s="2" t="str">
        <f ca="1">IF(F97=2, RANDBETWEEN(1,COUNTA(Brokers!A$2:'Brokers'!A$21)), "NULL")</f>
        <v>NULL</v>
      </c>
      <c r="H97" s="2" t="str">
        <f ca="1">IF(E97=2, RANDBETWEEN(1,COUNTA(Brokers!A$2:'Brokers'!A$21)), "NULL")</f>
        <v>NULL</v>
      </c>
      <c r="I97" s="2">
        <f ca="1">IF(E97=3, INDEX(Securities!$E$2:'Securities'!$E$27, C97), "NULL")</f>
        <v>3</v>
      </c>
      <c r="J97" s="2" t="str">
        <f t="shared" ca="1" si="18"/>
        <v>NULL</v>
      </c>
      <c r="K97" s="2">
        <f t="shared" ca="1" si="19"/>
        <v>6</v>
      </c>
      <c r="L97" s="3" t="str">
        <f t="shared" ca="1" si="20"/>
        <v>INSERT INTO EXCHANGES(EXCHANGEDATE, AMOUNT, SECURITY_ID, BROKER_ID_BUYER, BROKER_ID_SELLER, ISSUER_ID_SELLER, TRADER_ID_SELLER, TRADER_ID_BUYER) VALUES('12-Feb-21', 27, 6, NULL, NULL, 3, NULL, 6);</v>
      </c>
    </row>
    <row r="98" spans="1:12" x14ac:dyDescent="0.25">
      <c r="A98" s="2">
        <f t="shared" si="14"/>
        <v>97</v>
      </c>
      <c r="B98" s="19">
        <v>44239</v>
      </c>
      <c r="C98" s="2">
        <f ca="1">INDEX('Security Lists'!$A$2:'Security Lists'!$A$21,RANDBETWEEN(1,COUNTA('Security Lists'!$A$2:'Security Lists'!$A$21)),1)</f>
        <v>6</v>
      </c>
      <c r="D98">
        <f t="shared" ca="1" si="15"/>
        <v>1</v>
      </c>
      <c r="E98" s="2">
        <f t="shared" ca="1" si="16"/>
        <v>1</v>
      </c>
      <c r="F98" s="2">
        <f t="shared" ca="1" si="17"/>
        <v>2</v>
      </c>
      <c r="G98" s="2">
        <f ca="1">IF(F98=2, RANDBETWEEN(1,COUNTA(Brokers!A$2:'Brokers'!A$21)), "NULL")</f>
        <v>6</v>
      </c>
      <c r="H98" s="2" t="str">
        <f ca="1">IF(E98=2, RANDBETWEEN(1,COUNTA(Brokers!A$2:'Brokers'!A$21)), "NULL")</f>
        <v>NULL</v>
      </c>
      <c r="I98" s="2" t="str">
        <f ca="1">IF(E98=3, INDEX(Securities!$E$2:'Securities'!$E$27, C98), "NULL")</f>
        <v>NULL</v>
      </c>
      <c r="J98" s="2">
        <f t="shared" ca="1" si="18"/>
        <v>29</v>
      </c>
      <c r="K98" s="2" t="str">
        <f t="shared" ca="1" si="19"/>
        <v>NULL</v>
      </c>
      <c r="L98" s="3" t="str">
        <f t="shared" ref="L98:L129" ca="1" si="21">"INSERT INTO EXCHANGES(EXCHANGEDATE, AMOUNT, SECURITY_ID, BROKER_ID_BUYER, BROKER_ID_SELLER, ISSUER_ID_SELLER, TRADER_ID_SELLER, TRADER_ID_BUYER) VALUES('" &amp; TEXT(B98, "DD-MMM-YY") &amp; "', " &amp; D98 &amp; ", " &amp; C98 &amp; ", " &amp; G98 &amp; ", " &amp; H98 &amp; ", " &amp; I98 &amp; ", " &amp; J98 &amp; ", " &amp; K98 &amp; ");"</f>
        <v>INSERT INTO EXCHANGES(EXCHANGEDATE, AMOUNT, SECURITY_ID, BROKER_ID_BUYER, BROKER_ID_SELLER, ISSUER_ID_SELLER, TRADER_ID_SELLER, TRADER_ID_BUYER) VALUES('12-Feb-21', 1, 6, 6, NULL, NULL, 29, NULL);</v>
      </c>
    </row>
    <row r="99" spans="1:12" x14ac:dyDescent="0.25">
      <c r="A99" s="2">
        <f t="shared" si="14"/>
        <v>98</v>
      </c>
      <c r="B99" s="19">
        <v>44239</v>
      </c>
      <c r="C99" s="2">
        <f ca="1">INDEX('Security Lists'!$A$2:'Security Lists'!$A$21,RANDBETWEEN(1,COUNTA('Security Lists'!$A$2:'Security Lists'!$A$21)),1)</f>
        <v>12</v>
      </c>
      <c r="D99">
        <f t="shared" ca="1" si="15"/>
        <v>27</v>
      </c>
      <c r="E99" s="2">
        <f t="shared" ca="1" si="16"/>
        <v>2</v>
      </c>
      <c r="F99" s="2">
        <f t="shared" ca="1" si="17"/>
        <v>1</v>
      </c>
      <c r="G99" s="2" t="str">
        <f ca="1">IF(F99=2, RANDBETWEEN(1,COUNTA(Brokers!A$2:'Brokers'!A$21)), "NULL")</f>
        <v>NULL</v>
      </c>
      <c r="H99" s="2">
        <f ca="1">IF(E99=2, RANDBETWEEN(1,COUNTA(Brokers!A$2:'Brokers'!A$21)), "NULL")</f>
        <v>20</v>
      </c>
      <c r="I99" s="2" t="str">
        <f ca="1">IF(E99=3, INDEX(Securities!$E$2:'Securities'!$E$27, C99), "NULL")</f>
        <v>NULL</v>
      </c>
      <c r="J99" s="2" t="str">
        <f t="shared" ca="1" si="18"/>
        <v>NULL</v>
      </c>
      <c r="K99" s="2">
        <f t="shared" ca="1" si="19"/>
        <v>17</v>
      </c>
      <c r="L99" s="3" t="str">
        <f t="shared" ca="1" si="21"/>
        <v>INSERT INTO EXCHANGES(EXCHANGEDATE, AMOUNT, SECURITY_ID, BROKER_ID_BUYER, BROKER_ID_SELLER, ISSUER_ID_SELLER, TRADER_ID_SELLER, TRADER_ID_BUYER) VALUES('12-Feb-21', 27, 12, NULL, 20, NULL, NULL, 17);</v>
      </c>
    </row>
    <row r="100" spans="1:12" x14ac:dyDescent="0.25">
      <c r="A100" s="2">
        <f t="shared" si="14"/>
        <v>99</v>
      </c>
      <c r="B100" s="19">
        <v>44239</v>
      </c>
      <c r="C100" s="2">
        <f ca="1">INDEX('Security Lists'!$A$2:'Security Lists'!$A$21,RANDBETWEEN(1,COUNTA('Security Lists'!$A$2:'Security Lists'!$A$21)),1)</f>
        <v>24</v>
      </c>
      <c r="D100">
        <f t="shared" ca="1" si="15"/>
        <v>90</v>
      </c>
      <c r="E100" s="2">
        <f t="shared" ca="1" si="16"/>
        <v>2</v>
      </c>
      <c r="F100" s="2">
        <f t="shared" ca="1" si="17"/>
        <v>2</v>
      </c>
      <c r="G100" s="2">
        <f ca="1">IF(F100=2, RANDBETWEEN(1,COUNTA(Brokers!A$2:'Brokers'!A$21)), "NULL")</f>
        <v>12</v>
      </c>
      <c r="H100" s="2">
        <f ca="1">IF(E100=2, RANDBETWEEN(1,COUNTA(Brokers!A$2:'Brokers'!A$21)), "NULL")</f>
        <v>7</v>
      </c>
      <c r="I100" s="2" t="str">
        <f ca="1">IF(E100=3, INDEX(Securities!$E$2:'Securities'!$E$27, C100), "NULL")</f>
        <v>NULL</v>
      </c>
      <c r="J100" s="2" t="str">
        <f t="shared" ca="1" si="18"/>
        <v>NULL</v>
      </c>
      <c r="K100" s="2" t="str">
        <f t="shared" ca="1" si="19"/>
        <v>NULL</v>
      </c>
      <c r="L100" s="3" t="str">
        <f t="shared" ca="1" si="21"/>
        <v>INSERT INTO EXCHANGES(EXCHANGEDATE, AMOUNT, SECURITY_ID, BROKER_ID_BUYER, BROKER_ID_SELLER, ISSUER_ID_SELLER, TRADER_ID_SELLER, TRADER_ID_BUYER) VALUES('12-Feb-21', 90, 24, 12, 7, NULL, NULL, NULL);</v>
      </c>
    </row>
    <row r="101" spans="1:12" x14ac:dyDescent="0.25">
      <c r="A101" s="2">
        <f t="shared" si="14"/>
        <v>100</v>
      </c>
      <c r="B101" s="19">
        <v>44239</v>
      </c>
      <c r="C101" s="2">
        <f ca="1">INDEX('Security Lists'!$A$2:'Security Lists'!$A$21,RANDBETWEEN(1,COUNTA('Security Lists'!$A$2:'Security Lists'!$A$21)),1)</f>
        <v>12</v>
      </c>
      <c r="D101">
        <f t="shared" ca="1" si="15"/>
        <v>100</v>
      </c>
      <c r="E101" s="2">
        <f t="shared" ca="1" si="16"/>
        <v>2</v>
      </c>
      <c r="F101" s="2">
        <f t="shared" ca="1" si="17"/>
        <v>2</v>
      </c>
      <c r="G101" s="2">
        <f ca="1">IF(F101=2, RANDBETWEEN(1,COUNTA(Brokers!A$2:'Brokers'!A$21)), "NULL")</f>
        <v>17</v>
      </c>
      <c r="H101" s="2">
        <f ca="1">IF(E101=2, RANDBETWEEN(1,COUNTA(Brokers!A$2:'Brokers'!A$21)), "NULL")</f>
        <v>19</v>
      </c>
      <c r="I101" s="2" t="str">
        <f ca="1">IF(E101=3, INDEX(Securities!$E$2:'Securities'!$E$27, C101), "NULL")</f>
        <v>NULL</v>
      </c>
      <c r="J101" s="2" t="str">
        <f t="shared" ca="1" si="18"/>
        <v>NULL</v>
      </c>
      <c r="K101" s="2" t="str">
        <f t="shared" ca="1" si="19"/>
        <v>NULL</v>
      </c>
      <c r="L101" s="3" t="str">
        <f t="shared" ca="1" si="21"/>
        <v>INSERT INTO EXCHANGES(EXCHANGEDATE, AMOUNT, SECURITY_ID, BROKER_ID_BUYER, BROKER_ID_SELLER, ISSUER_ID_SELLER, TRADER_ID_SELLER, TRADER_ID_BUYER) VALUES('12-Feb-21', 100, 12, 17, 19, NULL, NULL, NULL);</v>
      </c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g 6 h U p S U g 7 G k A A A A 9 Q A A A B I A H A B D b 2 5 m a W c v U G F j a 2 F n Z S 5 4 b W w g o h g A K K A U A A A A A A A A A A A A A A A A A A A A A A A A A A A A h Y + x D o I w F E V / h X S n L X V R 8 i i J D i 6 S m J g Y 1 6 Z U a I S H o U X 4 N w c / y V 8 Q o 6 i b 4 z 3 3 D P f e r z d I h 7 o K L q Z 1 t s G E R J S T w K B u c o t F Q j p / D O c k l b B V + q Q K E 4 w y u n h w e U J K 7 8 8 x Y 3 3 f 0 3 5 G m 7 Z g g v O I H b L N T p e m V u Q j 2 / 9 y a N F 5 h d o Q C f v X G C n o I q K C C 8 q B T Q w y i 9 9 e j H O f 7 Q + E V V f 5 r j X S Y L h e A p s i s P c F + Q B Q S w M E F A A C A A g A + g 6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O o V I o i k e 4 D g A A A B E A A A A T A B w A R m 9 y b X V s Y X M v U 2 V j d G l v b j E u b S C i G A A o o B Q A A A A A A A A A A A A A A A A A A A A A A A A A A A A r T k 0 u y c z P U w i G 0 I b W A F B L A Q I t A B Q A A g A I A P o O o V K U l I O x p A A A A P U A A A A S A A A A A A A A A A A A A A A A A A A A A A B D b 2 5 m a W c v U G F j a 2 F n Z S 5 4 b W x Q S w E C L Q A U A A I A C A D 6 D q F S D 8 r p q 6 Q A A A D p A A A A E w A A A A A A A A A A A A A A A A D w A A A A W 0 N v b n R l b n R f V H l w Z X N d L n h t b F B L A Q I t A B Q A A g A I A P o O o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q M 8 Y 5 6 k j R Y N f K i M 2 k S e n A A A A A A I A A A A A A B B m A A A A A Q A A I A A A A I y 0 y 8 B J z t s i J J T W Z + Q C 3 h 8 t / 6 7 P 7 S z R w H a 1 e G n c h n s a A A A A A A 6 A A A A A A g A A I A A A A M a O q M W I y x X Y 0 8 y U S j B 1 W R H v K E + S 2 O F N t 7 e 8 A 1 1 Q o L c Q U A A A A I J o l 9 j E s D n y t 5 b k z M T w 2 K G W I h W Q v N l k 8 b J H w K p m e 0 x q X G Y L T 6 u n v u B p Z v M s j t y 7 K / E T x b 5 a c m V O j i 7 Y f u Y 7 e Z w h v O 0 n s q A J Y I O a i W A v M 2 w v Q A A A A L Z d a J 4 m k H 1 f U h k 8 E s G 9 5 y I G I C t 3 C 4 e Y K f Q f p l 4 K W F W J e h / h / 6 g h A z G K a E 5 4 u U 7 + 9 q I w E e I Y m E q L q p U B R w O c 4 b s = < / D a t a M a s h u p > 
</file>

<file path=customXml/itemProps1.xml><?xml version="1.0" encoding="utf-8"?>
<ds:datastoreItem xmlns:ds="http://schemas.openxmlformats.org/officeDocument/2006/customXml" ds:itemID="{5B61F962-9FB4-40C2-8BD4-E48FA7308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Traders</vt:lpstr>
      <vt:lpstr>Brokers</vt:lpstr>
      <vt:lpstr>Clients</vt:lpstr>
      <vt:lpstr>Currency Rate</vt:lpstr>
      <vt:lpstr>Issuers</vt:lpstr>
      <vt:lpstr>Securities</vt:lpstr>
      <vt:lpstr>Base Prices</vt:lpstr>
      <vt:lpstr>Security Lists</vt:lpstr>
      <vt:lpstr>Exchanges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Alim U</dc:creator>
  <cp:lastModifiedBy>Alim U</cp:lastModifiedBy>
  <dcterms:created xsi:type="dcterms:W3CDTF">2021-04-30T20:49:09Z</dcterms:created>
  <dcterms:modified xsi:type="dcterms:W3CDTF">2021-05-06T05:14:29Z</dcterms:modified>
</cp:coreProperties>
</file>