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20" i="1" l="1"/>
  <c r="L27" i="1"/>
  <c r="M21" i="1"/>
  <c r="M22" i="1"/>
  <c r="M23" i="1"/>
  <c r="M24" i="1"/>
  <c r="M25" i="1"/>
  <c r="M26" i="1"/>
  <c r="M27" i="1"/>
  <c r="M20" i="1"/>
  <c r="L21" i="1"/>
  <c r="L22" i="1"/>
  <c r="L23" i="1"/>
  <c r="L24" i="1"/>
  <c r="L25" i="1"/>
  <c r="L26" i="1"/>
  <c r="D35" i="1"/>
  <c r="H43" i="1"/>
  <c r="C14" i="1" l="1"/>
  <c r="E15" i="1" l="1"/>
  <c r="J14" i="1"/>
  <c r="A19" i="1" s="1"/>
  <c r="G14" i="1"/>
  <c r="I15" i="1" l="1"/>
  <c r="E16" i="1" s="1"/>
  <c r="A20" i="1"/>
  <c r="B19" i="1"/>
  <c r="D19" i="1" l="1"/>
  <c r="F19" i="1" s="1"/>
  <c r="C19" i="1"/>
  <c r="A21" i="1"/>
  <c r="A36" i="1" s="1"/>
  <c r="B20" i="1"/>
  <c r="D20" i="1" l="1"/>
  <c r="B35" i="1"/>
  <c r="J20" i="1"/>
  <c r="K20" i="1" s="1"/>
  <c r="H19" i="1"/>
  <c r="E19" i="1"/>
  <c r="B36" i="1"/>
  <c r="C36" i="1"/>
  <c r="C35" i="1"/>
  <c r="F20" i="1"/>
  <c r="E20" i="1"/>
  <c r="C20" i="1"/>
  <c r="B21" i="1"/>
  <c r="D21" i="1" s="1"/>
  <c r="A22" i="1"/>
  <c r="A37" i="1" s="1"/>
  <c r="G19" i="1"/>
  <c r="K19" i="1"/>
  <c r="B37" i="1" l="1"/>
  <c r="H20" i="1"/>
  <c r="F21" i="1"/>
  <c r="E21" i="1"/>
  <c r="A23" i="1"/>
  <c r="A38" i="1" s="1"/>
  <c r="B22" i="1"/>
  <c r="D22" i="1" s="1"/>
  <c r="C21" i="1"/>
  <c r="G20" i="1"/>
  <c r="J21" i="1"/>
  <c r="K21" i="1" s="1"/>
  <c r="B38" i="1" l="1"/>
  <c r="C37" i="1"/>
  <c r="H21" i="1"/>
  <c r="F22" i="1"/>
  <c r="E22" i="1"/>
  <c r="G21" i="1"/>
  <c r="J22" i="1"/>
  <c r="K22" i="1" s="1"/>
  <c r="B23" i="1"/>
  <c r="D23" i="1" s="1"/>
  <c r="A24" i="1"/>
  <c r="A39" i="1" s="1"/>
  <c r="C22" i="1"/>
  <c r="B39" i="1" l="1"/>
  <c r="C39" i="1" s="1"/>
  <c r="C38" i="1"/>
  <c r="H22" i="1"/>
  <c r="F23" i="1"/>
  <c r="E23" i="1"/>
  <c r="G22" i="1"/>
  <c r="J23" i="1"/>
  <c r="K23" i="1" s="1"/>
  <c r="A25" i="1"/>
  <c r="A40" i="1" s="1"/>
  <c r="C40" i="1" s="1"/>
  <c r="B24" i="1"/>
  <c r="D24" i="1"/>
  <c r="C24" i="1"/>
  <c r="C23" i="1"/>
  <c r="E43" i="1" l="1"/>
  <c r="C42" i="1"/>
  <c r="H23" i="1"/>
  <c r="H24" i="1"/>
  <c r="G23" i="1"/>
  <c r="J24" i="1"/>
  <c r="K24" i="1" s="1"/>
  <c r="G24" i="1"/>
  <c r="J25" i="1"/>
  <c r="K25" i="1" s="1"/>
  <c r="F24" i="1"/>
  <c r="E24" i="1"/>
  <c r="B25" i="1"/>
  <c r="D25" i="1" s="1"/>
  <c r="A26" i="1"/>
  <c r="F25" i="1" l="1"/>
  <c r="E25" i="1"/>
  <c r="B26" i="1"/>
  <c r="D26" i="1" s="1"/>
  <c r="C25" i="1"/>
  <c r="H25" i="1" s="1"/>
  <c r="F26" i="1" l="1"/>
  <c r="E26" i="1"/>
  <c r="D27" i="1"/>
  <c r="G25" i="1"/>
  <c r="J26" i="1"/>
  <c r="K26" i="1" s="1"/>
  <c r="C26" i="1"/>
  <c r="H26" i="1" s="1"/>
  <c r="G26" i="1" l="1"/>
  <c r="B29" i="1" s="1"/>
  <c r="J27" i="1"/>
  <c r="B30" i="1" l="1"/>
  <c r="B31" i="1" s="1"/>
  <c r="C32" i="1" s="1"/>
  <c r="D40" i="1" s="1"/>
  <c r="E40" i="1" l="1"/>
  <c r="I40" i="1" s="1"/>
  <c r="F40" i="1"/>
  <c r="G40" i="1" s="1"/>
  <c r="H40" i="1" s="1"/>
  <c r="D39" i="1"/>
  <c r="D38" i="1"/>
  <c r="D37" i="1"/>
  <c r="D36" i="1"/>
  <c r="E36" i="1" l="1"/>
  <c r="I36" i="1" s="1"/>
  <c r="F36" i="1"/>
  <c r="G36" i="1" s="1"/>
  <c r="H36" i="1" s="1"/>
  <c r="D42" i="1"/>
  <c r="E35" i="1"/>
  <c r="I35" i="1" s="1"/>
  <c r="I42" i="1" s="1"/>
  <c r="F35" i="1"/>
  <c r="G35" i="1" s="1"/>
  <c r="H35" i="1" s="1"/>
  <c r="E37" i="1"/>
  <c r="I37" i="1" s="1"/>
  <c r="F37" i="1"/>
  <c r="G37" i="1" s="1"/>
  <c r="H37" i="1" s="1"/>
  <c r="E38" i="1"/>
  <c r="I38" i="1" s="1"/>
  <c r="F38" i="1"/>
  <c r="G38" i="1" s="1"/>
  <c r="H38" i="1" s="1"/>
  <c r="E39" i="1"/>
  <c r="I39" i="1" s="1"/>
  <c r="F39" i="1"/>
  <c r="G39" i="1" s="1"/>
  <c r="H39" i="1" s="1"/>
  <c r="E42" i="1" l="1"/>
  <c r="H42" i="1"/>
</calcChain>
</file>

<file path=xl/sharedStrings.xml><?xml version="1.0" encoding="utf-8"?>
<sst xmlns="http://schemas.openxmlformats.org/spreadsheetml/2006/main" count="36" uniqueCount="34">
  <si>
    <t>Вариант 1</t>
  </si>
  <si>
    <t>Объем выборки n=</t>
  </si>
  <si>
    <t>Xmax =</t>
  </si>
  <si>
    <t xml:space="preserve"> </t>
  </si>
  <si>
    <t>Xmin =</t>
  </si>
  <si>
    <t>Размах выборки W=</t>
  </si>
  <si>
    <t>Длина каждого интервала h=</t>
  </si>
  <si>
    <t>Интервальный статистический ряд</t>
  </si>
  <si>
    <t>[xi;</t>
  </si>
  <si>
    <t>xi*</t>
  </si>
  <si>
    <t>ni</t>
  </si>
  <si>
    <t>ni/n</t>
  </si>
  <si>
    <t>ni/(nh)</t>
  </si>
  <si>
    <t>Эмпирическая функция распределения</t>
  </si>
  <si>
    <t>xi+h)</t>
  </si>
  <si>
    <t>(xi*</t>
  </si>
  <si>
    <t>xi*+h]</t>
  </si>
  <si>
    <t>F*(x)=</t>
  </si>
  <si>
    <t>Dв=</t>
  </si>
  <si>
    <t>s^2</t>
  </si>
  <si>
    <t>ср.кв. отклонение=</t>
  </si>
  <si>
    <t>xi+1)</t>
  </si>
  <si>
    <t>pi</t>
  </si>
  <si>
    <t>n*pi</t>
  </si>
  <si>
    <t>ni-n*pi</t>
  </si>
  <si>
    <t>(ni-npi)^2</t>
  </si>
  <si>
    <t>(ninpi)^2/npi</t>
  </si>
  <si>
    <t>ni^2/npi</t>
  </si>
  <si>
    <t>Суммы</t>
  </si>
  <si>
    <t xml:space="preserve">X2Расч = </t>
  </si>
  <si>
    <t xml:space="preserve">k-r-1 = </t>
  </si>
  <si>
    <t>x ср.=</t>
  </si>
  <si>
    <t xml:space="preserve">Количество интервалов k= </t>
  </si>
  <si>
    <t xml:space="preserve">X2крит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</si>
</sst>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0" fontId="2" fillId="2" borderId="1" xfId="0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2" fontId="0" fillId="4" borderId="0" xfId="0" applyNumberFormat="1" applyFill="1"/>
    <xf numFmtId="2" fontId="3" fillId="3" borderId="1" xfId="0" applyNumberFormat="1" applyFont="1" applyFill="1" applyBorder="1"/>
    <xf numFmtId="165" fontId="3" fillId="3" borderId="1" xfId="0" applyNumberFormat="1" applyFont="1" applyFill="1" applyBorder="1"/>
    <xf numFmtId="0" fontId="1" fillId="5" borderId="0" xfId="0" applyFont="1" applyFill="1"/>
    <xf numFmtId="11" fontId="1" fillId="5" borderId="0" xfId="0" applyNumberFormat="1" applyFont="1" applyFill="1"/>
    <xf numFmtId="0" fontId="3" fillId="2" borderId="1" xfId="0" applyFont="1" applyFill="1" applyBorder="1"/>
    <xf numFmtId="0" fontId="3" fillId="4" borderId="1" xfId="0" applyFont="1" applyFill="1" applyBorder="1"/>
    <xf numFmtId="0" fontId="4" fillId="4" borderId="2" xfId="0" applyFont="1" applyFill="1" applyBorder="1"/>
    <xf numFmtId="2" fontId="3" fillId="4" borderId="1" xfId="0" applyNumberFormat="1" applyFont="1" applyFill="1" applyBorder="1"/>
    <xf numFmtId="0" fontId="3" fillId="4" borderId="3" xfId="0" applyFont="1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6"/>
          <c:y val="0.16708333333333336"/>
          <c:w val="0.8123910761154855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Лист1!$C$19:$C$26</c:f>
              <c:numCache>
                <c:formatCode>0.0</c:formatCode>
                <c:ptCount val="8"/>
                <c:pt idx="0">
                  <c:v>42.878128454251879</c:v>
                </c:pt>
                <c:pt idx="1">
                  <c:v>48.634385362755637</c:v>
                </c:pt>
                <c:pt idx="2">
                  <c:v>54.390642271259395</c:v>
                </c:pt>
                <c:pt idx="3">
                  <c:v>60.146899179763153</c:v>
                </c:pt>
                <c:pt idx="4">
                  <c:v>65.903156088266911</c:v>
                </c:pt>
                <c:pt idx="5">
                  <c:v>71.659412996770669</c:v>
                </c:pt>
                <c:pt idx="6">
                  <c:v>77.415669905274427</c:v>
                </c:pt>
                <c:pt idx="7">
                  <c:v>83.171926813778185</c:v>
                </c:pt>
              </c:numCache>
            </c:numRef>
          </c:cat>
          <c:val>
            <c:numRef>
              <c:f>Лист1!$F$19:$F$26</c:f>
              <c:numCache>
                <c:formatCode>0.000</c:formatCode>
                <c:ptCount val="8"/>
                <c:pt idx="0">
                  <c:v>5.2117201293918579E-3</c:v>
                </c:pt>
                <c:pt idx="1">
                  <c:v>2.258412056069805E-2</c:v>
                </c:pt>
                <c:pt idx="2">
                  <c:v>3.6482040905743009E-2</c:v>
                </c:pt>
                <c:pt idx="3">
                  <c:v>3.3007560819481765E-2</c:v>
                </c:pt>
                <c:pt idx="4">
                  <c:v>2.6058600646959289E-2</c:v>
                </c:pt>
                <c:pt idx="5">
                  <c:v>3.4744800862612384E-2</c:v>
                </c:pt>
                <c:pt idx="6">
                  <c:v>1.0423440258783716E-2</c:v>
                </c:pt>
                <c:pt idx="7">
                  <c:v>5.2117201293918579E-3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"/>
        <c:overlap val="-29"/>
        <c:axId val="2019861120"/>
        <c:axId val="2019862208"/>
      </c:barChart>
      <c:catAx>
        <c:axId val="201986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xi*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862208"/>
        <c:crosses val="autoZero"/>
        <c:auto val="1"/>
        <c:lblAlgn val="ctr"/>
        <c:lblOffset val="100"/>
        <c:noMultiLvlLbl val="0"/>
      </c:catAx>
      <c:valAx>
        <c:axId val="20198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ni/(nh)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8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0</xdr:row>
      <xdr:rowOff>0</xdr:rowOff>
    </xdr:from>
    <xdr:to>
      <xdr:col>18</xdr:col>
      <xdr:colOff>205740</xdr:colOff>
      <xdr:row>15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21" workbookViewId="0">
      <selection activeCell="F18" sqref="F18"/>
    </sheetView>
  </sheetViews>
  <sheetFormatPr defaultRowHeight="14.4" x14ac:dyDescent="0.3"/>
  <cols>
    <col min="1" max="1" width="9" bestFit="1" customWidth="1"/>
    <col min="2" max="2" width="10.6640625" customWidth="1"/>
    <col min="3" max="3" width="9" bestFit="1" customWidth="1"/>
    <col min="4" max="4" width="9.88671875" bestFit="1" customWidth="1"/>
    <col min="5" max="5" width="11.44140625" bestFit="1" customWidth="1"/>
    <col min="6" max="9" width="9.88671875" bestFit="1" customWidth="1"/>
    <col min="10" max="10" width="9.77734375" customWidth="1"/>
  </cols>
  <sheetData>
    <row r="1" spans="1:10" x14ac:dyDescent="0.3">
      <c r="A1" s="24" t="s">
        <v>0</v>
      </c>
      <c r="B1" s="24"/>
    </row>
    <row r="3" spans="1:10" x14ac:dyDescent="0.3">
      <c r="A3" s="5">
        <v>44</v>
      </c>
      <c r="B3" s="5">
        <v>62</v>
      </c>
      <c r="C3" s="5">
        <v>74</v>
      </c>
      <c r="D3" s="5">
        <v>72</v>
      </c>
      <c r="E3" s="5">
        <v>79</v>
      </c>
      <c r="F3" s="5">
        <v>51</v>
      </c>
      <c r="G3" s="5">
        <v>61</v>
      </c>
      <c r="H3" s="5">
        <v>54</v>
      </c>
      <c r="I3" s="5">
        <v>59</v>
      </c>
      <c r="J3" s="5">
        <v>51</v>
      </c>
    </row>
    <row r="4" spans="1:10" x14ac:dyDescent="0.3">
      <c r="A4" s="5">
        <v>60</v>
      </c>
      <c r="B4" s="5">
        <v>70</v>
      </c>
      <c r="C4" s="5">
        <v>72</v>
      </c>
      <c r="D4" s="5">
        <v>69</v>
      </c>
      <c r="E4" s="5">
        <v>65</v>
      </c>
      <c r="F4" s="5">
        <v>76</v>
      </c>
      <c r="G4" s="5">
        <v>55</v>
      </c>
      <c r="H4" s="5">
        <v>76</v>
      </c>
      <c r="I4" s="5">
        <v>67</v>
      </c>
      <c r="J4" s="5">
        <v>50</v>
      </c>
    </row>
    <row r="5" spans="1:10" x14ac:dyDescent="0.3">
      <c r="A5" s="5">
        <v>76</v>
      </c>
      <c r="B5" s="5">
        <v>63</v>
      </c>
      <c r="C5" s="5">
        <v>55</v>
      </c>
      <c r="D5" s="5">
        <v>63</v>
      </c>
      <c r="E5" s="5">
        <v>56</v>
      </c>
      <c r="F5" s="5">
        <v>60</v>
      </c>
      <c r="G5" s="5">
        <v>61</v>
      </c>
      <c r="H5" s="5">
        <v>51</v>
      </c>
      <c r="I5" s="5">
        <v>63</v>
      </c>
      <c r="J5" s="5">
        <v>59</v>
      </c>
    </row>
    <row r="6" spans="1:10" x14ac:dyDescent="0.3">
      <c r="A6" s="5">
        <v>48</v>
      </c>
      <c r="B6" s="5">
        <v>52</v>
      </c>
      <c r="C6" s="5">
        <v>67</v>
      </c>
      <c r="D6" s="5">
        <v>56</v>
      </c>
      <c r="E6" s="5">
        <v>57</v>
      </c>
      <c r="F6" s="5">
        <v>83</v>
      </c>
      <c r="G6" s="5">
        <v>55</v>
      </c>
      <c r="H6" s="5">
        <v>74</v>
      </c>
      <c r="I6" s="5">
        <v>45</v>
      </c>
      <c r="J6" s="5">
        <v>67</v>
      </c>
    </row>
    <row r="7" spans="1:10" x14ac:dyDescent="0.3">
      <c r="A7" s="5">
        <v>63</v>
      </c>
      <c r="B7" s="5">
        <v>56</v>
      </c>
      <c r="C7" s="5">
        <v>40</v>
      </c>
      <c r="D7" s="5">
        <v>78</v>
      </c>
      <c r="E7" s="5">
        <v>72</v>
      </c>
      <c r="F7" s="5">
        <v>50</v>
      </c>
      <c r="G7" s="5">
        <v>66</v>
      </c>
      <c r="H7" s="5">
        <v>69</v>
      </c>
      <c r="I7" s="5">
        <v>54</v>
      </c>
      <c r="J7" s="5">
        <v>68</v>
      </c>
    </row>
    <row r="8" spans="1:10" x14ac:dyDescent="0.3">
      <c r="A8" s="5">
        <v>47</v>
      </c>
      <c r="B8" s="5">
        <v>73</v>
      </c>
      <c r="C8" s="5">
        <v>58</v>
      </c>
      <c r="D8" s="5">
        <v>54</v>
      </c>
      <c r="E8" s="5">
        <v>80</v>
      </c>
      <c r="F8" s="5">
        <v>72</v>
      </c>
      <c r="G8" s="5">
        <v>53</v>
      </c>
      <c r="H8" s="5">
        <v>64</v>
      </c>
      <c r="I8" s="5">
        <v>61</v>
      </c>
      <c r="J8" s="5">
        <v>52</v>
      </c>
    </row>
    <row r="9" spans="1:10" x14ac:dyDescent="0.3">
      <c r="A9" s="5">
        <v>62</v>
      </c>
      <c r="B9" s="5">
        <v>60</v>
      </c>
      <c r="C9" s="5">
        <v>72</v>
      </c>
      <c r="D9" s="5">
        <v>84</v>
      </c>
      <c r="E9" s="5">
        <v>46</v>
      </c>
      <c r="F9" s="5">
        <v>72</v>
      </c>
      <c r="G9" s="5">
        <v>51</v>
      </c>
      <c r="H9" s="5">
        <v>68</v>
      </c>
      <c r="I9" s="5">
        <v>59</v>
      </c>
      <c r="J9" s="5">
        <v>84</v>
      </c>
    </row>
    <row r="10" spans="1:10" x14ac:dyDescent="0.3">
      <c r="A10" s="5">
        <v>55</v>
      </c>
      <c r="B10" s="5">
        <v>54</v>
      </c>
      <c r="C10" s="5">
        <v>54</v>
      </c>
      <c r="D10" s="5">
        <v>74</v>
      </c>
      <c r="E10" s="5">
        <v>60</v>
      </c>
      <c r="F10" s="5">
        <v>55</v>
      </c>
      <c r="G10" s="5">
        <v>65</v>
      </c>
      <c r="H10" s="5">
        <v>68</v>
      </c>
      <c r="I10" s="5">
        <v>46</v>
      </c>
      <c r="J10" s="5">
        <v>70</v>
      </c>
    </row>
    <row r="11" spans="1:10" x14ac:dyDescent="0.3">
      <c r="A11" s="5">
        <v>69</v>
      </c>
      <c r="B11" s="5">
        <v>48</v>
      </c>
      <c r="C11" s="5">
        <v>67</v>
      </c>
      <c r="D11" s="5">
        <v>57</v>
      </c>
      <c r="E11" s="5">
        <v>64</v>
      </c>
      <c r="F11" s="5">
        <v>70</v>
      </c>
      <c r="G11" s="5">
        <v>72</v>
      </c>
      <c r="H11" s="5">
        <v>56</v>
      </c>
      <c r="I11" s="5">
        <v>49</v>
      </c>
      <c r="J11" s="5">
        <v>58</v>
      </c>
    </row>
    <row r="12" spans="1:10" x14ac:dyDescent="0.3">
      <c r="A12" s="5">
        <v>56</v>
      </c>
      <c r="B12" s="5">
        <v>62</v>
      </c>
      <c r="C12" s="5">
        <v>67</v>
      </c>
      <c r="D12" s="5">
        <v>70</v>
      </c>
      <c r="E12" s="5">
        <v>47</v>
      </c>
      <c r="F12" s="5">
        <v>55</v>
      </c>
      <c r="G12" s="5">
        <v>64</v>
      </c>
      <c r="H12" s="5">
        <v>71</v>
      </c>
      <c r="I12" s="5">
        <v>66</v>
      </c>
      <c r="J12" s="5">
        <v>70</v>
      </c>
    </row>
    <row r="14" spans="1:10" x14ac:dyDescent="0.3">
      <c r="A14" s="24" t="s">
        <v>1</v>
      </c>
      <c r="B14" s="24"/>
      <c r="C14">
        <f>COUNTIF(A3:J12,"&gt;0")</f>
        <v>100</v>
      </c>
      <c r="F14" t="s">
        <v>2</v>
      </c>
      <c r="G14">
        <f>MAX(A3:J12)</f>
        <v>84</v>
      </c>
      <c r="H14" t="s">
        <v>3</v>
      </c>
      <c r="I14" t="s">
        <v>4</v>
      </c>
      <c r="J14">
        <f>MIN(A3:J12)</f>
        <v>40</v>
      </c>
    </row>
    <row r="15" spans="1:10" x14ac:dyDescent="0.3">
      <c r="A15" s="23" t="s">
        <v>32</v>
      </c>
      <c r="B15" s="23"/>
      <c r="C15" s="23"/>
      <c r="D15" s="3"/>
      <c r="E15" s="2">
        <f>1+LOG(C14,2)</f>
        <v>7.6438561897747253</v>
      </c>
      <c r="G15" s="24" t="s">
        <v>5</v>
      </c>
      <c r="H15" s="24"/>
      <c r="I15">
        <f>G14-J14</f>
        <v>44</v>
      </c>
    </row>
    <row r="16" spans="1:10" x14ac:dyDescent="0.3">
      <c r="A16" t="s">
        <v>6</v>
      </c>
      <c r="E16" s="1">
        <f>I15/E15</f>
        <v>5.7562569085037616</v>
      </c>
    </row>
    <row r="17" spans="1:13" x14ac:dyDescent="0.3">
      <c r="A17" t="s">
        <v>7</v>
      </c>
      <c r="J17" s="24" t="s">
        <v>13</v>
      </c>
      <c r="K17" s="24"/>
      <c r="L17" s="24"/>
      <c r="M17" s="24"/>
    </row>
    <row r="18" spans="1:13" x14ac:dyDescent="0.3">
      <c r="A18" s="6" t="s">
        <v>8</v>
      </c>
      <c r="B18" s="6" t="s">
        <v>14</v>
      </c>
      <c r="C18" s="6" t="s">
        <v>9</v>
      </c>
      <c r="D18" s="6" t="s">
        <v>10</v>
      </c>
      <c r="E18" s="6" t="s">
        <v>11</v>
      </c>
      <c r="F18" s="6" t="s">
        <v>12</v>
      </c>
      <c r="J18" s="6" t="s">
        <v>15</v>
      </c>
      <c r="K18" s="6" t="s">
        <v>16</v>
      </c>
      <c r="L18" s="6" t="s">
        <v>17</v>
      </c>
    </row>
    <row r="19" spans="1:13" x14ac:dyDescent="0.3">
      <c r="A19" s="5">
        <f>J14</f>
        <v>40</v>
      </c>
      <c r="B19" s="7">
        <f>A19+$E$16</f>
        <v>45.756256908503758</v>
      </c>
      <c r="C19" s="7">
        <f>(A19+B19)/2</f>
        <v>42.878128454251879</v>
      </c>
      <c r="D19" s="5">
        <f>COUNTIFS($A$3:$J$12,"&gt;="&amp;A19,$A$3:$J$12,"&lt;"&amp;B19)</f>
        <v>3</v>
      </c>
      <c r="E19" s="5">
        <f>D19/$C$14</f>
        <v>0.03</v>
      </c>
      <c r="F19" s="8">
        <f>D19/($C$14*$E$16)</f>
        <v>5.2117201293918579E-3</v>
      </c>
      <c r="G19" s="1">
        <f>C19*D19</f>
        <v>128.63438536275564</v>
      </c>
      <c r="H19" s="1">
        <f>C19*C19*D19</f>
        <v>5515.6016992179739</v>
      </c>
      <c r="J19" s="5">
        <v>1E-8</v>
      </c>
      <c r="K19" s="7">
        <f>C19</f>
        <v>42.878128454251879</v>
      </c>
      <c r="L19" s="5">
        <v>0</v>
      </c>
    </row>
    <row r="20" spans="1:13" x14ac:dyDescent="0.3">
      <c r="A20" s="7">
        <f>A19+$E$16</f>
        <v>45.756256908503758</v>
      </c>
      <c r="B20" s="7">
        <f>A20+$E$16</f>
        <v>51.512513817007516</v>
      </c>
      <c r="C20" s="7">
        <f t="shared" ref="C20:C26" si="0">(A20+B20)/2</f>
        <v>48.634385362755637</v>
      </c>
      <c r="D20" s="5">
        <f>COUNTIFS($A$3:$J$12,"&gt;="&amp;A20,$A$3:$J$12,"&lt;"&amp;B20)</f>
        <v>13</v>
      </c>
      <c r="E20" s="5">
        <f>D20/$C$14</f>
        <v>0.13</v>
      </c>
      <c r="F20" s="8">
        <f>D20/($C$14*$E$16)</f>
        <v>2.258412056069805E-2</v>
      </c>
      <c r="G20" s="1">
        <f t="shared" ref="G20:G26" si="1">C20*D20</f>
        <v>632.24700971582331</v>
      </c>
      <c r="H20" s="1">
        <f t="shared" ref="H20:H26" si="2">C20*C20*D20</f>
        <v>30748.944714969257</v>
      </c>
      <c r="J20" s="7">
        <f t="shared" ref="J20:J27" si="3">C19</f>
        <v>42.878128454251879</v>
      </c>
      <c r="K20" s="7">
        <f>J20+$E$16</f>
        <v>48.634385362755637</v>
      </c>
      <c r="L20" s="5">
        <f>COUNTIFS($A$3:$J$12,"&lt;"&amp;K20,$A$3:$J$12,"&gt;"&amp;J20)+L19</f>
        <v>8</v>
      </c>
      <c r="M20">
        <f>L20/100</f>
        <v>0.08</v>
      </c>
    </row>
    <row r="21" spans="1:13" x14ac:dyDescent="0.3">
      <c r="A21" s="7">
        <f>A20+$E$16</f>
        <v>51.512513817007516</v>
      </c>
      <c r="B21" s="7">
        <f>A21+$E$16</f>
        <v>57.268770725511274</v>
      </c>
      <c r="C21" s="7">
        <f t="shared" si="0"/>
        <v>54.390642271259395</v>
      </c>
      <c r="D21" s="5">
        <f>COUNTIFS($A$3:$J$12,"&gt;="&amp;A21,$A$3:$J$12,"&lt;"&amp;B21)</f>
        <v>21</v>
      </c>
      <c r="E21" s="5">
        <f>D21/$C$14</f>
        <v>0.21</v>
      </c>
      <c r="F21" s="8">
        <f>D21/($C$14*$E$16)</f>
        <v>3.6482040905743009E-2</v>
      </c>
      <c r="G21" s="1">
        <f t="shared" si="1"/>
        <v>1142.2034876964474</v>
      </c>
      <c r="H21" s="1">
        <f t="shared" si="2"/>
        <v>62125.181300282289</v>
      </c>
      <c r="J21" s="7">
        <f t="shared" si="3"/>
        <v>48.634385362755637</v>
      </c>
      <c r="K21" s="7">
        <f>J21+$E$16</f>
        <v>54.390642271259395</v>
      </c>
      <c r="L21" s="5">
        <f t="shared" ref="L21:L27" si="4">COUNTIFS($A$3:$J$12,"&lt;"&amp;K21,$A$3:$J$12,"&gt;"&amp;J21)+L20</f>
        <v>23</v>
      </c>
      <c r="M21">
        <f t="shared" ref="M21:M27" si="5">L21/100</f>
        <v>0.23</v>
      </c>
    </row>
    <row r="22" spans="1:13" x14ac:dyDescent="0.3">
      <c r="A22" s="7">
        <f>A21+$E$16</f>
        <v>57.268770725511274</v>
      </c>
      <c r="B22" s="7">
        <f>A22+$E$16</f>
        <v>63.025027634015032</v>
      </c>
      <c r="C22" s="7">
        <f t="shared" si="0"/>
        <v>60.146899179763153</v>
      </c>
      <c r="D22" s="5">
        <f>COUNTIFS($A$3:$J$12,"&gt;="&amp;A22,$A$3:$J$12,"&lt;"&amp;B22)</f>
        <v>19</v>
      </c>
      <c r="E22" s="5">
        <f>D22/$C$14</f>
        <v>0.19</v>
      </c>
      <c r="F22" s="8">
        <f>D22/($C$14*$E$16)</f>
        <v>3.3007560819481765E-2</v>
      </c>
      <c r="G22" s="1">
        <f t="shared" si="1"/>
        <v>1142.7910844154999</v>
      </c>
      <c r="H22" s="1">
        <f t="shared" si="2"/>
        <v>68735.340137871273</v>
      </c>
      <c r="J22" s="7">
        <f t="shared" si="3"/>
        <v>54.390642271259395</v>
      </c>
      <c r="K22" s="7">
        <f>J22+$E$16</f>
        <v>60.146899179763153</v>
      </c>
      <c r="L22" s="5">
        <f t="shared" si="4"/>
        <v>45</v>
      </c>
      <c r="M22">
        <f t="shared" si="5"/>
        <v>0.45</v>
      </c>
    </row>
    <row r="23" spans="1:13" x14ac:dyDescent="0.3">
      <c r="A23" s="7">
        <f>A22+$E$16</f>
        <v>63.025027634015032</v>
      </c>
      <c r="B23" s="7">
        <f>A23+$E$16</f>
        <v>68.78128454251879</v>
      </c>
      <c r="C23" s="7">
        <f t="shared" si="0"/>
        <v>65.903156088266911</v>
      </c>
      <c r="D23" s="5">
        <f>COUNTIFS($A$3:$J$12,"&gt;="&amp;A23,$A$3:$J$12,"&lt;"&amp;B23)</f>
        <v>15</v>
      </c>
      <c r="E23" s="5">
        <f>D23/$C$14</f>
        <v>0.15</v>
      </c>
      <c r="F23" s="8">
        <f>D23/($C$14*$E$16)</f>
        <v>2.6058600646959289E-2</v>
      </c>
      <c r="G23" s="1">
        <f t="shared" si="1"/>
        <v>988.5473413240037</v>
      </c>
      <c r="H23" s="1">
        <f t="shared" si="2"/>
        <v>65148.389735917088</v>
      </c>
      <c r="J23" s="7">
        <f t="shared" si="3"/>
        <v>60.146899179763153</v>
      </c>
      <c r="K23" s="7">
        <f>J23+$E$16</f>
        <v>65.903156088266911</v>
      </c>
      <c r="L23" s="5">
        <f t="shared" si="4"/>
        <v>60</v>
      </c>
      <c r="M23">
        <f t="shared" si="5"/>
        <v>0.6</v>
      </c>
    </row>
    <row r="24" spans="1:13" x14ac:dyDescent="0.3">
      <c r="A24" s="7">
        <f>A23+$E$16</f>
        <v>68.78128454251879</v>
      </c>
      <c r="B24" s="7">
        <f>A24+$E$16</f>
        <v>74.537541451022548</v>
      </c>
      <c r="C24" s="7">
        <f t="shared" si="0"/>
        <v>71.659412996770669</v>
      </c>
      <c r="D24" s="5">
        <f>COUNTIFS($A$3:$J$12,"&gt;="&amp;A24,$A$3:$J$12,"&lt;"&amp;B24)</f>
        <v>20</v>
      </c>
      <c r="E24" s="5">
        <f>D24/$C$14</f>
        <v>0.2</v>
      </c>
      <c r="F24" s="8">
        <f>D24/($C$14*$E$16)</f>
        <v>3.4744800862612384E-2</v>
      </c>
      <c r="G24" s="1">
        <f t="shared" si="1"/>
        <v>1433.1882599354135</v>
      </c>
      <c r="H24" s="1">
        <f t="shared" si="2"/>
        <v>102701.4294208349</v>
      </c>
      <c r="J24" s="7">
        <f t="shared" si="3"/>
        <v>65.903156088266911</v>
      </c>
      <c r="K24" s="7">
        <f>J24+$E$16</f>
        <v>71.659412996770669</v>
      </c>
      <c r="L24" s="5">
        <f t="shared" si="4"/>
        <v>79</v>
      </c>
      <c r="M24">
        <f t="shared" si="5"/>
        <v>0.79</v>
      </c>
    </row>
    <row r="25" spans="1:13" x14ac:dyDescent="0.3">
      <c r="A25" s="7">
        <f>A24+$E$16</f>
        <v>74.537541451022548</v>
      </c>
      <c r="B25" s="7">
        <f>A25+$E$16</f>
        <v>80.293798359526306</v>
      </c>
      <c r="C25" s="7">
        <f t="shared" si="0"/>
        <v>77.415669905274427</v>
      </c>
      <c r="D25" s="5">
        <f>COUNTIFS($A$3:$J$12,"&gt;="&amp;A25,$A$3:$J$12,"&lt;"&amp;B25)</f>
        <v>6</v>
      </c>
      <c r="E25" s="5">
        <f>D25/$C$14</f>
        <v>0.06</v>
      </c>
      <c r="F25" s="8">
        <f>D25/($C$14*$E$16)</f>
        <v>1.0423440258783716E-2</v>
      </c>
      <c r="G25" s="1">
        <f t="shared" si="1"/>
        <v>464.49401943164656</v>
      </c>
      <c r="H25" s="1">
        <f t="shared" si="2"/>
        <v>35959.115681294476</v>
      </c>
      <c r="J25" s="7">
        <f t="shared" si="3"/>
        <v>71.659412996770669</v>
      </c>
      <c r="K25" s="7">
        <f>J25+$E$16</f>
        <v>77.415669905274427</v>
      </c>
      <c r="L25" s="5">
        <f t="shared" si="4"/>
        <v>93</v>
      </c>
      <c r="M25">
        <f t="shared" si="5"/>
        <v>0.93</v>
      </c>
    </row>
    <row r="26" spans="1:13" x14ac:dyDescent="0.3">
      <c r="A26" s="7">
        <f>A25+$E$16</f>
        <v>80.293798359526306</v>
      </c>
      <c r="B26" s="7">
        <f>A26+$E$16</f>
        <v>86.050055268030064</v>
      </c>
      <c r="C26" s="7">
        <f t="shared" si="0"/>
        <v>83.171926813778185</v>
      </c>
      <c r="D26" s="5">
        <f>COUNTIFS($A$3:$J$12,"&gt;="&amp;A26,$A$3:$J$12,"&lt;"&amp;B26)</f>
        <v>3</v>
      </c>
      <c r="E26" s="5">
        <f>D26/$C$14</f>
        <v>0.03</v>
      </c>
      <c r="F26" s="8">
        <f>D26/($C$14*$E$16)</f>
        <v>5.2117201293918579E-3</v>
      </c>
      <c r="G26" s="1">
        <f t="shared" si="1"/>
        <v>249.51578044133456</v>
      </c>
      <c r="H26" s="1">
        <f t="shared" si="2"/>
        <v>20752.708229749423</v>
      </c>
      <c r="J26" s="7">
        <f t="shared" si="3"/>
        <v>77.415669905274427</v>
      </c>
      <c r="K26" s="7">
        <f>J26+$E$16</f>
        <v>83.171926813778185</v>
      </c>
      <c r="L26" s="5">
        <f t="shared" si="4"/>
        <v>97</v>
      </c>
      <c r="M26">
        <f t="shared" si="5"/>
        <v>0.97</v>
      </c>
    </row>
    <row r="27" spans="1:13" x14ac:dyDescent="0.3">
      <c r="D27">
        <f>SUM(D19:D26)</f>
        <v>100</v>
      </c>
      <c r="J27" s="7">
        <f t="shared" si="3"/>
        <v>83.171926813778185</v>
      </c>
      <c r="K27" s="7">
        <v>100000</v>
      </c>
      <c r="L27" s="5">
        <f t="shared" si="4"/>
        <v>99</v>
      </c>
      <c r="M27">
        <f t="shared" si="5"/>
        <v>0.99</v>
      </c>
    </row>
    <row r="29" spans="1:13" x14ac:dyDescent="0.3">
      <c r="A29" t="s">
        <v>31</v>
      </c>
      <c r="B29" s="12">
        <f>1/C14*SUM(G19:G26)</f>
        <v>61.816213683229257</v>
      </c>
    </row>
    <row r="30" spans="1:13" x14ac:dyDescent="0.3">
      <c r="A30" t="s">
        <v>18</v>
      </c>
      <c r="B30" s="4">
        <f>1/C14*SUM(H19:H26)-B29*B29</f>
        <v>95.622835070706515</v>
      </c>
    </row>
    <row r="31" spans="1:13" x14ac:dyDescent="0.3">
      <c r="A31" t="s">
        <v>19</v>
      </c>
      <c r="B31" s="4">
        <f>C14/(C14-1)*B30</f>
        <v>96.588722293642945</v>
      </c>
    </row>
    <row r="32" spans="1:13" x14ac:dyDescent="0.3">
      <c r="A32" s="24" t="s">
        <v>20</v>
      </c>
      <c r="B32" s="24"/>
      <c r="C32" s="12">
        <f>SQRT(B31)</f>
        <v>9.827956160547469</v>
      </c>
    </row>
    <row r="34" spans="1:9" x14ac:dyDescent="0.3">
      <c r="A34" s="17" t="s">
        <v>8</v>
      </c>
      <c r="B34" s="17" t="s">
        <v>21</v>
      </c>
      <c r="C34" s="17" t="s">
        <v>10</v>
      </c>
      <c r="D34" s="17" t="s">
        <v>22</v>
      </c>
      <c r="E34" s="17" t="s">
        <v>23</v>
      </c>
      <c r="F34" s="17" t="s">
        <v>24</v>
      </c>
      <c r="G34" s="9" t="s">
        <v>25</v>
      </c>
      <c r="H34" s="9" t="s">
        <v>26</v>
      </c>
      <c r="I34" s="9" t="s">
        <v>27</v>
      </c>
    </row>
    <row r="35" spans="1:9" x14ac:dyDescent="0.3">
      <c r="A35" s="10">
        <v>1E-27</v>
      </c>
      <c r="B35" s="11">
        <f>B20</f>
        <v>51.512513817007516</v>
      </c>
      <c r="C35" s="10">
        <f>COUNTIFS($A$3:$J$12,"&gt;="&amp;A35,$A$3:$J$12,"&lt;"&amp;B35)</f>
        <v>16</v>
      </c>
      <c r="D35" s="14">
        <f>_xlfn.NORM.DIST(B35,$B$29,$C$32,TRUE)</f>
        <v>0.14722552198697017</v>
      </c>
      <c r="E35" s="13">
        <f>$C$14*D35</f>
        <v>14.722552198697016</v>
      </c>
      <c r="F35" s="10">
        <f>C35-$C$14*D35</f>
        <v>1.2774478013029835</v>
      </c>
      <c r="G35" s="10">
        <f>POWER(F35,2)</f>
        <v>1.6318728850538269</v>
      </c>
      <c r="H35" s="10">
        <f>G35/E35</f>
        <v>0.11084171161561593</v>
      </c>
      <c r="I35" s="10">
        <f>(POWER(C35,2))/E35</f>
        <v>17.3882895129186</v>
      </c>
    </row>
    <row r="36" spans="1:9" x14ac:dyDescent="0.3">
      <c r="A36" s="11">
        <f>A21</f>
        <v>51.512513817007516</v>
      </c>
      <c r="B36" s="11">
        <f t="shared" ref="B36:B39" si="6">A36+$E$16</f>
        <v>57.268770725511274</v>
      </c>
      <c r="C36" s="10">
        <f>COUNTIFS($A$3:$J$12,"&gt;="&amp;A36,$A$3:$J$12,"&lt;"&amp;B36)</f>
        <v>21</v>
      </c>
      <c r="D36" s="14">
        <f t="shared" ref="D36:D40" si="7">_xlfn.NORM.DIST(B36,$B$29,$C$32,TRUE)-_xlfn.NORM.DIST(A36,$B$29,$C$32,TRUE)</f>
        <v>0.17456244955880065</v>
      </c>
      <c r="E36" s="13">
        <f>$C$14*D36</f>
        <v>17.456244955880067</v>
      </c>
      <c r="F36" s="10">
        <f>C36-$C$14*D36</f>
        <v>3.5437550441199335</v>
      </c>
      <c r="G36" s="10">
        <f t="shared" ref="G36:G40" si="8">POWER(F36,2)</f>
        <v>12.558199812725471</v>
      </c>
      <c r="H36" s="10">
        <f t="shared" ref="H36:H40" si="9">G36/E36</f>
        <v>0.71941015060603231</v>
      </c>
      <c r="I36" s="10">
        <f t="shared" ref="I36:I40" si="10">(POWER(C36,2))/E36</f>
        <v>25.263165194725964</v>
      </c>
    </row>
    <row r="37" spans="1:9" x14ac:dyDescent="0.3">
      <c r="A37" s="11">
        <f>A22</f>
        <v>57.268770725511274</v>
      </c>
      <c r="B37" s="11">
        <f t="shared" si="6"/>
        <v>63.025027634015032</v>
      </c>
      <c r="C37" s="10">
        <f>COUNTIFS($A$3:$J$12,"&gt;="&amp;A37,$A$3:$J$12,"&lt;"&amp;B37)</f>
        <v>19</v>
      </c>
      <c r="D37" s="14">
        <f t="shared" si="7"/>
        <v>0.22715748612303627</v>
      </c>
      <c r="E37" s="13">
        <f>$C$14*D37</f>
        <v>22.715748612303628</v>
      </c>
      <c r="F37" s="10">
        <f>C37-$C$14*D37</f>
        <v>-3.7157486123036279</v>
      </c>
      <c r="G37" s="10">
        <f t="shared" si="8"/>
        <v>13.806787749836337</v>
      </c>
      <c r="H37" s="10">
        <f t="shared" si="9"/>
        <v>0.60780685618074271</v>
      </c>
      <c r="I37" s="10">
        <f t="shared" si="10"/>
        <v>15.892058243877115</v>
      </c>
    </row>
    <row r="38" spans="1:9" x14ac:dyDescent="0.3">
      <c r="A38" s="11">
        <f>A23</f>
        <v>63.025027634015032</v>
      </c>
      <c r="B38" s="11">
        <f t="shared" si="6"/>
        <v>68.78128454251879</v>
      </c>
      <c r="C38" s="10">
        <f>COUNTIFS($A$3:$J$12,"&gt;="&amp;A38,$A$3:$J$12,"&lt;"&amp;B38)</f>
        <v>15</v>
      </c>
      <c r="D38" s="14">
        <f t="shared" si="7"/>
        <v>0.21179915711812336</v>
      </c>
      <c r="E38" s="13">
        <f>$C$14*D38</f>
        <v>21.179915711812335</v>
      </c>
      <c r="F38" s="10">
        <f>C38-$C$14*D38</f>
        <v>-6.1799157118123347</v>
      </c>
      <c r="G38" s="10">
        <f t="shared" si="8"/>
        <v>38.191358205104954</v>
      </c>
      <c r="H38" s="10">
        <f t="shared" si="9"/>
        <v>1.8031874500711587</v>
      </c>
      <c r="I38" s="10">
        <f t="shared" si="10"/>
        <v>10.623271738258824</v>
      </c>
    </row>
    <row r="39" spans="1:9" x14ac:dyDescent="0.3">
      <c r="A39" s="11">
        <f>A24</f>
        <v>68.78128454251879</v>
      </c>
      <c r="B39" s="11">
        <f t="shared" si="6"/>
        <v>74.537541451022548</v>
      </c>
      <c r="C39" s="10">
        <f>COUNTIFS($A$3:$J$12,"&gt;="&amp;A39,$A$3:$J$12,"&lt;"&amp;B39)</f>
        <v>20</v>
      </c>
      <c r="D39" s="14">
        <f t="shared" si="7"/>
        <v>0.14149211423639652</v>
      </c>
      <c r="E39" s="13">
        <f>$C$14*D39</f>
        <v>14.149211423639652</v>
      </c>
      <c r="F39" s="10">
        <f>C39-$C$14*D39</f>
        <v>5.8507885763603475</v>
      </c>
      <c r="G39" s="10">
        <f t="shared" si="8"/>
        <v>34.231726965268741</v>
      </c>
      <c r="H39" s="10">
        <f t="shared" si="9"/>
        <v>2.4193381482784564</v>
      </c>
      <c r="I39" s="10">
        <f t="shared" si="10"/>
        <v>28.270126724638803</v>
      </c>
    </row>
    <row r="40" spans="1:9" x14ac:dyDescent="0.3">
      <c r="A40" s="11">
        <f>A25</f>
        <v>74.537541451022548</v>
      </c>
      <c r="B40" s="11">
        <v>1000000</v>
      </c>
      <c r="C40" s="10">
        <f>COUNTIFS($A$3:$J$12,"&gt;="&amp;A40,$A$3:$J$12,"&lt;"&amp;B40)</f>
        <v>9</v>
      </c>
      <c r="D40" s="14">
        <f t="shared" si="7"/>
        <v>9.7763270976673033E-2</v>
      </c>
      <c r="E40" s="13">
        <f>$C$14*D40</f>
        <v>9.7763270976673038</v>
      </c>
      <c r="F40" s="10">
        <f>C40-$C$14*D40</f>
        <v>-0.77632709766730379</v>
      </c>
      <c r="G40" s="10">
        <f t="shared" si="8"/>
        <v>0.60268376257253942</v>
      </c>
      <c r="H40" s="10">
        <f t="shared" si="9"/>
        <v>6.1647258377468137E-2</v>
      </c>
      <c r="I40" s="10">
        <f t="shared" si="10"/>
        <v>8.2853201607101639</v>
      </c>
    </row>
    <row r="41" spans="1:9" ht="15.6" x14ac:dyDescent="0.3">
      <c r="A41" s="15"/>
      <c r="B41" s="16"/>
      <c r="C41" s="15"/>
      <c r="D41" s="15"/>
      <c r="E41" s="15"/>
      <c r="F41" s="15"/>
      <c r="G41" s="15"/>
      <c r="H41" s="15"/>
      <c r="I41" s="15"/>
    </row>
    <row r="42" spans="1:9" ht="15.6" x14ac:dyDescent="0.3">
      <c r="A42" s="18" t="s">
        <v>28</v>
      </c>
      <c r="B42" s="18"/>
      <c r="C42" s="19">
        <f>SUM(C35:C40)</f>
        <v>100</v>
      </c>
      <c r="D42" s="18">
        <f>SUM(D35:D41)</f>
        <v>1</v>
      </c>
      <c r="E42" s="20">
        <f>SUM(E35:E41)</f>
        <v>100.00000000000001</v>
      </c>
      <c r="F42" s="18"/>
      <c r="G42" s="18" t="s">
        <v>29</v>
      </c>
      <c r="H42" s="18">
        <f>SUM(H35:H40)</f>
        <v>5.7222315751294746</v>
      </c>
      <c r="I42" s="21">
        <f>SUM(I35:I41)</f>
        <v>105.72223157512946</v>
      </c>
    </row>
    <row r="43" spans="1:9" x14ac:dyDescent="0.3">
      <c r="A43" s="22"/>
      <c r="B43" s="22"/>
      <c r="C43" s="22"/>
      <c r="D43" s="18" t="s">
        <v>30</v>
      </c>
      <c r="E43" s="18">
        <f>COUNT(C35:C40)-2-1</f>
        <v>3</v>
      </c>
      <c r="F43" s="18"/>
      <c r="G43" s="18" t="s">
        <v>33</v>
      </c>
      <c r="H43" s="18">
        <f>_xlfn.CHISQ.INV.RT(0.05,E43)</f>
        <v>7.8147279032511792</v>
      </c>
      <c r="I43" s="22"/>
    </row>
  </sheetData>
  <mergeCells count="5">
    <mergeCell ref="J17:M17"/>
    <mergeCell ref="A32:B32"/>
    <mergeCell ref="A1:B1"/>
    <mergeCell ref="A14:B14"/>
    <mergeCell ref="G15:H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2024-11-14T15:58:10Z</dcterms:modified>
</cp:coreProperties>
</file>