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AC19" i="1" l="1" a="1"/>
  <c r="AC19" i="1"/>
  <c r="AC20" i="1"/>
  <c r="AC21" i="1"/>
  <c r="Y19" i="1" a="1"/>
  <c r="Y19" i="1" s="1"/>
  <c r="S23" i="1" a="1"/>
  <c r="S24" i="1" s="1"/>
  <c r="AA21" i="1" l="1"/>
  <c r="Z21" i="1"/>
  <c r="Y21" i="1"/>
  <c r="AA20" i="1"/>
  <c r="Z20" i="1"/>
  <c r="Y20" i="1"/>
  <c r="AA19" i="1"/>
  <c r="Z19" i="1"/>
  <c r="S23" i="1"/>
  <c r="S26" i="1"/>
  <c r="S25" i="1"/>
  <c r="N28" i="1"/>
  <c r="M28" i="1"/>
  <c r="N27" i="1"/>
  <c r="M27" i="1"/>
  <c r="M21" i="1"/>
  <c r="B35" i="1"/>
  <c r="D37" i="1"/>
  <c r="T19" i="1"/>
  <c r="T18" i="1"/>
  <c r="T17" i="1"/>
  <c r="AI13" i="1"/>
  <c r="AF15" i="1"/>
  <c r="AF14" i="1"/>
  <c r="AF13" i="1"/>
  <c r="AE15" i="1"/>
  <c r="AE14" i="1"/>
  <c r="AE13" i="1"/>
  <c r="AD15" i="1"/>
  <c r="AD14" i="1"/>
  <c r="AD13" i="1"/>
  <c r="AF7" i="1"/>
  <c r="AC9" i="1"/>
  <c r="AC8" i="1"/>
  <c r="AC7" i="1"/>
  <c r="AB9" i="1"/>
  <c r="AB8" i="1"/>
  <c r="AB7" i="1"/>
  <c r="AA9" i="1"/>
  <c r="AA8" i="1"/>
  <c r="AA7" i="1"/>
  <c r="AF3" i="1"/>
  <c r="AC5" i="1"/>
  <c r="AC4" i="1"/>
  <c r="AC3" i="1"/>
  <c r="AB5" i="1"/>
  <c r="AB4" i="1"/>
  <c r="AB3" i="1"/>
  <c r="AA5" i="1"/>
  <c r="AA4" i="1"/>
  <c r="AA3" i="1"/>
  <c r="Z15" i="1"/>
  <c r="Z14" i="1"/>
  <c r="Z13" i="1"/>
  <c r="Y15" i="1"/>
  <c r="Y14" i="1"/>
  <c r="Y13" i="1"/>
  <c r="X15" i="1"/>
  <c r="X14" i="1"/>
  <c r="X13" i="1"/>
  <c r="AB15" i="1"/>
  <c r="AB14" i="1"/>
  <c r="AB13" i="1"/>
  <c r="W17" i="1"/>
  <c r="P27" i="1" l="1" a="1"/>
  <c r="P27" i="1" s="1"/>
  <c r="T11" i="1"/>
  <c r="U11" i="1"/>
  <c r="V11" i="1"/>
  <c r="W11" i="1"/>
  <c r="X11" i="1"/>
  <c r="Y11" i="1"/>
  <c r="S11" i="1"/>
  <c r="Y4" i="1"/>
  <c r="Y5" i="1"/>
  <c r="Y6" i="1"/>
  <c r="Y7" i="1"/>
  <c r="Y8" i="1"/>
  <c r="Y9" i="1"/>
  <c r="Y10" i="1"/>
  <c r="Y3" i="1"/>
  <c r="X4" i="1"/>
  <c r="X5" i="1"/>
  <c r="X6" i="1"/>
  <c r="X7" i="1"/>
  <c r="X8" i="1"/>
  <c r="X9" i="1"/>
  <c r="X10" i="1"/>
  <c r="X3" i="1"/>
  <c r="W4" i="1"/>
  <c r="W5" i="1"/>
  <c r="W6" i="1"/>
  <c r="W7" i="1"/>
  <c r="W8" i="1"/>
  <c r="W9" i="1"/>
  <c r="W10" i="1"/>
  <c r="W3" i="1"/>
  <c r="V4" i="1"/>
  <c r="V5" i="1"/>
  <c r="V6" i="1"/>
  <c r="V7" i="1"/>
  <c r="V8" i="1"/>
  <c r="V9" i="1"/>
  <c r="V10" i="1"/>
  <c r="V3" i="1"/>
  <c r="U4" i="1"/>
  <c r="U5" i="1"/>
  <c r="U6" i="1"/>
  <c r="U7" i="1"/>
  <c r="U8" i="1"/>
  <c r="U9" i="1"/>
  <c r="U10" i="1"/>
  <c r="U3" i="1"/>
  <c r="T4" i="1"/>
  <c r="T5" i="1"/>
  <c r="T6" i="1"/>
  <c r="T7" i="1"/>
  <c r="T8" i="1"/>
  <c r="T9" i="1"/>
  <c r="T10" i="1"/>
  <c r="T3" i="1"/>
  <c r="S10" i="1"/>
  <c r="S4" i="1"/>
  <c r="S5" i="1"/>
  <c r="S6" i="1"/>
  <c r="S7" i="1"/>
  <c r="S8" i="1"/>
  <c r="S9" i="1"/>
  <c r="S3" i="1"/>
  <c r="D36" i="1"/>
  <c r="D38" i="1"/>
  <c r="D39" i="1"/>
  <c r="D40" i="1"/>
  <c r="D41" i="1"/>
  <c r="D42" i="1"/>
  <c r="D35" i="1"/>
  <c r="C36" i="1"/>
  <c r="C37" i="1"/>
  <c r="C38" i="1"/>
  <c r="C39" i="1"/>
  <c r="C40" i="1"/>
  <c r="C41" i="1"/>
  <c r="C42" i="1"/>
  <c r="C35" i="1"/>
  <c r="R27" i="1" l="1"/>
  <c r="Q28" i="1"/>
  <c r="R29" i="1"/>
  <c r="Q27" i="1"/>
  <c r="P28" i="1"/>
  <c r="P29" i="1"/>
  <c r="P30" i="1"/>
  <c r="R28" i="1"/>
  <c r="Q29" i="1"/>
  <c r="Q30" i="1"/>
  <c r="R30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A35" i="1"/>
  <c r="P24" i="1"/>
  <c r="O24" i="1"/>
  <c r="P23" i="1"/>
  <c r="O23" i="1"/>
  <c r="M22" i="1"/>
  <c r="B22" i="1"/>
  <c r="B21" i="1"/>
  <c r="B19" i="1"/>
  <c r="B18" i="1"/>
  <c r="I17" i="1"/>
  <c r="H17" i="1"/>
  <c r="B17" i="1"/>
  <c r="G16" i="1"/>
  <c r="F16" i="1"/>
  <c r="E16" i="1"/>
  <c r="B16" i="1"/>
  <c r="I15" i="1"/>
  <c r="H15" i="1"/>
  <c r="G15" i="1"/>
  <c r="F15" i="1"/>
  <c r="E15" i="1"/>
  <c r="I14" i="1"/>
  <c r="H14" i="1"/>
  <c r="G14" i="1"/>
  <c r="F14" i="1"/>
  <c r="E14" i="1"/>
  <c r="I13" i="1"/>
  <c r="H13" i="1"/>
  <c r="G13" i="1"/>
  <c r="F13" i="1"/>
  <c r="E13" i="1"/>
  <c r="I12" i="1"/>
  <c r="H12" i="1"/>
  <c r="G12" i="1"/>
  <c r="F12" i="1"/>
  <c r="E12" i="1"/>
  <c r="I11" i="1"/>
  <c r="H11" i="1"/>
  <c r="G11" i="1"/>
  <c r="F11" i="1"/>
  <c r="E11" i="1"/>
  <c r="I10" i="1"/>
  <c r="H10" i="1"/>
  <c r="G10" i="1"/>
  <c r="F10" i="1"/>
  <c r="E10" i="1"/>
  <c r="I9" i="1"/>
  <c r="H9" i="1"/>
  <c r="G9" i="1"/>
  <c r="F9" i="1"/>
  <c r="E9" i="1"/>
  <c r="I8" i="1"/>
  <c r="H8" i="1"/>
  <c r="G8" i="1"/>
  <c r="F8" i="1"/>
  <c r="E8" i="1"/>
  <c r="I7" i="1"/>
  <c r="H7" i="1"/>
  <c r="G7" i="1"/>
  <c r="F7" i="1"/>
  <c r="E7" i="1"/>
</calcChain>
</file>

<file path=xl/sharedStrings.xml><?xml version="1.0" encoding="utf-8"?>
<sst xmlns="http://schemas.openxmlformats.org/spreadsheetml/2006/main" count="67" uniqueCount="54">
  <si>
    <t>Установить зависимость температуры замерзания сыра (Тз)    
 от концентрации в нем соли (Сс).</t>
  </si>
  <si>
    <t>Cc,%</t>
  </si>
  <si>
    <t>Тз,град C</t>
  </si>
  <si>
    <t>n=</t>
  </si>
  <si>
    <t>xi</t>
  </si>
  <si>
    <t>yi</t>
  </si>
  <si>
    <t>xiyi</t>
  </si>
  <si>
    <t>xi2</t>
  </si>
  <si>
    <t>yi2</t>
  </si>
  <si>
    <t>∑</t>
  </si>
  <si>
    <t>ср.знач</t>
  </si>
  <si>
    <t>Dв</t>
  </si>
  <si>
    <t>r(x,y)=</t>
  </si>
  <si>
    <t>t рсач=</t>
  </si>
  <si>
    <t>t табл=</t>
  </si>
  <si>
    <t xml:space="preserve">при уровне значимости α = 0,05 коэффициент 
корреляции считаем значимо отличающимся от нуля, а следовательно, связь между величинами x, y признается статистически значимой, т.е. результаты исследований не случайны и могут быть признаны достоверными. </t>
  </si>
  <si>
    <t>8b0+25,3b1=-29,2</t>
  </si>
  <si>
    <t>25,3b0+102,23b1=-112,1</t>
  </si>
  <si>
    <t>b1=</t>
  </si>
  <si>
    <t>bo=</t>
  </si>
  <si>
    <t>эмпирическое лин уравн регрессии</t>
  </si>
  <si>
    <t>x</t>
  </si>
  <si>
    <t>y</t>
  </si>
  <si>
    <t>y^=-0,84-,89x</t>
  </si>
  <si>
    <t>вид зависимости</t>
  </si>
  <si>
    <t>уравнение зависисмости</t>
  </si>
  <si>
    <t>R2</t>
  </si>
  <si>
    <t>r2=</t>
  </si>
  <si>
    <t>а)Линейная</t>
  </si>
  <si>
    <t>б)Квадратичная</t>
  </si>
  <si>
    <t>в)Гиперболическая</t>
  </si>
  <si>
    <t>г)Логарифмическая</t>
  </si>
  <si>
    <t>д)Экспоненциальная</t>
  </si>
  <si>
    <t>е)Степенная</t>
  </si>
  <si>
    <t>ж)Гиперболическая</t>
  </si>
  <si>
    <t>y=-0,84-0,89x</t>
  </si>
  <si>
    <t>1/yi</t>
  </si>
  <si>
    <t>y=1/(0,0914x-0,6306)</t>
  </si>
  <si>
    <t>y=0,065x^2-1,13441x-0,2296</t>
  </si>
  <si>
    <t>y=-2,498lnx-1,17</t>
  </si>
  <si>
    <t>|yi|</t>
  </si>
  <si>
    <t>y=1,4323e^(0,2642x)</t>
  </si>
  <si>
    <t>y=1,5119x^(07872)</t>
  </si>
  <si>
    <t>1/xi</t>
  </si>
  <si>
    <t>xi4</t>
  </si>
  <si>
    <t>xi3</t>
  </si>
  <si>
    <t>xi2yi</t>
  </si>
  <si>
    <t>b2=</t>
  </si>
  <si>
    <t>b0=</t>
  </si>
  <si>
    <t>2444,58b2+478,891b1+102,23b0=-508,312</t>
  </si>
  <si>
    <t>478,9b2+102,23b1+25,23b0=-112,1</t>
  </si>
  <si>
    <t>102,23b2+25,23b1+8b0=-29,2</t>
  </si>
  <si>
    <t>опр=</t>
  </si>
  <si>
    <t>y=4,9792-5,8561/х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</si>
</sst>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0" xfId="0" applyFill="1"/>
    <xf numFmtId="2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1" xfId="0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699705790624997E-2"/>
          <c:y val="5.9175095697268781E-2"/>
          <c:w val="0.90182675887698815"/>
          <c:h val="0.8957894693654980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name>линейная</c:name>
            <c:spPr>
              <a:ln w="19050" cap="rnd">
                <a:solidFill>
                  <a:schemeClr val="accent5">
                    <a:lumMod val="60000"/>
                    <a:lumOff val="4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name>квадратичная</c:name>
            <c:spPr>
              <a:ln w="19050" cap="rnd">
                <a:solidFill>
                  <a:schemeClr val="accent3">
                    <a:lumMod val="75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059245349681691"/>
                  <c:y val="-8.47409898359299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name>логарифм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4195242488282878"/>
                  <c:y val="0.101644057258352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Лист1!$B$3:$I$3</c:f>
              <c:numCache>
                <c:formatCode>General</c:formatCode>
                <c:ptCount val="8"/>
                <c:pt idx="0">
                  <c:v>1</c:v>
                </c:pt>
                <c:pt idx="1">
                  <c:v>1.3</c:v>
                </c:pt>
                <c:pt idx="2">
                  <c:v>2.2000000000000002</c:v>
                </c:pt>
                <c:pt idx="3">
                  <c:v>2.6</c:v>
                </c:pt>
                <c:pt idx="4">
                  <c:v>3.3</c:v>
                </c:pt>
                <c:pt idx="5">
                  <c:v>3.6</c:v>
                </c:pt>
                <c:pt idx="6">
                  <c:v>5.3</c:v>
                </c:pt>
                <c:pt idx="7">
                  <c:v>6</c:v>
                </c:pt>
              </c:numCache>
            </c:numRef>
          </c:xVal>
          <c:yVal>
            <c:numRef>
              <c:f>Лист1!$B$4:$I$4</c:f>
              <c:numCache>
                <c:formatCode>General</c:formatCode>
                <c:ptCount val="8"/>
                <c:pt idx="0">
                  <c:v>-1.3</c:v>
                </c:pt>
                <c:pt idx="1">
                  <c:v>-2.2000000000000002</c:v>
                </c:pt>
                <c:pt idx="2">
                  <c:v>-2.8</c:v>
                </c:pt>
                <c:pt idx="3">
                  <c:v>-3.2</c:v>
                </c:pt>
                <c:pt idx="4">
                  <c:v>-3.8</c:v>
                </c:pt>
                <c:pt idx="5">
                  <c:v>-4.4000000000000004</c:v>
                </c:pt>
                <c:pt idx="6">
                  <c:v>-5.6</c:v>
                </c:pt>
                <c:pt idx="7">
                  <c:v>-5.9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04192896"/>
        <c:axId val="-304180928"/>
      </c:scatterChart>
      <c:valAx>
        <c:axId val="-30419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304180928"/>
        <c:crosses val="autoZero"/>
        <c:crossBetween val="midCat"/>
      </c:valAx>
      <c:valAx>
        <c:axId val="-30418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30419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2754977449678892E-3"/>
                  <c:y val="0.443314410636817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Лист1!$A$35:$A$42</c:f>
              <c:numCache>
                <c:formatCode>General</c:formatCode>
                <c:ptCount val="8"/>
                <c:pt idx="0">
                  <c:v>1</c:v>
                </c:pt>
                <c:pt idx="1">
                  <c:v>1.3</c:v>
                </c:pt>
                <c:pt idx="2">
                  <c:v>2.2000000000000002</c:v>
                </c:pt>
                <c:pt idx="3">
                  <c:v>2.6</c:v>
                </c:pt>
                <c:pt idx="4">
                  <c:v>3.3</c:v>
                </c:pt>
                <c:pt idx="5">
                  <c:v>3.6</c:v>
                </c:pt>
                <c:pt idx="6">
                  <c:v>5.3</c:v>
                </c:pt>
                <c:pt idx="7">
                  <c:v>6</c:v>
                </c:pt>
              </c:numCache>
            </c:numRef>
          </c:xVal>
          <c:yVal>
            <c:numRef>
              <c:f>Лист1!$B$35:$B$42</c:f>
              <c:numCache>
                <c:formatCode>General</c:formatCode>
                <c:ptCount val="8"/>
                <c:pt idx="0">
                  <c:v>-0.76923076923076916</c:v>
                </c:pt>
                <c:pt idx="1">
                  <c:v>-0.45454545454545453</c:v>
                </c:pt>
                <c:pt idx="2">
                  <c:v>-0.35714285714285715</c:v>
                </c:pt>
                <c:pt idx="3">
                  <c:v>-0.3125</c:v>
                </c:pt>
                <c:pt idx="4">
                  <c:v>-0.26315789473684209</c:v>
                </c:pt>
                <c:pt idx="5">
                  <c:v>-0.22727272727272727</c:v>
                </c:pt>
                <c:pt idx="6">
                  <c:v>-0.17857142857142858</c:v>
                </c:pt>
                <c:pt idx="7">
                  <c:v>-0.16949152542372881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04183648"/>
        <c:axId val="-304185280"/>
      </c:scatterChart>
      <c:valAx>
        <c:axId val="-30418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304185280"/>
        <c:crosses val="autoZero"/>
        <c:crossBetween val="midCat"/>
      </c:valAx>
      <c:valAx>
        <c:axId val="-3041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30418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41828967009617"/>
                  <c:y val="0.157909623696060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Лист1!$C$35:$C$42</c:f>
              <c:numCache>
                <c:formatCode>General</c:formatCode>
                <c:ptCount val="8"/>
                <c:pt idx="0">
                  <c:v>1</c:v>
                </c:pt>
                <c:pt idx="1">
                  <c:v>0.76923076923076916</c:v>
                </c:pt>
                <c:pt idx="2">
                  <c:v>0.45454545454545453</c:v>
                </c:pt>
                <c:pt idx="3">
                  <c:v>0.38461538461538458</c:v>
                </c:pt>
                <c:pt idx="4">
                  <c:v>0.30303030303030304</c:v>
                </c:pt>
                <c:pt idx="5">
                  <c:v>0.27777777777777779</c:v>
                </c:pt>
                <c:pt idx="6">
                  <c:v>0.18867924528301888</c:v>
                </c:pt>
                <c:pt idx="7">
                  <c:v>0.16666666666666666</c:v>
                </c:pt>
              </c:numCache>
            </c:numRef>
          </c:xVal>
          <c:yVal>
            <c:numRef>
              <c:f>Лист1!$D$35:$D$42</c:f>
              <c:numCache>
                <c:formatCode>General</c:formatCode>
                <c:ptCount val="8"/>
                <c:pt idx="0">
                  <c:v>-1.3</c:v>
                </c:pt>
                <c:pt idx="1">
                  <c:v>-2.2000000000000002</c:v>
                </c:pt>
                <c:pt idx="2">
                  <c:v>-2.8</c:v>
                </c:pt>
                <c:pt idx="3">
                  <c:v>-3.2</c:v>
                </c:pt>
                <c:pt idx="4">
                  <c:v>-3.8</c:v>
                </c:pt>
                <c:pt idx="5">
                  <c:v>-4.4000000000000004</c:v>
                </c:pt>
                <c:pt idx="6">
                  <c:v>-5.6</c:v>
                </c:pt>
                <c:pt idx="7">
                  <c:v>-5.9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04186368"/>
        <c:axId val="-304185824"/>
      </c:scatterChart>
      <c:valAx>
        <c:axId val="-30418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304185824"/>
        <c:crosses val="autoZero"/>
        <c:crossBetween val="midCat"/>
      </c:valAx>
      <c:valAx>
        <c:axId val="-30418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30418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914260717410324E-2"/>
          <c:y val="0.16708333333333336"/>
          <c:w val="0.909196850393700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45808133577760962"/>
                  <c:y val="-2.71148317267038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4993133369298392"/>
                  <c:y val="-5.02023789390608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Лист1!$A$45:$A$52</c:f>
              <c:numCache>
                <c:formatCode>General</c:formatCode>
                <c:ptCount val="8"/>
                <c:pt idx="0">
                  <c:v>1</c:v>
                </c:pt>
                <c:pt idx="1">
                  <c:v>1.3</c:v>
                </c:pt>
                <c:pt idx="2">
                  <c:v>2.2000000000000002</c:v>
                </c:pt>
                <c:pt idx="3">
                  <c:v>2.6</c:v>
                </c:pt>
                <c:pt idx="4">
                  <c:v>3.3</c:v>
                </c:pt>
                <c:pt idx="5">
                  <c:v>3.6</c:v>
                </c:pt>
                <c:pt idx="6">
                  <c:v>5.3</c:v>
                </c:pt>
                <c:pt idx="7">
                  <c:v>6</c:v>
                </c:pt>
              </c:numCache>
            </c:numRef>
          </c:xVal>
          <c:yVal>
            <c:numRef>
              <c:f>Лист1!$B$45:$B$52</c:f>
              <c:numCache>
                <c:formatCode>General</c:formatCode>
                <c:ptCount val="8"/>
                <c:pt idx="0">
                  <c:v>1.3</c:v>
                </c:pt>
                <c:pt idx="1">
                  <c:v>2.2000000000000002</c:v>
                </c:pt>
                <c:pt idx="2">
                  <c:v>2.8</c:v>
                </c:pt>
                <c:pt idx="3">
                  <c:v>3.2</c:v>
                </c:pt>
                <c:pt idx="4">
                  <c:v>3.8</c:v>
                </c:pt>
                <c:pt idx="5">
                  <c:v>4.4000000000000004</c:v>
                </c:pt>
                <c:pt idx="6">
                  <c:v>5.6</c:v>
                </c:pt>
                <c:pt idx="7">
                  <c:v>5.9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04182016"/>
        <c:axId val="-304181472"/>
      </c:scatterChart>
      <c:valAx>
        <c:axId val="-30418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304181472"/>
        <c:crosses val="autoZero"/>
        <c:crossBetween val="midCat"/>
      </c:valAx>
      <c:valAx>
        <c:axId val="-30418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30418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422016</xdr:colOff>
      <xdr:row>0</xdr:row>
      <xdr:rowOff>146802</xdr:rowOff>
    </xdr:from>
    <xdr:to>
      <xdr:col>17</xdr:col>
      <xdr:colOff>115334</xdr:colOff>
      <xdr:row>15</xdr:row>
      <xdr:rowOff>146802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315147</xdr:colOff>
      <xdr:row>32</xdr:row>
      <xdr:rowOff>34806</xdr:rowOff>
    </xdr:from>
    <xdr:to>
      <xdr:col>10</xdr:col>
      <xdr:colOff>272814</xdr:colOff>
      <xdr:row>44</xdr:row>
      <xdr:rowOff>150518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432740</xdr:colOff>
      <xdr:row>32</xdr:row>
      <xdr:rowOff>53622</xdr:rowOff>
    </xdr:from>
    <xdr:to>
      <xdr:col>16</xdr:col>
      <xdr:colOff>442148</xdr:colOff>
      <xdr:row>44</xdr:row>
      <xdr:rowOff>159926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248588</xdr:colOff>
      <xdr:row>45</xdr:row>
      <xdr:rowOff>44836</xdr:rowOff>
    </xdr:from>
    <xdr:to>
      <xdr:col>8</xdr:col>
      <xdr:colOff>86264</xdr:colOff>
      <xdr:row>56</xdr:row>
      <xdr:rowOff>100641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"/>
  <sheetViews>
    <sheetView tabSelected="1" zoomScale="96" workbookViewId="0">
      <selection activeCell="AE20" sqref="AE20"/>
    </sheetView>
  </sheetViews>
  <sheetFormatPr defaultRowHeight="14.4" x14ac:dyDescent="0.3"/>
  <cols>
    <col min="2" max="2" width="9.88671875" bestFit="1" customWidth="1"/>
  </cols>
  <sheetData>
    <row r="1" spans="1:35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</row>
    <row r="2" spans="1:35" x14ac:dyDescent="0.3">
      <c r="A2" s="14"/>
      <c r="B2" s="14"/>
      <c r="C2" s="14"/>
      <c r="D2" s="14"/>
      <c r="E2" s="14"/>
      <c r="F2" s="14"/>
      <c r="G2" s="14"/>
      <c r="H2" s="14"/>
      <c r="I2" s="14"/>
      <c r="S2" t="s">
        <v>4</v>
      </c>
      <c r="T2" t="s">
        <v>5</v>
      </c>
      <c r="U2" t="s">
        <v>44</v>
      </c>
      <c r="V2" t="s">
        <v>45</v>
      </c>
      <c r="W2" t="s">
        <v>7</v>
      </c>
      <c r="X2" t="s">
        <v>46</v>
      </c>
      <c r="Y2" t="s">
        <v>6</v>
      </c>
    </row>
    <row r="3" spans="1:35" x14ac:dyDescent="0.3">
      <c r="A3" t="s">
        <v>1</v>
      </c>
      <c r="B3">
        <v>1</v>
      </c>
      <c r="C3">
        <v>1.3</v>
      </c>
      <c r="D3">
        <v>2.2000000000000002</v>
      </c>
      <c r="E3">
        <v>2.6</v>
      </c>
      <c r="F3">
        <v>3.3</v>
      </c>
      <c r="G3">
        <v>3.6</v>
      </c>
      <c r="H3">
        <v>5.3</v>
      </c>
      <c r="I3">
        <v>6</v>
      </c>
      <c r="S3">
        <f>E7</f>
        <v>1</v>
      </c>
      <c r="T3">
        <f>F7</f>
        <v>-1.3</v>
      </c>
      <c r="U3">
        <f>S3*S3*S3*S3</f>
        <v>1</v>
      </c>
      <c r="V3">
        <f>S3*S3*S3</f>
        <v>1</v>
      </c>
      <c r="W3">
        <f>S3*S3</f>
        <v>1</v>
      </c>
      <c r="X3">
        <f>W3*T3</f>
        <v>-1.3</v>
      </c>
      <c r="Y3">
        <f>S3*T3</f>
        <v>-1.3</v>
      </c>
      <c r="AA3">
        <f>AB13</f>
        <v>-29.200000000000003</v>
      </c>
      <c r="AB3">
        <f t="shared" ref="AB3:AC5" si="0">Y13</f>
        <v>25.299999999999997</v>
      </c>
      <c r="AC3">
        <f t="shared" si="0"/>
        <v>102.23</v>
      </c>
      <c r="AE3" t="s">
        <v>52</v>
      </c>
      <c r="AF3">
        <f>MDETERM(AA3:AC5)</f>
        <v>-1986.5797452001932</v>
      </c>
    </row>
    <row r="4" spans="1:35" x14ac:dyDescent="0.3">
      <c r="A4" t="s">
        <v>2</v>
      </c>
      <c r="B4">
        <v>-1.3</v>
      </c>
      <c r="C4">
        <v>-2.2000000000000002</v>
      </c>
      <c r="D4">
        <v>-2.8</v>
      </c>
      <c r="E4">
        <v>-3.2</v>
      </c>
      <c r="F4">
        <v>-3.8</v>
      </c>
      <c r="G4">
        <v>-4.4000000000000004</v>
      </c>
      <c r="H4">
        <v>-5.6</v>
      </c>
      <c r="I4">
        <v>-5.9</v>
      </c>
      <c r="S4">
        <f t="shared" ref="S4:S9" si="1">E8</f>
        <v>1.3</v>
      </c>
      <c r="T4">
        <f t="shared" ref="T4:T10" si="2">F8</f>
        <v>-2.2000000000000002</v>
      </c>
      <c r="U4">
        <f t="shared" ref="U4:U10" si="3">S4*S4*S4*S4</f>
        <v>2.856100000000001</v>
      </c>
      <c r="V4">
        <f t="shared" ref="V4:V10" si="4">S4*S4*S4</f>
        <v>2.1970000000000005</v>
      </c>
      <c r="W4">
        <f t="shared" ref="W4:W10" si="5">S4*S4</f>
        <v>1.6900000000000002</v>
      </c>
      <c r="X4">
        <f t="shared" ref="X4:X10" si="6">W4*T4</f>
        <v>-3.7180000000000009</v>
      </c>
      <c r="Y4">
        <f t="shared" ref="Y4:Y10" si="7">S4*T4</f>
        <v>-2.8600000000000003</v>
      </c>
      <c r="AA4">
        <f>AB14</f>
        <v>-112.10000000000001</v>
      </c>
      <c r="AB4">
        <f t="shared" si="0"/>
        <v>102.23</v>
      </c>
      <c r="AC4">
        <f t="shared" si="0"/>
        <v>478.89099999999996</v>
      </c>
    </row>
    <row r="5" spans="1:35" x14ac:dyDescent="0.3">
      <c r="S5">
        <f t="shared" si="1"/>
        <v>2.2000000000000002</v>
      </c>
      <c r="T5">
        <f t="shared" si="2"/>
        <v>-2.8</v>
      </c>
      <c r="U5">
        <f t="shared" si="3"/>
        <v>23.42560000000001</v>
      </c>
      <c r="V5">
        <f t="shared" si="4"/>
        <v>10.648000000000003</v>
      </c>
      <c r="W5">
        <f t="shared" si="5"/>
        <v>4.8400000000000007</v>
      </c>
      <c r="X5">
        <f t="shared" si="6"/>
        <v>-13.552000000000001</v>
      </c>
      <c r="Y5">
        <f t="shared" si="7"/>
        <v>-6.16</v>
      </c>
      <c r="AA5">
        <f>AB15</f>
        <v>-508.31200000000001</v>
      </c>
      <c r="AB5">
        <f t="shared" si="0"/>
        <v>478.89099999999996</v>
      </c>
      <c r="AC5">
        <f t="shared" si="0"/>
        <v>2444.5810999999999</v>
      </c>
    </row>
    <row r="6" spans="1:35" x14ac:dyDescent="0.3">
      <c r="A6" t="s">
        <v>3</v>
      </c>
      <c r="B6">
        <v>8</v>
      </c>
      <c r="D6" s="1"/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S6">
        <f t="shared" si="1"/>
        <v>2.6</v>
      </c>
      <c r="T6">
        <f t="shared" si="2"/>
        <v>-3.2</v>
      </c>
      <c r="U6">
        <f t="shared" si="3"/>
        <v>45.697600000000016</v>
      </c>
      <c r="V6">
        <f t="shared" si="4"/>
        <v>17.576000000000004</v>
      </c>
      <c r="W6">
        <f t="shared" si="5"/>
        <v>6.7600000000000007</v>
      </c>
      <c r="X6">
        <f t="shared" si="6"/>
        <v>-21.632000000000005</v>
      </c>
      <c r="Y6">
        <f t="shared" si="7"/>
        <v>-8.32</v>
      </c>
    </row>
    <row r="7" spans="1:35" x14ac:dyDescent="0.3">
      <c r="D7" s="1">
        <v>1</v>
      </c>
      <c r="E7" s="1">
        <f>B3</f>
        <v>1</v>
      </c>
      <c r="F7" s="1">
        <f>B4</f>
        <v>-1.3</v>
      </c>
      <c r="G7" s="1">
        <f>E7*F7</f>
        <v>-1.3</v>
      </c>
      <c r="H7" s="1">
        <f>E7*E7</f>
        <v>1</v>
      </c>
      <c r="I7" s="1">
        <f>F7*F7</f>
        <v>1.6900000000000002</v>
      </c>
      <c r="S7">
        <f t="shared" si="1"/>
        <v>3.3</v>
      </c>
      <c r="T7">
        <f t="shared" si="2"/>
        <v>-3.8</v>
      </c>
      <c r="U7">
        <f t="shared" si="3"/>
        <v>118.59209999999999</v>
      </c>
      <c r="V7">
        <f t="shared" si="4"/>
        <v>35.936999999999998</v>
      </c>
      <c r="W7">
        <f t="shared" si="5"/>
        <v>10.889999999999999</v>
      </c>
      <c r="X7">
        <f t="shared" si="6"/>
        <v>-41.381999999999991</v>
      </c>
      <c r="Y7">
        <f t="shared" si="7"/>
        <v>-12.54</v>
      </c>
      <c r="AA7">
        <f>X13</f>
        <v>8</v>
      </c>
      <c r="AB7">
        <f>AB13</f>
        <v>-29.200000000000003</v>
      </c>
      <c r="AC7">
        <f>Z13</f>
        <v>102.23</v>
      </c>
      <c r="AE7" t="s">
        <v>52</v>
      </c>
      <c r="AF7">
        <f>MDETERM(AA7:AC9)</f>
        <v>-11632.200102000215</v>
      </c>
    </row>
    <row r="8" spans="1:35" x14ac:dyDescent="0.3">
      <c r="D8" s="1">
        <v>2</v>
      </c>
      <c r="E8" s="1">
        <f>C3</f>
        <v>1.3</v>
      </c>
      <c r="F8" s="1">
        <f>C4</f>
        <v>-2.2000000000000002</v>
      </c>
      <c r="G8" s="1">
        <f t="shared" ref="G8:G14" si="8">E8*F8</f>
        <v>-2.8600000000000003</v>
      </c>
      <c r="H8" s="1">
        <f t="shared" ref="H8:H14" si="9">E8*E8</f>
        <v>1.6900000000000002</v>
      </c>
      <c r="I8" s="1">
        <f t="shared" ref="I8:I14" si="10">F8*F8</f>
        <v>4.8400000000000007</v>
      </c>
      <c r="S8">
        <f t="shared" si="1"/>
        <v>3.6</v>
      </c>
      <c r="T8">
        <f t="shared" si="2"/>
        <v>-4.4000000000000004</v>
      </c>
      <c r="U8">
        <f t="shared" si="3"/>
        <v>167.96160000000003</v>
      </c>
      <c r="V8">
        <f t="shared" si="4"/>
        <v>46.656000000000006</v>
      </c>
      <c r="W8">
        <f t="shared" si="5"/>
        <v>12.96</v>
      </c>
      <c r="X8">
        <f t="shared" si="6"/>
        <v>-57.024000000000008</v>
      </c>
      <c r="Y8">
        <f t="shared" si="7"/>
        <v>-15.840000000000002</v>
      </c>
      <c r="AA8">
        <f>X14</f>
        <v>25.299999999999997</v>
      </c>
      <c r="AB8">
        <f>AB14</f>
        <v>-112.10000000000001</v>
      </c>
      <c r="AC8">
        <f>Z14</f>
        <v>478.89099999999996</v>
      </c>
    </row>
    <row r="9" spans="1:35" x14ac:dyDescent="0.3">
      <c r="D9" s="1">
        <v>3</v>
      </c>
      <c r="E9" s="1">
        <f>D3</f>
        <v>2.2000000000000002</v>
      </c>
      <c r="F9" s="1">
        <f>D4</f>
        <v>-2.8</v>
      </c>
      <c r="G9" s="1">
        <f t="shared" si="8"/>
        <v>-6.16</v>
      </c>
      <c r="H9" s="1">
        <f t="shared" si="9"/>
        <v>4.8400000000000007</v>
      </c>
      <c r="I9" s="1">
        <f t="shared" si="10"/>
        <v>7.839999999999999</v>
      </c>
      <c r="S9">
        <f t="shared" si="1"/>
        <v>5.3</v>
      </c>
      <c r="T9">
        <f t="shared" si="2"/>
        <v>-5.6</v>
      </c>
      <c r="U9">
        <f t="shared" si="3"/>
        <v>789.04809999999986</v>
      </c>
      <c r="V9">
        <f t="shared" si="4"/>
        <v>148.87699999999998</v>
      </c>
      <c r="W9">
        <f t="shared" si="5"/>
        <v>28.09</v>
      </c>
      <c r="X9">
        <f t="shared" si="6"/>
        <v>-157.304</v>
      </c>
      <c r="Y9">
        <f t="shared" si="7"/>
        <v>-29.679999999999996</v>
      </c>
      <c r="AA9">
        <f>X15</f>
        <v>102.23</v>
      </c>
      <c r="AB9">
        <f>AB15</f>
        <v>-508.31200000000001</v>
      </c>
      <c r="AC9">
        <f>Z15</f>
        <v>2444.5810999999999</v>
      </c>
    </row>
    <row r="10" spans="1:35" x14ac:dyDescent="0.3">
      <c r="D10" s="1">
        <v>4</v>
      </c>
      <c r="E10" s="1">
        <f>E3</f>
        <v>2.6</v>
      </c>
      <c r="F10" s="1">
        <f>E4</f>
        <v>-3.2</v>
      </c>
      <c r="G10" s="1">
        <f t="shared" si="8"/>
        <v>-8.32</v>
      </c>
      <c r="H10" s="1">
        <f t="shared" si="9"/>
        <v>6.7600000000000007</v>
      </c>
      <c r="I10" s="1">
        <f t="shared" si="10"/>
        <v>10.240000000000002</v>
      </c>
      <c r="S10">
        <f>E14</f>
        <v>6</v>
      </c>
      <c r="T10">
        <f t="shared" si="2"/>
        <v>-5.9</v>
      </c>
      <c r="U10">
        <f t="shared" si="3"/>
        <v>1296</v>
      </c>
      <c r="V10">
        <f t="shared" si="4"/>
        <v>216</v>
      </c>
      <c r="W10">
        <f t="shared" si="5"/>
        <v>36</v>
      </c>
      <c r="X10">
        <f t="shared" si="6"/>
        <v>-212.4</v>
      </c>
      <c r="Y10">
        <f t="shared" si="7"/>
        <v>-35.400000000000006</v>
      </c>
    </row>
    <row r="11" spans="1:35" x14ac:dyDescent="0.3">
      <c r="D11" s="1">
        <v>5</v>
      </c>
      <c r="E11" s="1">
        <f>F3</f>
        <v>3.3</v>
      </c>
      <c r="F11" s="1">
        <f>F4</f>
        <v>-3.8</v>
      </c>
      <c r="G11" s="1">
        <f t="shared" si="8"/>
        <v>-12.54</v>
      </c>
      <c r="H11" s="1">
        <f t="shared" si="9"/>
        <v>10.889999999999999</v>
      </c>
      <c r="I11" s="1">
        <f t="shared" si="10"/>
        <v>14.44</v>
      </c>
      <c r="S11">
        <f>SUM(S3:S10)</f>
        <v>25.299999999999997</v>
      </c>
      <c r="T11">
        <f t="shared" ref="T11:Y11" si="11">SUM(T3:T10)</f>
        <v>-29.200000000000003</v>
      </c>
      <c r="U11">
        <f t="shared" si="11"/>
        <v>2444.5810999999999</v>
      </c>
      <c r="V11">
        <f t="shared" si="11"/>
        <v>478.89099999999996</v>
      </c>
      <c r="W11">
        <f t="shared" si="11"/>
        <v>102.23</v>
      </c>
      <c r="X11">
        <f t="shared" si="11"/>
        <v>-508.31200000000001</v>
      </c>
      <c r="Y11">
        <f t="shared" si="11"/>
        <v>-112.10000000000001</v>
      </c>
    </row>
    <row r="12" spans="1:35" x14ac:dyDescent="0.3">
      <c r="D12" s="1">
        <v>6</v>
      </c>
      <c r="E12" s="1">
        <f>G3</f>
        <v>3.6</v>
      </c>
      <c r="F12" s="1">
        <f>G4</f>
        <v>-4.4000000000000004</v>
      </c>
      <c r="G12" s="1">
        <f t="shared" si="8"/>
        <v>-15.840000000000002</v>
      </c>
      <c r="H12" s="1">
        <f t="shared" si="9"/>
        <v>12.96</v>
      </c>
      <c r="I12" s="1">
        <f t="shared" si="10"/>
        <v>19.360000000000003</v>
      </c>
    </row>
    <row r="13" spans="1:35" x14ac:dyDescent="0.3">
      <c r="D13" s="1">
        <v>7</v>
      </c>
      <c r="E13" s="1">
        <f>H3</f>
        <v>5.3</v>
      </c>
      <c r="F13" s="1">
        <f>H4</f>
        <v>-5.6</v>
      </c>
      <c r="G13" s="1">
        <f t="shared" si="8"/>
        <v>-29.679999999999996</v>
      </c>
      <c r="H13" s="1">
        <f t="shared" si="9"/>
        <v>28.09</v>
      </c>
      <c r="I13" s="1">
        <f t="shared" si="10"/>
        <v>31.359999999999996</v>
      </c>
      <c r="S13" t="s">
        <v>49</v>
      </c>
      <c r="X13">
        <f>$B$6</f>
        <v>8</v>
      </c>
      <c r="Y13">
        <f>$S$11</f>
        <v>25.299999999999997</v>
      </c>
      <c r="Z13">
        <f>$W$11</f>
        <v>102.23</v>
      </c>
      <c r="AB13">
        <f>$T$11</f>
        <v>-29.200000000000003</v>
      </c>
      <c r="AD13">
        <f t="shared" ref="AD13:AE15" si="12">X13</f>
        <v>8</v>
      </c>
      <c r="AE13">
        <f t="shared" si="12"/>
        <v>25.299999999999997</v>
      </c>
      <c r="AF13">
        <f>AB13</f>
        <v>-29.200000000000003</v>
      </c>
      <c r="AH13" t="s">
        <v>52</v>
      </c>
      <c r="AI13">
        <f>MDETERM(AD13:AF15)</f>
        <v>562.31442000000129</v>
      </c>
    </row>
    <row r="14" spans="1:35" x14ac:dyDescent="0.3">
      <c r="D14" s="1">
        <v>8</v>
      </c>
      <c r="E14" s="1">
        <f>I3</f>
        <v>6</v>
      </c>
      <c r="F14" s="1">
        <f>I4</f>
        <v>-5.9</v>
      </c>
      <c r="G14" s="1">
        <f t="shared" si="8"/>
        <v>-35.400000000000006</v>
      </c>
      <c r="H14" s="1">
        <f t="shared" si="9"/>
        <v>36</v>
      </c>
      <c r="I14" s="1">
        <f t="shared" si="10"/>
        <v>34.81</v>
      </c>
      <c r="S14" t="s">
        <v>50</v>
      </c>
      <c r="X14">
        <f>$S$11</f>
        <v>25.299999999999997</v>
      </c>
      <c r="Y14">
        <f>$W$11</f>
        <v>102.23</v>
      </c>
      <c r="Z14">
        <f>$V$11</f>
        <v>478.89099999999996</v>
      </c>
      <c r="AB14">
        <f>$Y$11</f>
        <v>-112.10000000000001</v>
      </c>
      <c r="AD14">
        <f t="shared" si="12"/>
        <v>25.299999999999997</v>
      </c>
      <c r="AE14">
        <f t="shared" si="12"/>
        <v>102.23</v>
      </c>
      <c r="AF14">
        <f>AB14</f>
        <v>-112.10000000000001</v>
      </c>
    </row>
    <row r="15" spans="1:35" x14ac:dyDescent="0.3">
      <c r="D15" s="2" t="s">
        <v>9</v>
      </c>
      <c r="E15" s="1">
        <f>SUM(E7:E14)</f>
        <v>25.299999999999997</v>
      </c>
      <c r="F15" s="1">
        <f>SUM(F7:F14)</f>
        <v>-29.200000000000003</v>
      </c>
      <c r="G15" s="1">
        <f>SUM(G7:G14)</f>
        <v>-112.10000000000001</v>
      </c>
      <c r="H15" s="1">
        <f>SUM(H7:H14)</f>
        <v>102.23</v>
      </c>
      <c r="I15" s="1">
        <f>SUM(I7:I14)</f>
        <v>124.58000000000001</v>
      </c>
      <c r="S15" t="s">
        <v>51</v>
      </c>
      <c r="X15">
        <f>$W$11</f>
        <v>102.23</v>
      </c>
      <c r="Y15">
        <f>$V$11</f>
        <v>478.89099999999996</v>
      </c>
      <c r="Z15">
        <f>$U$11</f>
        <v>2444.5810999999999</v>
      </c>
      <c r="AB15">
        <f>$X$11</f>
        <v>-508.31200000000001</v>
      </c>
      <c r="AD15">
        <f t="shared" si="12"/>
        <v>102.23</v>
      </c>
      <c r="AE15">
        <f t="shared" si="12"/>
        <v>478.89099999999996</v>
      </c>
      <c r="AF15">
        <f>AB15</f>
        <v>-508.31200000000001</v>
      </c>
    </row>
    <row r="16" spans="1:35" x14ac:dyDescent="0.3">
      <c r="A16" t="s">
        <v>27</v>
      </c>
      <c r="B16">
        <f>B17*B17</f>
        <v>0.97580253164557029</v>
      </c>
      <c r="D16" s="1" t="s">
        <v>10</v>
      </c>
      <c r="E16" s="3">
        <f>E15/$B$6</f>
        <v>3.1624999999999996</v>
      </c>
      <c r="F16" s="3">
        <f>F15/$B$6</f>
        <v>-3.6500000000000004</v>
      </c>
      <c r="G16" s="3">
        <f>G15/$B$6</f>
        <v>-14.012500000000001</v>
      </c>
      <c r="H16" s="1"/>
      <c r="I16" s="1"/>
    </row>
    <row r="17" spans="1:29" x14ac:dyDescent="0.3">
      <c r="A17" t="s">
        <v>12</v>
      </c>
      <c r="B17" s="4">
        <f>(G16-E16*F16)/SQRT(H17*I17)</f>
        <v>-0.98782717701304934</v>
      </c>
      <c r="D17" s="1" t="s">
        <v>11</v>
      </c>
      <c r="E17" s="1"/>
      <c r="F17" s="1"/>
      <c r="G17" s="1"/>
      <c r="H17" s="3">
        <f>H15/$B$6-E16*E16</f>
        <v>2.7773437500000036</v>
      </c>
      <c r="I17" s="3">
        <f>I15/$B$6-F16*F16</f>
        <v>2.2499999999999982</v>
      </c>
      <c r="S17" t="s">
        <v>47</v>
      </c>
      <c r="T17">
        <f>AI13/W17</f>
        <v>6.4976089352209249E-2</v>
      </c>
      <c r="V17" t="s">
        <v>52</v>
      </c>
      <c r="W17">
        <f>MDETERM(X13:Z15)</f>
        <v>8654.1745680002532</v>
      </c>
    </row>
    <row r="18" spans="1:29" x14ac:dyDescent="0.3">
      <c r="A18" t="s">
        <v>13</v>
      </c>
      <c r="B18">
        <f>ABS(B17)*SQRT(($B$6-2)/(1-B17*B17))</f>
        <v>15.555057834383566</v>
      </c>
      <c r="D18" s="15" t="s">
        <v>15</v>
      </c>
      <c r="E18" s="16"/>
      <c r="F18" s="16"/>
      <c r="G18" s="16"/>
      <c r="H18" s="16"/>
      <c r="I18" s="16"/>
      <c r="J18" s="16"/>
      <c r="L18" s="17" t="s">
        <v>16</v>
      </c>
      <c r="M18" s="17"/>
      <c r="S18" t="s">
        <v>18</v>
      </c>
      <c r="T18">
        <f>AF7/W17</f>
        <v>-1.34411433587341</v>
      </c>
    </row>
    <row r="19" spans="1:29" x14ac:dyDescent="0.3">
      <c r="A19" t="s">
        <v>14</v>
      </c>
      <c r="B19">
        <f>(2.57+2.31)/2</f>
        <v>2.44</v>
      </c>
      <c r="D19" s="16"/>
      <c r="E19" s="16"/>
      <c r="F19" s="16"/>
      <c r="G19" s="16"/>
      <c r="H19" s="16"/>
      <c r="I19" s="16"/>
      <c r="J19" s="16"/>
      <c r="L19" t="s">
        <v>17</v>
      </c>
      <c r="S19" t="s">
        <v>48</v>
      </c>
      <c r="T19">
        <f>AF3/W17</f>
        <v>-0.22955161460987702</v>
      </c>
      <c r="Y19">
        <f t="array" ref="Y19:AA21">MINVERSE(X13:Z15)</f>
        <v>2.3772268297049024</v>
      </c>
      <c r="Z19">
        <v>-1.4895556819093287</v>
      </c>
      <c r="AA19">
        <v>0.19238916281587404</v>
      </c>
      <c r="AC19">
        <f t="array" ref="AC19:AC21">MMULT(Y19:AA21,AB13:AB15)</f>
        <v>-0.22955161460997431</v>
      </c>
    </row>
    <row r="20" spans="1:29" x14ac:dyDescent="0.3">
      <c r="D20" s="16"/>
      <c r="E20" s="16"/>
      <c r="F20" s="16"/>
      <c r="G20" s="16"/>
      <c r="H20" s="16"/>
      <c r="I20" s="16"/>
      <c r="J20" s="16"/>
      <c r="Y20">
        <v>-1.4895556819093287</v>
      </c>
      <c r="Z20">
        <v>1.0521715073404252</v>
      </c>
      <c r="AA20">
        <v>-0.14382758173176291</v>
      </c>
      <c r="AC20">
        <v>-1.3441143358733996</v>
      </c>
    </row>
    <row r="21" spans="1:29" x14ac:dyDescent="0.3">
      <c r="A21" t="s">
        <v>18</v>
      </c>
      <c r="B21" s="5">
        <f>(G15-F15*(E15/B6))/(H15-E15*(E15/B6))</f>
        <v>-0.88911392405063217</v>
      </c>
      <c r="D21" s="16"/>
      <c r="E21" s="16"/>
      <c r="F21" s="16"/>
      <c r="G21" s="16"/>
      <c r="H21" s="16"/>
      <c r="I21" s="16"/>
      <c r="J21" s="16"/>
      <c r="L21" t="s">
        <v>18</v>
      </c>
      <c r="M21" s="5">
        <f>(G15-F15*(E15/B6))/(H15-E15*(E15/B6))</f>
        <v>-0.88911392405063217</v>
      </c>
      <c r="Y21">
        <v>0.1923891628158739</v>
      </c>
      <c r="Z21">
        <v>-0.14382758173176288</v>
      </c>
      <c r="AA21">
        <v>2.0539220534936994E-2</v>
      </c>
      <c r="AC21">
        <v>6.4976089352207111E-2</v>
      </c>
    </row>
    <row r="22" spans="1:29" x14ac:dyDescent="0.3">
      <c r="A22" t="s">
        <v>19</v>
      </c>
      <c r="B22" s="5">
        <f>(F15-E15*M21)/B6</f>
        <v>-0.83817721518987653</v>
      </c>
      <c r="D22" s="16"/>
      <c r="E22" s="16"/>
      <c r="F22" s="16"/>
      <c r="G22" s="16"/>
      <c r="H22" s="16"/>
      <c r="I22" s="16"/>
      <c r="J22" s="16"/>
      <c r="L22" t="s">
        <v>19</v>
      </c>
      <c r="M22" s="5">
        <f>(F15-E15*M21)/B6</f>
        <v>-0.83817721518987653</v>
      </c>
      <c r="O22" s="1" t="s">
        <v>21</v>
      </c>
      <c r="P22" s="1" t="s">
        <v>22</v>
      </c>
    </row>
    <row r="23" spans="1:29" x14ac:dyDescent="0.3">
      <c r="O23" s="1">
        <f>E7</f>
        <v>1</v>
      </c>
      <c r="P23" s="1">
        <f>M22+M21*O23</f>
        <v>-1.7272911392405086</v>
      </c>
      <c r="S23">
        <f t="array" ref="S23:S26">MMULT(P27:Q28,K27:K28)</f>
        <v>-0.83817721518987831</v>
      </c>
    </row>
    <row r="24" spans="1:29" x14ac:dyDescent="0.3">
      <c r="H24" t="s">
        <v>20</v>
      </c>
      <c r="L24" t="s">
        <v>23</v>
      </c>
      <c r="O24" s="1">
        <f>E14</f>
        <v>6</v>
      </c>
      <c r="P24" s="1">
        <f>M23+M22*O24</f>
        <v>-5.0290632911392592</v>
      </c>
      <c r="S24">
        <v>-0.88911392405063161</v>
      </c>
    </row>
    <row r="25" spans="1:29" x14ac:dyDescent="0.3">
      <c r="A25" s="18" t="s">
        <v>24</v>
      </c>
      <c r="B25" s="18"/>
      <c r="C25" s="18" t="s">
        <v>25</v>
      </c>
      <c r="D25" s="18"/>
      <c r="E25" s="18"/>
      <c r="F25" s="1" t="s">
        <v>26</v>
      </c>
      <c r="S25" t="e">
        <v>#N/A</v>
      </c>
    </row>
    <row r="26" spans="1:29" x14ac:dyDescent="0.3">
      <c r="A26" s="18" t="s">
        <v>28</v>
      </c>
      <c r="B26" s="18"/>
      <c r="C26" s="18" t="s">
        <v>35</v>
      </c>
      <c r="D26" s="18"/>
      <c r="E26" s="18"/>
      <c r="F26" s="1">
        <v>0.9758</v>
      </c>
      <c r="S26" t="e">
        <v>#N/A</v>
      </c>
    </row>
    <row r="27" spans="1:29" x14ac:dyDescent="0.3">
      <c r="A27" s="18" t="s">
        <v>29</v>
      </c>
      <c r="B27" s="18"/>
      <c r="C27" s="18" t="s">
        <v>38</v>
      </c>
      <c r="D27" s="18"/>
      <c r="E27" s="18"/>
      <c r="F27" s="12">
        <v>0.98719999999999997</v>
      </c>
      <c r="K27">
        <v>-29.2</v>
      </c>
      <c r="M27">
        <f>B6</f>
        <v>8</v>
      </c>
      <c r="N27">
        <f>E15</f>
        <v>25.299999999999997</v>
      </c>
      <c r="P27">
        <f t="array" ref="P27:R30">MINVERSE(M27:N28)</f>
        <v>0.57513361462728452</v>
      </c>
      <c r="Q27">
        <v>-0.14233473980309394</v>
      </c>
      <c r="R27" t="e">
        <v>#N/A</v>
      </c>
    </row>
    <row r="28" spans="1:29" x14ac:dyDescent="0.3">
      <c r="A28" s="18" t="s">
        <v>30</v>
      </c>
      <c r="B28" s="18"/>
      <c r="C28" s="18" t="s">
        <v>53</v>
      </c>
      <c r="D28" s="18"/>
      <c r="E28" s="18"/>
      <c r="F28" s="1">
        <v>0.8377</v>
      </c>
      <c r="K28">
        <v>-112.1</v>
      </c>
      <c r="M28">
        <f>E15</f>
        <v>25.299999999999997</v>
      </c>
      <c r="N28">
        <f>H15</f>
        <v>102.23</v>
      </c>
      <c r="P28">
        <v>-0.14233473980309397</v>
      </c>
      <c r="Q28">
        <v>4.5007032348804425E-2</v>
      </c>
      <c r="R28" t="e">
        <v>#N/A</v>
      </c>
    </row>
    <row r="29" spans="1:29" x14ac:dyDescent="0.3">
      <c r="A29" s="18" t="s">
        <v>31</v>
      </c>
      <c r="B29" s="18"/>
      <c r="C29" s="18" t="s">
        <v>39</v>
      </c>
      <c r="D29" s="18"/>
      <c r="E29" s="18"/>
      <c r="F29" s="1">
        <v>0.96340000000000003</v>
      </c>
      <c r="P29" t="e">
        <v>#N/A</v>
      </c>
      <c r="Q29" t="e">
        <v>#N/A</v>
      </c>
      <c r="R29" t="e">
        <v>#N/A</v>
      </c>
    </row>
    <row r="30" spans="1:29" x14ac:dyDescent="0.3">
      <c r="A30" s="18" t="s">
        <v>32</v>
      </c>
      <c r="B30" s="18"/>
      <c r="C30" s="18" t="s">
        <v>41</v>
      </c>
      <c r="D30" s="18"/>
      <c r="E30" s="18"/>
      <c r="F30" s="1">
        <v>0.871</v>
      </c>
      <c r="P30" t="e">
        <v>#N/A</v>
      </c>
      <c r="Q30" t="e">
        <v>#N/A</v>
      </c>
      <c r="R30" t="e">
        <v>#N/A</v>
      </c>
    </row>
    <row r="31" spans="1:29" x14ac:dyDescent="0.3">
      <c r="A31" s="18" t="s">
        <v>33</v>
      </c>
      <c r="B31" s="18"/>
      <c r="C31" s="18" t="s">
        <v>42</v>
      </c>
      <c r="D31" s="18"/>
      <c r="E31" s="18"/>
      <c r="F31" s="1">
        <v>0.9677</v>
      </c>
    </row>
    <row r="32" spans="1:29" x14ac:dyDescent="0.3">
      <c r="A32" s="18" t="s">
        <v>34</v>
      </c>
      <c r="B32" s="18"/>
      <c r="C32" s="18" t="s">
        <v>37</v>
      </c>
      <c r="D32" s="18"/>
      <c r="E32" s="18"/>
      <c r="F32" s="1">
        <v>0.68240000000000001</v>
      </c>
    </row>
    <row r="33" spans="1:4" ht="15" thickBot="1" x14ac:dyDescent="0.35"/>
    <row r="34" spans="1:4" x14ac:dyDescent="0.3">
      <c r="A34" s="6" t="s">
        <v>4</v>
      </c>
      <c r="B34" s="7" t="s">
        <v>36</v>
      </c>
      <c r="C34" s="6" t="s">
        <v>43</v>
      </c>
      <c r="D34" s="7" t="s">
        <v>5</v>
      </c>
    </row>
    <row r="35" spans="1:4" x14ac:dyDescent="0.3">
      <c r="A35" s="8">
        <f>E7</f>
        <v>1</v>
      </c>
      <c r="B35" s="9">
        <f>1/F7</f>
        <v>-0.76923076923076916</v>
      </c>
      <c r="C35" s="8">
        <f>1/A35</f>
        <v>1</v>
      </c>
      <c r="D35" s="9">
        <f>F7</f>
        <v>-1.3</v>
      </c>
    </row>
    <row r="36" spans="1:4" x14ac:dyDescent="0.3">
      <c r="A36" s="8">
        <f t="shared" ref="A36:A42" si="13">E8</f>
        <v>1.3</v>
      </c>
      <c r="B36" s="9">
        <f t="shared" ref="B36:B42" si="14">1/F8</f>
        <v>-0.45454545454545453</v>
      </c>
      <c r="C36" s="8">
        <f t="shared" ref="C36:C42" si="15">1/A36</f>
        <v>0.76923076923076916</v>
      </c>
      <c r="D36" s="9">
        <f t="shared" ref="D36:D42" si="16">F8</f>
        <v>-2.2000000000000002</v>
      </c>
    </row>
    <row r="37" spans="1:4" x14ac:dyDescent="0.3">
      <c r="A37" s="8">
        <f t="shared" si="13"/>
        <v>2.2000000000000002</v>
      </c>
      <c r="B37" s="9">
        <f t="shared" si="14"/>
        <v>-0.35714285714285715</v>
      </c>
      <c r="C37" s="8">
        <f t="shared" si="15"/>
        <v>0.45454545454545453</v>
      </c>
      <c r="D37" s="9">
        <f>F9</f>
        <v>-2.8</v>
      </c>
    </row>
    <row r="38" spans="1:4" x14ac:dyDescent="0.3">
      <c r="A38" s="8">
        <f t="shared" si="13"/>
        <v>2.6</v>
      </c>
      <c r="B38" s="9">
        <f t="shared" si="14"/>
        <v>-0.3125</v>
      </c>
      <c r="C38" s="8">
        <f t="shared" si="15"/>
        <v>0.38461538461538458</v>
      </c>
      <c r="D38" s="9">
        <f t="shared" si="16"/>
        <v>-3.2</v>
      </c>
    </row>
    <row r="39" spans="1:4" x14ac:dyDescent="0.3">
      <c r="A39" s="8">
        <f t="shared" si="13"/>
        <v>3.3</v>
      </c>
      <c r="B39" s="9">
        <f t="shared" si="14"/>
        <v>-0.26315789473684209</v>
      </c>
      <c r="C39" s="8">
        <f t="shared" si="15"/>
        <v>0.30303030303030304</v>
      </c>
      <c r="D39" s="9">
        <f t="shared" si="16"/>
        <v>-3.8</v>
      </c>
    </row>
    <row r="40" spans="1:4" x14ac:dyDescent="0.3">
      <c r="A40" s="8">
        <f t="shared" si="13"/>
        <v>3.6</v>
      </c>
      <c r="B40" s="9">
        <f t="shared" si="14"/>
        <v>-0.22727272727272727</v>
      </c>
      <c r="C40" s="8">
        <f t="shared" si="15"/>
        <v>0.27777777777777779</v>
      </c>
      <c r="D40" s="9">
        <f t="shared" si="16"/>
        <v>-4.4000000000000004</v>
      </c>
    </row>
    <row r="41" spans="1:4" x14ac:dyDescent="0.3">
      <c r="A41" s="8">
        <f t="shared" si="13"/>
        <v>5.3</v>
      </c>
      <c r="B41" s="9">
        <f t="shared" si="14"/>
        <v>-0.17857142857142858</v>
      </c>
      <c r="C41" s="8">
        <f t="shared" si="15"/>
        <v>0.18867924528301888</v>
      </c>
      <c r="D41" s="9">
        <f t="shared" si="16"/>
        <v>-5.6</v>
      </c>
    </row>
    <row r="42" spans="1:4" ht="15" thickBot="1" x14ac:dyDescent="0.35">
      <c r="A42" s="10">
        <f t="shared" si="13"/>
        <v>6</v>
      </c>
      <c r="B42" s="11">
        <f t="shared" si="14"/>
        <v>-0.16949152542372881</v>
      </c>
      <c r="C42" s="8">
        <f t="shared" si="15"/>
        <v>0.16666666666666666</v>
      </c>
      <c r="D42" s="9">
        <f t="shared" si="16"/>
        <v>-5.9</v>
      </c>
    </row>
    <row r="43" spans="1:4" ht="15" thickBot="1" x14ac:dyDescent="0.35"/>
    <row r="44" spans="1:4" x14ac:dyDescent="0.3">
      <c r="A44" s="6" t="s">
        <v>4</v>
      </c>
      <c r="B44" s="7" t="s">
        <v>40</v>
      </c>
    </row>
    <row r="45" spans="1:4" x14ac:dyDescent="0.3">
      <c r="A45" s="8">
        <f>A35</f>
        <v>1</v>
      </c>
      <c r="B45" s="9">
        <f>ABS(F7)</f>
        <v>1.3</v>
      </c>
    </row>
    <row r="46" spans="1:4" x14ac:dyDescent="0.3">
      <c r="A46" s="8">
        <f t="shared" ref="A46:A51" si="17">A36</f>
        <v>1.3</v>
      </c>
      <c r="B46" s="9">
        <f t="shared" ref="B46:B52" si="18">ABS(F8)</f>
        <v>2.2000000000000002</v>
      </c>
    </row>
    <row r="47" spans="1:4" x14ac:dyDescent="0.3">
      <c r="A47" s="8">
        <f t="shared" si="17"/>
        <v>2.2000000000000002</v>
      </c>
      <c r="B47" s="9">
        <f t="shared" si="18"/>
        <v>2.8</v>
      </c>
    </row>
    <row r="48" spans="1:4" x14ac:dyDescent="0.3">
      <c r="A48" s="8">
        <f t="shared" si="17"/>
        <v>2.6</v>
      </c>
      <c r="B48" s="9">
        <f t="shared" si="18"/>
        <v>3.2</v>
      </c>
    </row>
    <row r="49" spans="1:2" x14ac:dyDescent="0.3">
      <c r="A49" s="8">
        <f t="shared" si="17"/>
        <v>3.3</v>
      </c>
      <c r="B49" s="9">
        <f t="shared" si="18"/>
        <v>3.8</v>
      </c>
    </row>
    <row r="50" spans="1:2" x14ac:dyDescent="0.3">
      <c r="A50" s="8">
        <f t="shared" si="17"/>
        <v>3.6</v>
      </c>
      <c r="B50" s="9">
        <f t="shared" si="18"/>
        <v>4.4000000000000004</v>
      </c>
    </row>
    <row r="51" spans="1:2" x14ac:dyDescent="0.3">
      <c r="A51" s="8">
        <f t="shared" si="17"/>
        <v>5.3</v>
      </c>
      <c r="B51" s="9">
        <f t="shared" si="18"/>
        <v>5.6</v>
      </c>
    </row>
    <row r="52" spans="1:2" ht="15" thickBot="1" x14ac:dyDescent="0.35">
      <c r="A52" s="10">
        <f>A42</f>
        <v>6</v>
      </c>
      <c r="B52" s="11">
        <f t="shared" si="18"/>
        <v>5.9</v>
      </c>
    </row>
  </sheetData>
  <mergeCells count="19">
    <mergeCell ref="A31:B31"/>
    <mergeCell ref="A32:B32"/>
    <mergeCell ref="C26:E26"/>
    <mergeCell ref="C27:E27"/>
    <mergeCell ref="C28:E28"/>
    <mergeCell ref="C29:E29"/>
    <mergeCell ref="C30:E30"/>
    <mergeCell ref="C31:E31"/>
    <mergeCell ref="C32:E32"/>
    <mergeCell ref="A26:B26"/>
    <mergeCell ref="A27:B27"/>
    <mergeCell ref="A28:B28"/>
    <mergeCell ref="A29:B29"/>
    <mergeCell ref="A30:B30"/>
    <mergeCell ref="A1:I2"/>
    <mergeCell ref="D18:J22"/>
    <mergeCell ref="L18:M18"/>
    <mergeCell ref="A25:B25"/>
    <mergeCell ref="C25:E2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2024-12-02T14:47:42Z</dcterms:modified>
</cp:coreProperties>
</file>