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ина\OneDrive\Desktop\Data science\Аналитика\Занятия\Дз\Эксель\"/>
    </mc:Choice>
  </mc:AlternateContent>
  <xr:revisionPtr revIDLastSave="0" documentId="13_ncr:1_{CB99C8B3-7499-4DA8-A494-C45D79314753}" xr6:coauthVersionLast="47" xr6:coauthVersionMax="47" xr10:uidLastSave="{00000000-0000-0000-0000-000000000000}"/>
  <bookViews>
    <workbookView xWindow="-108" yWindow="-108" windowWidth="23256" windowHeight="12456" xr2:uid="{A1CADBFB-1CEE-4B00-B412-8A06A5BEF354}"/>
  </bookViews>
  <sheets>
    <sheet name="Интервальная статистик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" l="1"/>
  <c r="M11" i="1"/>
  <c r="M12" i="1"/>
  <c r="M13" i="1"/>
  <c r="M14" i="1"/>
  <c r="M15" i="1"/>
  <c r="M16" i="1"/>
  <c r="M17" i="1"/>
  <c r="M10" i="1"/>
  <c r="M2" i="1"/>
  <c r="E3" i="1"/>
  <c r="E4" i="1"/>
  <c r="E5" i="1"/>
  <c r="E6" i="1"/>
  <c r="E7" i="1"/>
  <c r="E8" i="1"/>
  <c r="E9" i="1"/>
  <c r="E2" i="1"/>
  <c r="C31" i="1"/>
  <c r="C29" i="1"/>
  <c r="F29" i="1"/>
  <c r="F28" i="1"/>
  <c r="F27" i="1"/>
  <c r="E29" i="1"/>
  <c r="E27" i="1"/>
  <c r="E28" i="1"/>
  <c r="C28" i="1"/>
  <c r="C27" i="1"/>
  <c r="Q11" i="1"/>
  <c r="Q12" i="1"/>
  <c r="Q13" i="1"/>
  <c r="Q14" i="1"/>
  <c r="Q15" i="1"/>
  <c r="Q16" i="1"/>
  <c r="P11" i="1"/>
  <c r="P12" i="1"/>
  <c r="P13" i="1"/>
  <c r="P14" i="1"/>
  <c r="P15" i="1"/>
  <c r="P16" i="1"/>
  <c r="O11" i="1"/>
  <c r="O12" i="1"/>
  <c r="O13" i="1"/>
  <c r="O14" i="1"/>
  <c r="O15" i="1"/>
  <c r="O16" i="1"/>
  <c r="L10" i="1"/>
  <c r="Q10" i="1" s="1"/>
  <c r="K10" i="1"/>
  <c r="P10" i="1" s="1"/>
  <c r="J10" i="1"/>
  <c r="D13" i="1"/>
  <c r="D14" i="1"/>
  <c r="D15" i="1"/>
  <c r="D16" i="1"/>
  <c r="D17" i="1"/>
  <c r="D18" i="1"/>
  <c r="D12" i="1"/>
  <c r="C13" i="1"/>
  <c r="C14" i="1"/>
  <c r="C15" i="1"/>
  <c r="C16" i="1"/>
  <c r="C17" i="1"/>
  <c r="C18" i="1"/>
  <c r="C12" i="1"/>
  <c r="B17" i="1"/>
  <c r="B18" i="1"/>
  <c r="B13" i="1"/>
  <c r="B14" i="1"/>
  <c r="B15" i="1"/>
  <c r="B16" i="1"/>
  <c r="G8" i="1"/>
  <c r="G7" i="1"/>
  <c r="G6" i="1"/>
  <c r="G5" i="1"/>
  <c r="G4" i="1"/>
  <c r="G3" i="1"/>
  <c r="K2" i="1" s="1"/>
  <c r="G2" i="1"/>
  <c r="D9" i="1"/>
  <c r="C9" i="1"/>
  <c r="B2" i="1"/>
  <c r="B9" i="1" s="1"/>
  <c r="K17" i="1" l="1"/>
  <c r="L17" i="1"/>
  <c r="L20" i="1" s="1"/>
  <c r="L21" i="1" s="1"/>
  <c r="L19" i="1"/>
  <c r="L2" i="1"/>
  <c r="L3" i="1" s="1"/>
  <c r="L4" i="1" s="1"/>
  <c r="K3" i="1"/>
  <c r="O10" i="1"/>
  <c r="K19" i="1"/>
  <c r="K20" i="1" s="1"/>
  <c r="K21" i="1" s="1"/>
  <c r="J2" i="1"/>
  <c r="J17" i="1"/>
  <c r="J19" i="1" s="1"/>
  <c r="B12" i="1"/>
  <c r="O20" i="1" l="1"/>
  <c r="J20" i="1"/>
  <c r="J3" i="1"/>
  <c r="J4" i="1" s="1"/>
  <c r="K4" i="1"/>
  <c r="M3" i="1" l="1"/>
  <c r="M4" i="1"/>
  <c r="J21" i="1"/>
  <c r="M21" i="1" s="1"/>
  <c r="M20" i="1"/>
</calcChain>
</file>

<file path=xl/sharedStrings.xml><?xml version="1.0" encoding="utf-8"?>
<sst xmlns="http://schemas.openxmlformats.org/spreadsheetml/2006/main" count="51" uniqueCount="33">
  <si>
    <t>Интервал</t>
  </si>
  <si>
    <t>Группа А</t>
  </si>
  <si>
    <t>Группа Б</t>
  </si>
  <si>
    <t>Группа В</t>
  </si>
  <si>
    <t>[1 , 3]</t>
  </si>
  <si>
    <t>[4 , 10]</t>
  </si>
  <si>
    <t>[11 , 19]</t>
  </si>
  <si>
    <t>[20 , 28]</t>
  </si>
  <si>
    <t>[29 , 39]</t>
  </si>
  <si>
    <t>[39 , 49]</t>
  </si>
  <si>
    <t>[49 , 59]</t>
  </si>
  <si>
    <t>СУММ</t>
  </si>
  <si>
    <t>Центр интервала</t>
  </si>
  <si>
    <t>СРВЗВЕШ</t>
  </si>
  <si>
    <t>А</t>
  </si>
  <si>
    <t>Б</t>
  </si>
  <si>
    <t>В</t>
  </si>
  <si>
    <t>ДИСПЕРСИЯ</t>
  </si>
  <si>
    <t>Х^2 (Б)</t>
  </si>
  <si>
    <t>Х^2 (А)</t>
  </si>
  <si>
    <t>Х^2 (В)</t>
  </si>
  <si>
    <t>Все</t>
  </si>
  <si>
    <t>СТАНДОКТКЛ</t>
  </si>
  <si>
    <t>СТАНДОТКЛ</t>
  </si>
  <si>
    <t>Разница</t>
  </si>
  <si>
    <t>Усредненная конверсия</t>
  </si>
  <si>
    <t>Заказы</t>
  </si>
  <si>
    <t>Поездки</t>
  </si>
  <si>
    <t>&lt;=75</t>
  </si>
  <si>
    <t>&gt;75</t>
  </si>
  <si>
    <t>Вероятность</t>
  </si>
  <si>
    <t>Ф(расп.плотн)</t>
  </si>
  <si>
    <t>Ф(инт.расп)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</si>
</sst>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9" fontId="0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0" fontId="0" fillId="2" borderId="0" xfId="1" applyNumberFormat="1" applyFont="1" applyFill="1" applyAlignment="1">
      <alignment horizontal="center"/>
    </xf>
    <xf numFmtId="164" fontId="3" fillId="0" borderId="0" xfId="1" applyNumberFormat="1" applyFont="1" applyAlignment="1">
      <alignment horizontal="center"/>
    </xf>
    <xf numFmtId="10" fontId="0" fillId="4" borderId="0" xfId="1" applyNumberFormat="1" applyFont="1" applyFill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 распределения плотности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5990903183885639E-2"/>
                  <c:y val="-6.0060060060060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D8-45BD-B47C-179FB5AF39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'Интервальная статистика'!$E$27:$E$29</c:f>
              <c:numCache>
                <c:formatCode>General</c:formatCode>
                <c:ptCount val="3"/>
                <c:pt idx="0" formatCode="0.000000000">
                  <c:v>8.2804676500449648E-2</c:v>
                </c:pt>
                <c:pt idx="1">
                  <c:v>1.6531853615519721E-56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8-45BD-B47C-179FB5AF39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9087823"/>
        <c:axId val="1549088303"/>
      </c:lineChart>
      <c:catAx>
        <c:axId val="1549087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549088303"/>
        <c:crosses val="autoZero"/>
        <c:auto val="1"/>
        <c:lblAlgn val="ctr"/>
        <c:lblOffset val="100"/>
        <c:noMultiLvlLbl val="0"/>
      </c:catAx>
      <c:valAx>
        <c:axId val="15490883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54908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Интегральная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4.166666666666672E-2"/>
                  <c:y val="-3.7037037037037056E-2"/>
                </c:manualLayout>
              </c:layout>
              <c:tx>
                <c:rich>
                  <a:bodyPr/>
                  <a:lstStyle/>
                  <a:p>
                    <a:fld id="{09F51DB4-E0C0-4434-B43C-E481144B078E}" type="YVALUE">
                      <a:rPr lang="en-US" baseline="0"/>
                      <a:pPr/>
                      <a:t>[ЗНАЧЕНИЕ Y]</a:t>
                    </a:fld>
                    <a:endParaRPr lang="ru-KZ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EB1-4451-9A5E-AE7AC43947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8FBE15-EE0A-4E34-A57D-917FA63E1843}" type="YVALUE">
                      <a:rPr lang="en-US" baseline="0"/>
                      <a:pPr/>
                      <a:t>[ЗНАЧЕНИЕ Y]</a:t>
                    </a:fld>
                    <a:endParaRPr lang="ru-KZ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EB1-4451-9A5E-AE7AC43947E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ECFB8AE-71CB-437F-B25A-3F26F798C707}" type="YVALUE">
                      <a:rPr lang="en-US" baseline="0"/>
                      <a:pPr/>
                      <a:t>[ЗНАЧЕНИЕ Y]</a:t>
                    </a:fld>
                    <a:endParaRPr lang="ru-KZ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EB1-4451-9A5E-AE7AC43947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'Интервальная статистика'!$F$27:$F$29</c:f>
              <c:numCache>
                <c:formatCode>General</c:formatCode>
                <c:ptCount val="3"/>
                <c:pt idx="0">
                  <c:v>0.70912963750976155</c:v>
                </c:pt>
                <c:pt idx="1">
                  <c:v>0.62632496100931168</c:v>
                </c:pt>
                <c:pt idx="2">
                  <c:v>0.29087036249023845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1-4451-9A5E-AE7AC43947EB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549080623"/>
        <c:axId val="1549075343"/>
      </c:scatterChart>
      <c:valAx>
        <c:axId val="154908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549075343"/>
        <c:crosses val="autoZero"/>
        <c:crossBetween val="midCat"/>
      </c:valAx>
      <c:valAx>
        <c:axId val="154907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54908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15240</xdr:rowOff>
    </xdr:from>
    <xdr:to>
      <xdr:col>14</xdr:col>
      <xdr:colOff>0</xdr:colOff>
      <xdr:row>32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163778-6C94-0B78-BDF2-424D82C8E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3810</xdr:rowOff>
    </xdr:from>
    <xdr:to>
      <xdr:col>14</xdr:col>
      <xdr:colOff>15240</xdr:colOff>
      <xdr:row>48</xdr:row>
      <xdr:rowOff>3810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859278E-69C3-10BA-A419-156F069F7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5F62-2452-4142-9E8A-860EEE6FDD0F}">
  <dimension ref="A1:Q31"/>
  <sheetViews>
    <sheetView tabSelected="1" topLeftCell="A26" workbookViewId="0">
      <selection activeCell="M19" sqref="M19"/>
    </sheetView>
  </sheetViews>
  <sheetFormatPr defaultRowHeight="14.4" x14ac:dyDescent="0.3"/>
  <cols>
    <col min="3" max="3" width="12" bestFit="1" customWidth="1"/>
    <col min="5" max="5" width="13.109375" bestFit="1" customWidth="1"/>
    <col min="6" max="6" width="11" bestFit="1" customWidth="1"/>
    <col min="7" max="7" width="15.77734375" bestFit="1" customWidth="1"/>
    <col min="9" max="9" width="12.44140625" customWidth="1"/>
    <col min="10" max="12" width="9.6640625" bestFit="1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3" t="s">
        <v>3</v>
      </c>
      <c r="E1" s="5"/>
      <c r="G1" s="5" t="s">
        <v>12</v>
      </c>
      <c r="J1" s="5" t="s">
        <v>14</v>
      </c>
      <c r="K1" s="5" t="s">
        <v>15</v>
      </c>
      <c r="L1" s="5" t="s">
        <v>16</v>
      </c>
      <c r="M1" s="5" t="s">
        <v>21</v>
      </c>
    </row>
    <row r="2" spans="1:17" x14ac:dyDescent="0.3">
      <c r="A2" s="4" t="s">
        <v>4</v>
      </c>
      <c r="B2" s="5">
        <f>122</f>
        <v>122</v>
      </c>
      <c r="C2" s="5">
        <v>111</v>
      </c>
      <c r="D2" s="6">
        <v>134</v>
      </c>
      <c r="E2" s="5">
        <f>SUM(B2:D2)</f>
        <v>367</v>
      </c>
      <c r="G2" s="5">
        <f>2</f>
        <v>2</v>
      </c>
      <c r="I2" s="10" t="s">
        <v>13</v>
      </c>
      <c r="J2" s="10">
        <f>SUMPRODUCT(G2:G8, B2:B8)/B9</f>
        <v>11.613899613899614</v>
      </c>
      <c r="K2" s="10">
        <f>SUMPRODUCT(G2:G8, C2:C8)/C9</f>
        <v>12.861313868613138</v>
      </c>
      <c r="L2" s="10">
        <f>SUMPRODUCT(G2:G8, D2:D8)/D9</f>
        <v>13.411411411411411</v>
      </c>
      <c r="M2" s="10">
        <f>SUMPRODUCT(G2:G8, E2:E8)/E9</f>
        <v>12.699769053117782</v>
      </c>
    </row>
    <row r="3" spans="1:17" x14ac:dyDescent="0.3">
      <c r="A3" s="4" t="s">
        <v>5</v>
      </c>
      <c r="B3" s="5">
        <v>38</v>
      </c>
      <c r="C3" s="5">
        <v>42</v>
      </c>
      <c r="D3" s="6">
        <v>54</v>
      </c>
      <c r="E3" s="5">
        <f t="shared" ref="E3:E9" si="0">SUM(B3:D3)</f>
        <v>134</v>
      </c>
      <c r="G3" s="5">
        <f>7</f>
        <v>7</v>
      </c>
      <c r="I3" s="10" t="s">
        <v>17</v>
      </c>
      <c r="J3" s="10">
        <f>SUMPRODUCT(B2:B8, B12:B18)/B9 -J2^2</f>
        <v>7460.1018917428182</v>
      </c>
      <c r="K3" s="10">
        <f>SUMPRODUCT(C2:C8, C12:C18)/C9 -K2^2</f>
        <v>5702.6887953540408</v>
      </c>
      <c r="L3" s="10">
        <f>SUMPRODUCT(D2:D8, D12:D18)/D9 -L2^2</f>
        <v>8223.7466565664763</v>
      </c>
      <c r="M3" s="10">
        <f>SUM(J3:L3)</f>
        <v>21386.537343663334</v>
      </c>
    </row>
    <row r="4" spans="1:17" x14ac:dyDescent="0.3">
      <c r="A4" s="4" t="s">
        <v>6</v>
      </c>
      <c r="B4" s="5">
        <v>42</v>
      </c>
      <c r="C4" s="5">
        <v>44</v>
      </c>
      <c r="D4" s="6">
        <v>50</v>
      </c>
      <c r="E4" s="5">
        <f t="shared" si="0"/>
        <v>136</v>
      </c>
      <c r="G4" s="5">
        <f>15</f>
        <v>15</v>
      </c>
      <c r="I4" s="10" t="s">
        <v>22</v>
      </c>
      <c r="J4" s="11">
        <f>SQRT(J3)</f>
        <v>86.371881372023026</v>
      </c>
      <c r="K4" s="11">
        <f>SQRT(K3)</f>
        <v>75.516149235471758</v>
      </c>
      <c r="L4" s="11">
        <f>SQRT(L3)</f>
        <v>90.684875566802631</v>
      </c>
      <c r="M4" s="11">
        <f>SUM(J4:L4)</f>
        <v>252.57290617429743</v>
      </c>
    </row>
    <row r="5" spans="1:17" x14ac:dyDescent="0.3">
      <c r="A5" s="4" t="s">
        <v>7</v>
      </c>
      <c r="B5" s="5">
        <v>25</v>
      </c>
      <c r="C5" s="5">
        <v>40</v>
      </c>
      <c r="D5" s="6">
        <v>41</v>
      </c>
      <c r="E5" s="5">
        <f t="shared" si="0"/>
        <v>106</v>
      </c>
      <c r="G5" s="5">
        <f>24</f>
        <v>24</v>
      </c>
    </row>
    <row r="6" spans="1:17" x14ac:dyDescent="0.3">
      <c r="A6" s="4" t="s">
        <v>8</v>
      </c>
      <c r="B6" s="5">
        <v>17</v>
      </c>
      <c r="C6" s="5">
        <v>25</v>
      </c>
      <c r="D6" s="6">
        <v>33</v>
      </c>
      <c r="E6" s="5">
        <f t="shared" si="0"/>
        <v>75</v>
      </c>
      <c r="G6" s="5">
        <f>34</f>
        <v>34</v>
      </c>
    </row>
    <row r="7" spans="1:17" x14ac:dyDescent="0.3">
      <c r="A7" s="4" t="s">
        <v>9</v>
      </c>
      <c r="B7" s="5">
        <v>12</v>
      </c>
      <c r="C7" s="5">
        <v>11</v>
      </c>
      <c r="D7" s="6">
        <v>17</v>
      </c>
      <c r="E7" s="5">
        <f t="shared" si="0"/>
        <v>40</v>
      </c>
      <c r="G7" s="5">
        <f>44</f>
        <v>44</v>
      </c>
    </row>
    <row r="8" spans="1:17" ht="15" thickBot="1" x14ac:dyDescent="0.35">
      <c r="A8" s="7" t="s">
        <v>10</v>
      </c>
      <c r="B8" s="8">
        <v>3</v>
      </c>
      <c r="C8" s="8">
        <v>1</v>
      </c>
      <c r="D8" s="9">
        <v>4</v>
      </c>
      <c r="E8" s="5">
        <f t="shared" si="0"/>
        <v>8</v>
      </c>
      <c r="G8" s="5">
        <f>54</f>
        <v>54</v>
      </c>
    </row>
    <row r="9" spans="1:17" ht="15" thickBot="1" x14ac:dyDescent="0.35">
      <c r="A9" s="7" t="s">
        <v>11</v>
      </c>
      <c r="B9" s="8">
        <f>SUM(B2:B8)</f>
        <v>259</v>
      </c>
      <c r="C9" s="8">
        <f t="shared" ref="C9:D9" si="1">SUM(C2:C8)</f>
        <v>274</v>
      </c>
      <c r="D9" s="9">
        <f t="shared" si="1"/>
        <v>333</v>
      </c>
      <c r="E9" s="5">
        <f t="shared" si="0"/>
        <v>866</v>
      </c>
      <c r="I9" s="1" t="s">
        <v>0</v>
      </c>
      <c r="J9" s="2" t="s">
        <v>1</v>
      </c>
      <c r="K9" s="2" t="s">
        <v>2</v>
      </c>
      <c r="L9" s="3" t="s">
        <v>3</v>
      </c>
      <c r="O9" s="5" t="s">
        <v>19</v>
      </c>
      <c r="P9" s="5" t="s">
        <v>18</v>
      </c>
      <c r="Q9" s="5" t="s">
        <v>20</v>
      </c>
    </row>
    <row r="10" spans="1:17" ht="15" thickBot="1" x14ac:dyDescent="0.35">
      <c r="I10" s="18" t="s">
        <v>4</v>
      </c>
      <c r="J10" s="19">
        <f>122+100</f>
        <v>222</v>
      </c>
      <c r="K10" s="19">
        <f>111+70</f>
        <v>181</v>
      </c>
      <c r="L10" s="20">
        <f>80+134</f>
        <v>214</v>
      </c>
      <c r="M10">
        <f>SUM(J10:L10)</f>
        <v>617</v>
      </c>
      <c r="O10" s="10">
        <f>J10*J10</f>
        <v>49284</v>
      </c>
      <c r="P10" s="10">
        <f>K10*K10</f>
        <v>32761</v>
      </c>
      <c r="Q10" s="10">
        <f>L10*L10</f>
        <v>45796</v>
      </c>
    </row>
    <row r="11" spans="1:17" x14ac:dyDescent="0.3">
      <c r="B11" s="5" t="s">
        <v>19</v>
      </c>
      <c r="C11" s="5" t="s">
        <v>18</v>
      </c>
      <c r="D11" s="5" t="s">
        <v>20</v>
      </c>
      <c r="I11" s="4" t="s">
        <v>5</v>
      </c>
      <c r="J11" s="5">
        <v>38</v>
      </c>
      <c r="K11" s="5">
        <v>42</v>
      </c>
      <c r="L11" s="6">
        <v>54</v>
      </c>
      <c r="M11">
        <f t="shared" ref="M11:M17" si="2">SUM(J11:L11)</f>
        <v>134</v>
      </c>
      <c r="O11" s="10">
        <f>J11*J11</f>
        <v>1444</v>
      </c>
      <c r="P11" s="10">
        <f>K11*K11</f>
        <v>1764</v>
      </c>
      <c r="Q11" s="10">
        <f>L11*L11</f>
        <v>2916</v>
      </c>
    </row>
    <row r="12" spans="1:17" x14ac:dyDescent="0.3">
      <c r="A12" s="5"/>
      <c r="B12" s="5">
        <f t="shared" ref="B12:D14" si="3">B2*B2</f>
        <v>14884</v>
      </c>
      <c r="C12" s="5">
        <f t="shared" si="3"/>
        <v>12321</v>
      </c>
      <c r="D12" s="5">
        <f t="shared" si="3"/>
        <v>17956</v>
      </c>
      <c r="I12" s="4" t="s">
        <v>6</v>
      </c>
      <c r="J12" s="5">
        <v>42</v>
      </c>
      <c r="K12" s="5">
        <v>44</v>
      </c>
      <c r="L12" s="6">
        <v>50</v>
      </c>
      <c r="M12">
        <f t="shared" si="2"/>
        <v>136</v>
      </c>
      <c r="O12" s="10">
        <f>J12*J12</f>
        <v>1764</v>
      </c>
      <c r="P12" s="10">
        <f>K12*K12</f>
        <v>1936</v>
      </c>
      <c r="Q12" s="10">
        <f>L12*L12</f>
        <v>2500</v>
      </c>
    </row>
    <row r="13" spans="1:17" x14ac:dyDescent="0.3">
      <c r="A13" s="5"/>
      <c r="B13" s="5">
        <f t="shared" si="3"/>
        <v>1444</v>
      </c>
      <c r="C13" s="5">
        <f t="shared" si="3"/>
        <v>1764</v>
      </c>
      <c r="D13" s="5">
        <f t="shared" si="3"/>
        <v>2916</v>
      </c>
      <c r="I13" s="4" t="s">
        <v>7</v>
      </c>
      <c r="J13" s="5">
        <v>25</v>
      </c>
      <c r="K13" s="5">
        <v>40</v>
      </c>
      <c r="L13" s="6">
        <v>41</v>
      </c>
      <c r="M13">
        <f t="shared" si="2"/>
        <v>106</v>
      </c>
      <c r="O13" s="10">
        <f>J13*J13</f>
        <v>625</v>
      </c>
      <c r="P13" s="10">
        <f>K13*K13</f>
        <v>1600</v>
      </c>
      <c r="Q13" s="10">
        <f>L13*L13</f>
        <v>1681</v>
      </c>
    </row>
    <row r="14" spans="1:17" x14ac:dyDescent="0.3">
      <c r="A14" s="5"/>
      <c r="B14" s="5">
        <f t="shared" si="3"/>
        <v>1764</v>
      </c>
      <c r="C14" s="5">
        <f t="shared" si="3"/>
        <v>1936</v>
      </c>
      <c r="D14" s="5">
        <f t="shared" si="3"/>
        <v>2500</v>
      </c>
      <c r="I14" s="4" t="s">
        <v>8</v>
      </c>
      <c r="J14" s="5">
        <v>17</v>
      </c>
      <c r="K14" s="5">
        <v>25</v>
      </c>
      <c r="L14" s="6">
        <v>33</v>
      </c>
      <c r="M14">
        <f t="shared" si="2"/>
        <v>75</v>
      </c>
      <c r="O14" s="10">
        <f>J14*J14</f>
        <v>289</v>
      </c>
      <c r="P14" s="10">
        <f>K14*K14</f>
        <v>625</v>
      </c>
      <c r="Q14" s="10">
        <f>L14*L14</f>
        <v>1089</v>
      </c>
    </row>
    <row r="15" spans="1:17" x14ac:dyDescent="0.3">
      <c r="A15" s="5"/>
      <c r="B15" s="5">
        <f t="shared" ref="B15:D18" si="4">B5*B5</f>
        <v>625</v>
      </c>
      <c r="C15" s="5">
        <f t="shared" si="4"/>
        <v>1600</v>
      </c>
      <c r="D15" s="5">
        <f t="shared" si="4"/>
        <v>1681</v>
      </c>
      <c r="I15" s="4" t="s">
        <v>9</v>
      </c>
      <c r="J15" s="5">
        <v>12</v>
      </c>
      <c r="K15" s="5">
        <v>11</v>
      </c>
      <c r="L15" s="6">
        <v>17</v>
      </c>
      <c r="M15">
        <f t="shared" si="2"/>
        <v>40</v>
      </c>
      <c r="O15" s="10">
        <f>J15*J15</f>
        <v>144</v>
      </c>
      <c r="P15" s="10">
        <f>K15*K15</f>
        <v>121</v>
      </c>
      <c r="Q15" s="10">
        <f>L15*L15</f>
        <v>289</v>
      </c>
    </row>
    <row r="16" spans="1:17" ht="15" thickBot="1" x14ac:dyDescent="0.35">
      <c r="A16" s="5"/>
      <c r="B16" s="5">
        <f t="shared" si="4"/>
        <v>289</v>
      </c>
      <c r="C16" s="5">
        <f t="shared" si="4"/>
        <v>625</v>
      </c>
      <c r="D16" s="5">
        <f t="shared" si="4"/>
        <v>1089</v>
      </c>
      <c r="I16" s="7" t="s">
        <v>10</v>
      </c>
      <c r="J16" s="8">
        <v>3</v>
      </c>
      <c r="K16" s="8">
        <v>1</v>
      </c>
      <c r="L16" s="9">
        <v>4</v>
      </c>
      <c r="M16">
        <f t="shared" si="2"/>
        <v>8</v>
      </c>
      <c r="O16" s="10">
        <f>J16*J16</f>
        <v>9</v>
      </c>
      <c r="P16" s="10">
        <f>K16*K16</f>
        <v>1</v>
      </c>
      <c r="Q16" s="10">
        <f>L16*L16</f>
        <v>16</v>
      </c>
    </row>
    <row r="17" spans="1:15" ht="15" thickBot="1" x14ac:dyDescent="0.35">
      <c r="A17" s="5"/>
      <c r="B17" s="5">
        <f t="shared" si="4"/>
        <v>144</v>
      </c>
      <c r="C17" s="5">
        <f t="shared" si="4"/>
        <v>121</v>
      </c>
      <c r="D17" s="5">
        <f t="shared" si="4"/>
        <v>289</v>
      </c>
      <c r="I17" s="7" t="s">
        <v>11</v>
      </c>
      <c r="J17" s="8">
        <f>SUM(J10:J16)</f>
        <v>359</v>
      </c>
      <c r="K17" s="8">
        <f t="shared" ref="K17:L17" si="5">SUM(K10:K16)</f>
        <v>344</v>
      </c>
      <c r="L17" s="9">
        <f t="shared" si="5"/>
        <v>413</v>
      </c>
      <c r="M17">
        <f t="shared" si="2"/>
        <v>1116</v>
      </c>
    </row>
    <row r="18" spans="1:15" x14ac:dyDescent="0.3">
      <c r="A18" s="5"/>
      <c r="B18" s="5">
        <f t="shared" si="4"/>
        <v>9</v>
      </c>
      <c r="C18" s="5">
        <f t="shared" si="4"/>
        <v>1</v>
      </c>
      <c r="D18" s="5">
        <f t="shared" si="4"/>
        <v>16</v>
      </c>
    </row>
    <row r="19" spans="1:15" x14ac:dyDescent="0.3">
      <c r="I19" s="5" t="s">
        <v>13</v>
      </c>
      <c r="J19">
        <f>SUMPRODUCT(G2:G8, J10:J16)/J17</f>
        <v>8.9359331476323121</v>
      </c>
      <c r="K19">
        <f>SUMPRODUCT(G2:G8, K10:K16)/K17</f>
        <v>10.651162790697674</v>
      </c>
      <c r="L19">
        <f>SUMPRODUCT(G2:G8, L10:L16)/L17</f>
        <v>11.200968523002421</v>
      </c>
      <c r="M19">
        <f>SUMPRODUCT(G2:G8, M10:M16)/M17</f>
        <v>10.302867383512545</v>
      </c>
      <c r="O19" t="s">
        <v>24</v>
      </c>
    </row>
    <row r="20" spans="1:15" x14ac:dyDescent="0.3">
      <c r="I20" s="5" t="s">
        <v>17</v>
      </c>
      <c r="J20">
        <f>SUMPRODUCT(J10:J16, O10:O16)/J17 - J19*J19</f>
        <v>30817.9234720401</v>
      </c>
      <c r="K20">
        <f>SUMPRODUCT(K10:K16, P10:P16)/K17 - K19*K19</f>
        <v>17822.512033531639</v>
      </c>
      <c r="L20">
        <f>SUMPRODUCT(L10:L16, Q10:Q16)/L17 - L19*L19</f>
        <v>24554.061306568019</v>
      </c>
      <c r="M20">
        <f>SUM(J20:L20)</f>
        <v>73194.496812139754</v>
      </c>
      <c r="O20" s="13">
        <f>M19/M2 -1</f>
        <v>-0.18873584705202173</v>
      </c>
    </row>
    <row r="21" spans="1:15" x14ac:dyDescent="0.3">
      <c r="I21" s="5" t="s">
        <v>23</v>
      </c>
      <c r="J21" s="12">
        <f>SQRT(J20)</f>
        <v>175.55034455118593</v>
      </c>
      <c r="K21" s="12">
        <f t="shared" ref="K21:L21" si="6">SQRT(K20)</f>
        <v>133.50098139538764</v>
      </c>
      <c r="L21" s="12">
        <f t="shared" si="6"/>
        <v>156.69735577401431</v>
      </c>
      <c r="M21" s="12">
        <f>SUM(J21:L21)</f>
        <v>465.74868172058791</v>
      </c>
    </row>
    <row r="24" spans="1:15" x14ac:dyDescent="0.3">
      <c r="A24" s="17" t="s">
        <v>25</v>
      </c>
      <c r="B24" s="17"/>
      <c r="C24" s="17"/>
      <c r="D24" s="21">
        <v>0.73</v>
      </c>
      <c r="E24" s="23">
        <v>0.75</v>
      </c>
    </row>
    <row r="26" spans="1:15" x14ac:dyDescent="0.3">
      <c r="A26" s="15" t="s">
        <v>26</v>
      </c>
      <c r="B26" s="15" t="s">
        <v>27</v>
      </c>
      <c r="C26" s="16" t="s">
        <v>30</v>
      </c>
      <c r="E26" s="16" t="s">
        <v>31</v>
      </c>
      <c r="F26" s="16" t="s">
        <v>32</v>
      </c>
    </row>
    <row r="27" spans="1:15" ht="15" x14ac:dyDescent="0.35">
      <c r="A27" s="5">
        <v>100</v>
      </c>
      <c r="B27" s="5">
        <v>75</v>
      </c>
      <c r="C27" s="14">
        <f>FACT(100)/(FACT(75)*FACT(100-75)) * 0.73^75 * (1-0.73)^(100-75)</f>
        <v>8.2804676500449245E-2</v>
      </c>
      <c r="E27" s="22">
        <f>_xlfn.BINOM.DIST(75, 100, 0.73, FALSE)</f>
        <v>8.2804676500449648E-2</v>
      </c>
      <c r="F27" s="10">
        <f>_xlfn.BINOM.DIST(75, 100, 0.73, 1)</f>
        <v>0.70912963750976155</v>
      </c>
      <c r="H27" s="10"/>
    </row>
    <row r="28" spans="1:15" x14ac:dyDescent="0.3">
      <c r="A28" s="5">
        <v>100</v>
      </c>
      <c r="B28" s="5" t="s">
        <v>28</v>
      </c>
      <c r="C28" s="14">
        <f>_xlfn.BINOM.DIST(75,100,0.73,1)+SUM(_xlfn.BINOM.DIST(0,74,0.73,1))</f>
        <v>0.70912963750976155</v>
      </c>
      <c r="E28" s="10">
        <f>SUM(_xlfn.BINOM.DIST(0, 100, 0.73, FALSE)/_xlfn.BINOM.DIST(75, 100, 0.73, FALSE))</f>
        <v>1.6531853615519721E-56</v>
      </c>
      <c r="F28" s="10">
        <f>_xlfn.BINOM.DIST(74, 100, 0.73, 1)</f>
        <v>0.62632496100931168</v>
      </c>
    </row>
    <row r="29" spans="1:15" x14ac:dyDescent="0.3">
      <c r="A29" s="5">
        <v>100</v>
      </c>
      <c r="B29" s="5" t="s">
        <v>29</v>
      </c>
      <c r="C29" s="14">
        <f>1-_xlfn.BINOM.DIST(75,100,0.73,1)</f>
        <v>0.29087036249023845</v>
      </c>
      <c r="E29" s="10">
        <f>1-SUM(_xlfn.BINOM.DIST(0, 100, 0.73, FALSE)/_xlfn.BINOM.DIST(75, 100, 0.73, FALSE))</f>
        <v>1</v>
      </c>
      <c r="F29" s="10">
        <f>1-_xlfn.BINOM.DIST(75, 100, 0.73, 1)</f>
        <v>0.29087036249023845</v>
      </c>
    </row>
    <row r="30" spans="1:15" x14ac:dyDescent="0.3">
      <c r="A30" s="5"/>
      <c r="B30" s="5"/>
    </row>
    <row r="31" spans="1:15" x14ac:dyDescent="0.3">
      <c r="B31" s="15" t="s">
        <v>24</v>
      </c>
      <c r="C31" s="24">
        <f>1-_xlfn.BINOM.DIST(75,100,0.75,1) - C29</f>
        <v>0.17080076959117396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Интервальная статистика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Алина</cp:lastModifiedBy>
  <dcterms:created xsi:type="dcterms:W3CDTF">2022-01-20T09:34:18Z</dcterms:created>
  <dcterms:modified xsi:type="dcterms:W3CDTF">2023-05-04T14:36:39Z</dcterms:modified>
</cp:coreProperties>
</file>