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64d7d5e7a8c014/Desktop/"/>
    </mc:Choice>
  </mc:AlternateContent>
  <xr:revisionPtr revIDLastSave="0" documentId="8_{866CEE79-BB29-4F32-9793-4842549CEEE1}" xr6:coauthVersionLast="47" xr6:coauthVersionMax="47" xr10:uidLastSave="{00000000-0000-0000-0000-000000000000}"/>
  <bookViews>
    <workbookView xWindow="-108" yWindow="-108" windowWidth="23256" windowHeight="12456" firstSheet="1" activeTab="1" xr2:uid="{64AA2F7A-3AC3-C64C-8C75-E8D3C3F82C0A}"/>
  </bookViews>
  <sheets>
    <sheet name="С2.Т2.У4" sheetId="6" state="hidden" r:id="rId1"/>
    <sheet name="С2.Т5.У5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5" l="1"/>
  <c r="G11" i="5"/>
  <c r="F11" i="5"/>
  <c r="E11" i="5"/>
  <c r="D11" i="5"/>
  <c r="D12" i="5"/>
  <c r="H14" i="5"/>
  <c r="H13" i="5"/>
  <c r="H12" i="5"/>
  <c r="G14" i="5"/>
  <c r="F14" i="5"/>
  <c r="E14" i="5"/>
  <c r="G13" i="5"/>
  <c r="F12" i="5"/>
  <c r="G12" i="5"/>
  <c r="F13" i="5"/>
  <c r="E13" i="5"/>
  <c r="E12" i="5"/>
  <c r="D14" i="5"/>
  <c r="D13" i="5"/>
  <c r="H37" i="5"/>
  <c r="G37" i="5"/>
  <c r="F37" i="5"/>
  <c r="E37" i="5"/>
  <c r="D37" i="5"/>
  <c r="H38" i="5"/>
  <c r="G38" i="5"/>
  <c r="F38" i="5"/>
  <c r="E38" i="5"/>
  <c r="D38" i="5"/>
  <c r="H36" i="5"/>
  <c r="G36" i="5"/>
  <c r="F36" i="5"/>
  <c r="E36" i="5"/>
  <c r="D36" i="5"/>
  <c r="H35" i="5"/>
  <c r="G35" i="5"/>
  <c r="F35" i="5"/>
  <c r="E35" i="5"/>
  <c r="D35" i="5"/>
  <c r="L11" i="5"/>
  <c r="F51" i="5"/>
  <c r="C4" i="6"/>
  <c r="D64" i="6"/>
  <c r="D60" i="6"/>
  <c r="N70" i="5"/>
  <c r="F87" i="5" s="1"/>
  <c r="N69" i="5"/>
  <c r="F86" i="5" s="1"/>
  <c r="D65" i="6"/>
  <c r="D58" i="6"/>
  <c r="C73" i="6"/>
  <c r="D73" i="6"/>
  <c r="D57" i="6"/>
  <c r="T24" i="5"/>
  <c r="T25" i="5"/>
  <c r="T26" i="5"/>
  <c r="T23" i="5"/>
  <c r="T20" i="5"/>
  <c r="T21" i="5"/>
  <c r="T22" i="5"/>
  <c r="T19" i="5"/>
  <c r="E52" i="5"/>
  <c r="D77" i="6"/>
  <c r="D76" i="6"/>
  <c r="D70" i="6"/>
  <c r="D61" i="6"/>
  <c r="D40" i="5" l="1"/>
  <c r="J11" i="5"/>
  <c r="J80" i="5" s="1"/>
  <c r="J23" i="5"/>
  <c r="D23" i="5"/>
  <c r="E23" i="5"/>
  <c r="F23" i="5"/>
  <c r="G23" i="5"/>
  <c r="H23" i="5"/>
  <c r="C23" i="5"/>
  <c r="D18" i="6"/>
  <c r="C18" i="6"/>
  <c r="C11" i="5"/>
  <c r="C80" i="5" s="1"/>
  <c r="D4" i="6"/>
  <c r="D75" i="6" s="1"/>
  <c r="C77" i="6"/>
  <c r="C76" i="6"/>
  <c r="D74" i="6"/>
  <c r="C74" i="6"/>
  <c r="D71" i="6"/>
  <c r="C71" i="6"/>
  <c r="C70" i="6"/>
  <c r="D51" i="6"/>
  <c r="C51" i="6"/>
  <c r="D48" i="6"/>
  <c r="C48" i="6"/>
  <c r="D45" i="6"/>
  <c r="D17" i="6"/>
  <c r="D26" i="6" s="1"/>
  <c r="C17" i="6"/>
  <c r="C26" i="6" s="1"/>
  <c r="D16" i="6"/>
  <c r="D25" i="6" s="1"/>
  <c r="D15" i="6"/>
  <c r="D24" i="6" s="1"/>
  <c r="C15" i="6"/>
  <c r="C24" i="6" s="1"/>
  <c r="D10" i="6"/>
  <c r="C10" i="6"/>
  <c r="D52" i="5"/>
  <c r="J50" i="5"/>
  <c r="D51" i="5"/>
  <c r="E51" i="5"/>
  <c r="J82" i="5"/>
  <c r="C82" i="5"/>
  <c r="J81" i="5"/>
  <c r="C81" i="5"/>
  <c r="J79" i="5"/>
  <c r="C79" i="5"/>
  <c r="J78" i="5"/>
  <c r="C78" i="5"/>
  <c r="J76" i="5"/>
  <c r="C76" i="5"/>
  <c r="J75" i="5"/>
  <c r="C75" i="5"/>
  <c r="L58" i="5"/>
  <c r="L57" i="5"/>
  <c r="J56" i="5"/>
  <c r="H56" i="5"/>
  <c r="G56" i="5"/>
  <c r="F56" i="5"/>
  <c r="E56" i="5"/>
  <c r="D56" i="5"/>
  <c r="C56" i="5"/>
  <c r="L55" i="5"/>
  <c r="L54" i="5"/>
  <c r="J53" i="5"/>
  <c r="H53" i="5"/>
  <c r="G53" i="5"/>
  <c r="F53" i="5"/>
  <c r="E53" i="5"/>
  <c r="D53" i="5"/>
  <c r="C53" i="5"/>
  <c r="F52" i="5"/>
  <c r="L47" i="5"/>
  <c r="E47" i="5"/>
  <c r="F47" i="5" s="1"/>
  <c r="G47" i="5" s="1"/>
  <c r="H47" i="5" s="1"/>
  <c r="L46" i="5"/>
  <c r="E46" i="5"/>
  <c r="F46" i="5" s="1"/>
  <c r="G46" i="5" s="1"/>
  <c r="H46" i="5" s="1"/>
  <c r="L45" i="5"/>
  <c r="E45" i="5"/>
  <c r="F45" i="5" s="1"/>
  <c r="G45" i="5" s="1"/>
  <c r="H45" i="5" s="1"/>
  <c r="L44" i="5"/>
  <c r="L43" i="5"/>
  <c r="L42" i="5"/>
  <c r="D41" i="5"/>
  <c r="D79" i="5" s="1"/>
  <c r="D39" i="5"/>
  <c r="L35" i="5" s="1"/>
  <c r="L32" i="5"/>
  <c r="L27" i="5"/>
  <c r="L26" i="5"/>
  <c r="L25" i="5"/>
  <c r="L24" i="5"/>
  <c r="J22" i="5"/>
  <c r="J31" i="5" s="1"/>
  <c r="C22" i="5"/>
  <c r="C31" i="5" s="1"/>
  <c r="J21" i="5"/>
  <c r="J30" i="5" s="1"/>
  <c r="J20" i="5"/>
  <c r="J29" i="5" s="1"/>
  <c r="C20" i="5"/>
  <c r="C29" i="5" s="1"/>
  <c r="L18" i="5"/>
  <c r="L17" i="5"/>
  <c r="L16" i="5"/>
  <c r="J15" i="5"/>
  <c r="H15" i="5"/>
  <c r="G15" i="5"/>
  <c r="F15" i="5"/>
  <c r="E15" i="5"/>
  <c r="D15" i="5"/>
  <c r="C15" i="5"/>
  <c r="C21" i="5"/>
  <c r="C30" i="5" s="1"/>
  <c r="L23" i="5" l="1"/>
  <c r="L15" i="5"/>
  <c r="C74" i="5"/>
  <c r="C19" i="5"/>
  <c r="C28" i="5" s="1"/>
  <c r="C32" i="5" s="1"/>
  <c r="J19" i="5"/>
  <c r="J28" i="5" s="1"/>
  <c r="N65" i="5"/>
  <c r="D86" i="5" s="1"/>
  <c r="N62" i="5"/>
  <c r="C86" i="5" s="1"/>
  <c r="N63" i="5"/>
  <c r="C87" i="5" s="1"/>
  <c r="E39" i="5"/>
  <c r="L36" i="5"/>
  <c r="D78" i="5"/>
  <c r="L78" i="5" s="1"/>
  <c r="L39" i="5"/>
  <c r="L56" i="5"/>
  <c r="D14" i="6"/>
  <c r="D23" i="6" s="1"/>
  <c r="D62" i="6" s="1"/>
  <c r="L51" i="5"/>
  <c r="J74" i="5"/>
  <c r="L53" i="5"/>
  <c r="L79" i="5"/>
  <c r="D69" i="6"/>
  <c r="L41" i="5"/>
  <c r="E41" i="5"/>
  <c r="F50" i="5"/>
  <c r="L52" i="5"/>
  <c r="E50" i="5"/>
  <c r="E40" i="5"/>
  <c r="N66" i="5"/>
  <c r="D87" i="5" s="1"/>
  <c r="L40" i="5"/>
  <c r="D50" i="5"/>
  <c r="L81" i="5" l="1"/>
  <c r="L12" i="5"/>
  <c r="D67" i="6"/>
  <c r="D68" i="6"/>
  <c r="D20" i="5"/>
  <c r="D29" i="5" s="1"/>
  <c r="L29" i="5" s="1"/>
  <c r="D75" i="5"/>
  <c r="L75" i="5" s="1"/>
  <c r="F39" i="5"/>
  <c r="L38" i="5"/>
  <c r="L37" i="5"/>
  <c r="E79" i="5"/>
  <c r="F41" i="5"/>
  <c r="F40" i="5"/>
  <c r="E78" i="5"/>
  <c r="L50" i="5"/>
  <c r="L20" i="5" l="1"/>
  <c r="G39" i="5"/>
  <c r="D21" i="5"/>
  <c r="D30" i="5" s="1"/>
  <c r="L30" i="5" s="1"/>
  <c r="D22" i="5"/>
  <c r="L22" i="5" s="1"/>
  <c r="L14" i="5"/>
  <c r="D76" i="5"/>
  <c r="L76" i="5" s="1"/>
  <c r="L82" i="5"/>
  <c r="F79" i="5"/>
  <c r="G41" i="5"/>
  <c r="E22" i="5"/>
  <c r="E31" i="5" s="1"/>
  <c r="E76" i="5"/>
  <c r="G40" i="5"/>
  <c r="F78" i="5"/>
  <c r="E21" i="5" l="1"/>
  <c r="E30" i="5" s="1"/>
  <c r="H39" i="5"/>
  <c r="L21" i="5"/>
  <c r="D74" i="5"/>
  <c r="L74" i="5" s="1"/>
  <c r="L13" i="5"/>
  <c r="D31" i="5"/>
  <c r="L31" i="5" s="1"/>
  <c r="F76" i="5"/>
  <c r="F22" i="5"/>
  <c r="F31" i="5" s="1"/>
  <c r="G79" i="5"/>
  <c r="H41" i="5"/>
  <c r="F21" i="5"/>
  <c r="F30" i="5" s="1"/>
  <c r="H40" i="5"/>
  <c r="G78" i="5"/>
  <c r="E75" i="5"/>
  <c r="E20" i="5"/>
  <c r="E29" i="5" s="1"/>
  <c r="E74" i="5" l="1"/>
  <c r="D19" i="5"/>
  <c r="D28" i="5" s="1"/>
  <c r="L80" i="5"/>
  <c r="G22" i="5"/>
  <c r="G31" i="5" s="1"/>
  <c r="G76" i="5"/>
  <c r="H79" i="5"/>
  <c r="F20" i="5"/>
  <c r="F29" i="5" s="1"/>
  <c r="F75" i="5"/>
  <c r="H78" i="5"/>
  <c r="G21" i="5"/>
  <c r="G30" i="5" s="1"/>
  <c r="L28" i="5" l="1"/>
  <c r="E19" i="5"/>
  <c r="E28" i="5" s="1"/>
  <c r="L19" i="5"/>
  <c r="H76" i="5"/>
  <c r="H22" i="5"/>
  <c r="H31" i="5" s="1"/>
  <c r="H21" i="5"/>
  <c r="H30" i="5" s="1"/>
  <c r="G20" i="5"/>
  <c r="G29" i="5" s="1"/>
  <c r="G75" i="5"/>
  <c r="F19" i="5"/>
  <c r="F28" i="5" s="1"/>
  <c r="F74" i="5"/>
  <c r="N67" i="5" l="1"/>
  <c r="N72" i="5" s="1"/>
  <c r="N73" i="5"/>
  <c r="G87" i="5" s="1"/>
  <c r="E86" i="5"/>
  <c r="G86" i="5"/>
  <c r="G19" i="5"/>
  <c r="G28" i="5" s="1"/>
  <c r="G74" i="5"/>
  <c r="H75" i="5"/>
  <c r="H20" i="5"/>
  <c r="H29" i="5" s="1"/>
  <c r="H74" i="5" l="1"/>
  <c r="H19" i="5"/>
  <c r="H28" i="5" s="1"/>
  <c r="C14" i="6" l="1"/>
  <c r="C23" i="6" s="1"/>
  <c r="C75" i="6"/>
  <c r="C16" i="6"/>
  <c r="C25" i="6" s="1"/>
  <c r="C69" i="6"/>
  <c r="C2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tc={2CCEF931-1D86-4BC4-A520-10B9B898549A}</author>
    <author>tc={52EE7EDE-93CC-4D9D-931E-F9E7B73487C9}</author>
    <author>tc={986A5C74-548A-4E18-95FE-002ABFEF13B8}</author>
    <author>tc={67C09555-2AA8-428D-AD6C-7431336884DB}</author>
  </authors>
  <commentList>
    <comment ref="D12" authorId="0" shapeId="0" xr:uid="{2CCEF931-1D86-4BC4-A520-10B9B898549A}">
      <text>
        <t>[Threaded comment]
Your version of Excel allows you to read this threaded comment; however, any edits to it will get removed if the file is opened in a newer version of Excel. Learn more: https://go.microsoft.com/fwlink/?linkid=870924
Comment:
    в августе на услугу "Мытье и сушка" действовала скидка 50%, поэтому делю на 2</t>
      </text>
    </comment>
    <comment ref="D51" authorId="1" shapeId="0" xr:uid="{52EE7EDE-93CC-4D9D-931E-F9E7B73487C9}">
      <text>
        <t>[Threaded comment]
Your version of Excel allows you to read this threaded comment; however, any edits to it will get removed if the file is opened in a newer version of Excel. Learn more: https://go.microsoft.com/fwlink/?linkid=870924
Comment:
    в августе на услугу "Мытье и сушка" действовала скидка 50%, поэтому делю на 2</t>
      </text>
    </comment>
    <comment ref="N60" authorId="2" shapeId="0" xr:uid="{986A5C74-548A-4E18-95FE-002ABFEF13B8}">
      <text>
        <t>[Threaded comment]
Your version of Excel allows you to read this threaded comment; however, any edits to it will get removed if the file is opened in a newer version of Excel. Learn more: https://go.microsoft.com/fwlink/?linkid=870924
Comment:
    период с августа по октябрь</t>
      </text>
    </comment>
    <comment ref="N67" authorId="3" shapeId="0" xr:uid="{67C09555-2AA8-428D-AD6C-7431336884DB}">
      <text>
        <t>[Threaded comment]
Your version of Excel allows you to read this threaded comment; however, any edits to it will get removed if the file is opened in a newer version of Excel. Learn more: https://go.microsoft.com/fwlink/?linkid=870924
Comment:
    срок жизни 6 месяцев</t>
      </text>
    </comment>
  </commentList>
</comments>
</file>

<file path=xl/sharedStrings.xml><?xml version="1.0" encoding="utf-8"?>
<sst xmlns="http://schemas.openxmlformats.org/spreadsheetml/2006/main" count="338" uniqueCount="52">
  <si>
    <t>Отчёт о прибылях и убытках, факт</t>
  </si>
  <si>
    <t>Финансовые показатели</t>
  </si>
  <si>
    <t>Июль</t>
  </si>
  <si>
    <t>Август</t>
  </si>
  <si>
    <t>Выручка</t>
  </si>
  <si>
    <t>Мытьё и сушка</t>
  </si>
  <si>
    <t>Прочие услуги</t>
  </si>
  <si>
    <t>Продукция</t>
  </si>
  <si>
    <t>в т. ч. шампуни</t>
  </si>
  <si>
    <t>в т. ч. прочие товары</t>
  </si>
  <si>
    <t>Себестоимость</t>
  </si>
  <si>
    <t>Валовая прибыль</t>
  </si>
  <si>
    <t>Операционные расходы</t>
  </si>
  <si>
    <t>Вне направлений</t>
  </si>
  <si>
    <t>Прибыль до налогообложения</t>
  </si>
  <si>
    <t>Нефинансовые показатели</t>
  </si>
  <si>
    <t>Количество продаж</t>
  </si>
  <si>
    <t>Количество клиентов</t>
  </si>
  <si>
    <t>в т. ч. новых</t>
  </si>
  <si>
    <t>Количество потенциальных клиентов</t>
  </si>
  <si>
    <t>Показатели по рекламным акциям «Мытьё и сушка за полцены» и «Шампунь без наценки»</t>
  </si>
  <si>
    <t>Доходы от акций</t>
  </si>
  <si>
    <t>Затраты в рамках акций</t>
  </si>
  <si>
    <t>в т. ч. маркетинговые затраты (затраты на привлечение)</t>
  </si>
  <si>
    <t>Расчётные показатели</t>
  </si>
  <si>
    <t>ROI акций</t>
  </si>
  <si>
    <t>-</t>
  </si>
  <si>
    <t xml:space="preserve"> </t>
  </si>
  <si>
    <t>ROMI</t>
  </si>
  <si>
    <t>Пожизненная ценность клиента (LTV)</t>
  </si>
  <si>
    <t>Стоимость привлечения одного клиента (CAC)</t>
  </si>
  <si>
    <t>LTV/CAC</t>
  </si>
  <si>
    <t>Средний доход с клиента</t>
  </si>
  <si>
    <t>Конверсия</t>
  </si>
  <si>
    <t>Средний чек</t>
  </si>
  <si>
    <t>Вводные, рассчитанные на данных предыдущих периодов</t>
  </si>
  <si>
    <t>Средний чек (усреднённый за неск. предыдущих мес.), руб.</t>
  </si>
  <si>
    <t>Коэф. частоты покупок в мес. (усреднённый за несколько предыдущих мес.)</t>
  </si>
  <si>
    <t>Все направления</t>
  </si>
  <si>
    <t>Отчёт о прибылях и убытках, план</t>
  </si>
  <si>
    <t>Сентябрь</t>
  </si>
  <si>
    <t>Октябрь</t>
  </si>
  <si>
    <t>Ноябрь</t>
  </si>
  <si>
    <t>Декабрь</t>
  </si>
  <si>
    <t>Август, факт</t>
  </si>
  <si>
    <t>Отклонения</t>
  </si>
  <si>
    <t>Показатели по рекламным акциям «Мытьё и сушка 
за полцены» и «Шампунь без наценки»</t>
  </si>
  <si>
    <t>В среднем за период эффекта от акции</t>
  </si>
  <si>
    <t>Расчётные показатели за период эффекта от акции</t>
  </si>
  <si>
    <t>ROI</t>
  </si>
  <si>
    <t>LTV</t>
  </si>
  <si>
    <t>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</si>
</sst>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"/>
    <numFmt numFmtId="166" formatCode="_-* #,##0.000_-;\-* #,##0.000_-;_-* &quot;-&quot;??_-;_-@_-"/>
  </numFmts>
  <fonts count="12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Roboto"/>
    </font>
    <font>
      <sz val="11"/>
      <color rgb="FF000000"/>
      <name val="Roboto"/>
    </font>
    <font>
      <b/>
      <sz val="11"/>
      <color rgb="FF000000"/>
      <name val="Roboto"/>
    </font>
    <font>
      <b/>
      <sz val="12"/>
      <color rgb="FF000000"/>
      <name val="Roboto"/>
    </font>
    <font>
      <sz val="12"/>
      <color rgb="FF000000"/>
      <name val="Calibri"/>
      <family val="2"/>
      <scheme val="minor"/>
    </font>
    <font>
      <b/>
      <sz val="11"/>
      <color theme="1"/>
      <name val="Roboto"/>
    </font>
    <font>
      <sz val="12"/>
      <color rgb="FF000000"/>
      <name val="Roboto"/>
    </font>
    <font>
      <b/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99C2E5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medium">
        <color rgb="FFFF7E29"/>
      </left>
      <right style="thin">
        <color theme="0" tint="-0.14999847407452621"/>
      </right>
      <top style="medium">
        <color rgb="FFFF7E29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FF7E29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7E29"/>
      </right>
      <top style="medium">
        <color rgb="FFFF7E29"/>
      </top>
      <bottom style="thin">
        <color theme="0" tint="-0.14999847407452621"/>
      </bottom>
      <diagonal/>
    </border>
    <border>
      <left style="medium">
        <color rgb="FFFF7E2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7E29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7E29"/>
      </left>
      <right style="thin">
        <color theme="0" tint="-0.14999847407452621"/>
      </right>
      <top style="thin">
        <color theme="0" tint="-0.14999847407452621"/>
      </top>
      <bottom style="medium">
        <color rgb="FFFF7E2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rgb="FFFF7E29"/>
      </bottom>
      <diagonal/>
    </border>
    <border>
      <left style="thin">
        <color theme="0" tint="-0.14999847407452621"/>
      </left>
      <right style="medium">
        <color rgb="FFFF7E29"/>
      </right>
      <top style="thin">
        <color theme="0" tint="-0.14999847407452621"/>
      </top>
      <bottom style="medium">
        <color rgb="FFFF7E29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3" fontId="4" fillId="0" borderId="0" xfId="0" applyNumberFormat="1" applyFont="1" applyAlignment="1">
      <alignment vertical="center"/>
    </xf>
    <xf numFmtId="164" fontId="3" fillId="0" borderId="0" xfId="1" applyNumberFormat="1" applyFont="1" applyFill="1" applyAlignment="1">
      <alignment vertical="center"/>
    </xf>
    <xf numFmtId="9" fontId="3" fillId="0" borderId="0" xfId="2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/>
    </xf>
    <xf numFmtId="0" fontId="6" fillId="2" borderId="0" xfId="0" applyFont="1" applyFill="1" applyAlignment="1">
      <alignment vertical="center"/>
    </xf>
    <xf numFmtId="164" fontId="3" fillId="2" borderId="0" xfId="1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/>
    </xf>
    <xf numFmtId="3" fontId="3" fillId="0" borderId="0" xfId="0" applyNumberFormat="1" applyFont="1" applyAlignment="1">
      <alignment vertic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3" fontId="7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vertical="center" wrapText="1"/>
    </xf>
    <xf numFmtId="3" fontId="10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3" fontId="3" fillId="0" borderId="0" xfId="1" applyNumberFormat="1" applyFont="1" applyAlignment="1">
      <alignment vertical="center"/>
    </xf>
    <xf numFmtId="3" fontId="3" fillId="0" borderId="0" xfId="1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1" applyNumberFormat="1" applyFont="1" applyAlignment="1">
      <alignment vertical="center"/>
    </xf>
    <xf numFmtId="3" fontId="4" fillId="3" borderId="0" xfId="0" applyNumberFormat="1" applyFont="1" applyFill="1" applyAlignment="1">
      <alignment vertical="center"/>
    </xf>
    <xf numFmtId="0" fontId="5" fillId="3" borderId="2" xfId="0" applyFont="1" applyFill="1" applyBorder="1" applyAlignment="1">
      <alignment vertical="center" wrapText="1"/>
    </xf>
    <xf numFmtId="3" fontId="4" fillId="3" borderId="3" xfId="0" applyNumberFormat="1" applyFont="1" applyFill="1" applyBorder="1" applyAlignment="1">
      <alignment vertical="center"/>
    </xf>
    <xf numFmtId="3" fontId="4" fillId="3" borderId="4" xfId="0" applyNumberFormat="1" applyFont="1" applyFill="1" applyBorder="1" applyAlignment="1">
      <alignment vertical="center"/>
    </xf>
    <xf numFmtId="0" fontId="5" fillId="0" borderId="5" xfId="0" applyFont="1" applyBorder="1" applyAlignment="1">
      <alignment horizontal="left" vertical="center"/>
    </xf>
    <xf numFmtId="3" fontId="4" fillId="0" borderId="6" xfId="0" applyNumberFormat="1" applyFont="1" applyBorder="1" applyAlignment="1">
      <alignment vertical="center"/>
    </xf>
    <xf numFmtId="3" fontId="4" fillId="0" borderId="7" xfId="0" applyNumberFormat="1" applyFont="1" applyBorder="1" applyAlignment="1">
      <alignment vertical="center"/>
    </xf>
    <xf numFmtId="0" fontId="5" fillId="0" borderId="5" xfId="0" applyFont="1" applyBorder="1" applyAlignment="1">
      <alignment horizontal="left" vertical="center" indent="2"/>
    </xf>
    <xf numFmtId="0" fontId="5" fillId="3" borderId="5" xfId="0" applyFont="1" applyFill="1" applyBorder="1" applyAlignment="1">
      <alignment vertical="center" wrapText="1"/>
    </xf>
    <xf numFmtId="3" fontId="4" fillId="3" borderId="6" xfId="0" applyNumberFormat="1" applyFont="1" applyFill="1" applyBorder="1" applyAlignment="1">
      <alignment vertical="center"/>
    </xf>
    <xf numFmtId="3" fontId="4" fillId="3" borderId="7" xfId="0" applyNumberFormat="1" applyFont="1" applyFill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3" fontId="4" fillId="0" borderId="9" xfId="0" applyNumberFormat="1" applyFont="1" applyBorder="1" applyAlignment="1">
      <alignment vertical="center"/>
    </xf>
    <xf numFmtId="3" fontId="4" fillId="0" borderId="10" xfId="0" applyNumberFormat="1" applyFont="1" applyBorder="1" applyAlignment="1">
      <alignment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 indent="2"/>
    </xf>
    <xf numFmtId="9" fontId="5" fillId="0" borderId="5" xfId="2" applyFont="1" applyFill="1" applyBorder="1" applyAlignment="1">
      <alignment horizontal="left" vertical="center"/>
    </xf>
    <xf numFmtId="9" fontId="4" fillId="0" borderId="6" xfId="2" applyFont="1" applyFill="1" applyBorder="1" applyAlignment="1">
      <alignment vertical="center"/>
    </xf>
    <xf numFmtId="9" fontId="4" fillId="0" borderId="7" xfId="2" applyFont="1" applyFill="1" applyBorder="1" applyAlignment="1">
      <alignment vertical="center"/>
    </xf>
    <xf numFmtId="4" fontId="4" fillId="3" borderId="7" xfId="0" applyNumberFormat="1" applyFont="1" applyFill="1" applyBorder="1" applyAlignment="1">
      <alignment vertical="center"/>
    </xf>
    <xf numFmtId="4" fontId="4" fillId="0" borderId="7" xfId="0" applyNumberFormat="1" applyFont="1" applyBorder="1" applyAlignment="1">
      <alignment vertical="center"/>
    </xf>
    <xf numFmtId="0" fontId="5" fillId="0" borderId="8" xfId="0" applyFont="1" applyBorder="1" applyAlignment="1">
      <alignment horizontal="left" vertical="center" indent="2"/>
    </xf>
    <xf numFmtId="0" fontId="11" fillId="2" borderId="0" xfId="0" applyFont="1" applyFill="1" applyAlignment="1">
      <alignment horizontal="center" vertical="center" wrapText="1"/>
    </xf>
    <xf numFmtId="3" fontId="4" fillId="3" borderId="3" xfId="0" applyNumberFormat="1" applyFont="1" applyFill="1" applyBorder="1" applyAlignment="1">
      <alignment horizontal="right" vertical="center"/>
    </xf>
    <xf numFmtId="165" fontId="4" fillId="3" borderId="4" xfId="0" applyNumberFormat="1" applyFont="1" applyFill="1" applyBorder="1" applyAlignment="1">
      <alignment vertical="center"/>
    </xf>
    <xf numFmtId="165" fontId="4" fillId="0" borderId="7" xfId="0" applyNumberFormat="1" applyFont="1" applyBorder="1" applyAlignment="1">
      <alignment vertical="center"/>
    </xf>
    <xf numFmtId="165" fontId="4" fillId="0" borderId="7" xfId="0" applyNumberFormat="1" applyFont="1" applyBorder="1" applyAlignment="1">
      <alignment horizontal="right" vertical="center"/>
    </xf>
    <xf numFmtId="165" fontId="4" fillId="0" borderId="10" xfId="0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4" fillId="0" borderId="12" xfId="0" applyNumberFormat="1" applyFont="1" applyBorder="1" applyAlignment="1">
      <alignment vertical="center"/>
    </xf>
    <xf numFmtId="3" fontId="4" fillId="3" borderId="12" xfId="0" applyNumberFormat="1" applyFont="1" applyFill="1" applyBorder="1" applyAlignment="1">
      <alignment vertical="center"/>
    </xf>
    <xf numFmtId="3" fontId="4" fillId="0" borderId="13" xfId="0" applyNumberFormat="1" applyFont="1" applyBorder="1" applyAlignment="1">
      <alignment vertical="center"/>
    </xf>
    <xf numFmtId="3" fontId="4" fillId="3" borderId="1" xfId="0" applyNumberFormat="1" applyFont="1" applyFill="1" applyBorder="1" applyAlignment="1">
      <alignment vertical="center"/>
    </xf>
    <xf numFmtId="9" fontId="4" fillId="0" borderId="12" xfId="2" applyFont="1" applyFill="1" applyBorder="1" applyAlignment="1">
      <alignment vertical="center"/>
    </xf>
    <xf numFmtId="9" fontId="4" fillId="0" borderId="13" xfId="2" applyFont="1" applyFill="1" applyBorder="1" applyAlignment="1">
      <alignment vertical="center"/>
    </xf>
    <xf numFmtId="4" fontId="4" fillId="0" borderId="12" xfId="0" applyNumberFormat="1" applyFont="1" applyBorder="1" applyAlignment="1">
      <alignment vertical="center"/>
    </xf>
    <xf numFmtId="4" fontId="4" fillId="0" borderId="13" xfId="0" applyNumberFormat="1" applyFont="1" applyBorder="1" applyAlignment="1">
      <alignment vertical="center"/>
    </xf>
    <xf numFmtId="3" fontId="4" fillId="3" borderId="3" xfId="0" applyNumberFormat="1" applyFont="1" applyFill="1" applyBorder="1" applyAlignment="1">
      <alignment horizontal="center" vertical="center"/>
    </xf>
    <xf numFmtId="3" fontId="4" fillId="3" borderId="4" xfId="0" applyNumberFormat="1" applyFont="1" applyFill="1" applyBorder="1" applyAlignment="1">
      <alignment horizontal="center" vertical="center"/>
    </xf>
    <xf numFmtId="9" fontId="4" fillId="0" borderId="9" xfId="2" applyFont="1" applyFill="1" applyBorder="1" applyAlignment="1">
      <alignment vertical="center"/>
    </xf>
    <xf numFmtId="4" fontId="4" fillId="0" borderId="10" xfId="0" applyNumberFormat="1" applyFont="1" applyBorder="1" applyAlignment="1">
      <alignment vertical="center"/>
    </xf>
    <xf numFmtId="3" fontId="4" fillId="4" borderId="6" xfId="0" applyNumberFormat="1" applyFont="1" applyFill="1" applyBorder="1" applyAlignment="1">
      <alignment vertical="center"/>
    </xf>
    <xf numFmtId="3" fontId="4" fillId="4" borderId="14" xfId="0" applyNumberFormat="1" applyFont="1" applyFill="1" applyBorder="1" applyAlignment="1">
      <alignment vertical="center"/>
    </xf>
    <xf numFmtId="3" fontId="4" fillId="4" borderId="15" xfId="0" applyNumberFormat="1" applyFont="1" applyFill="1" applyBorder="1" applyAlignment="1">
      <alignment vertical="center"/>
    </xf>
    <xf numFmtId="3" fontId="4" fillId="4" borderId="16" xfId="0" applyNumberFormat="1" applyFont="1" applyFill="1" applyBorder="1" applyAlignment="1">
      <alignment vertical="center"/>
    </xf>
    <xf numFmtId="3" fontId="4" fillId="4" borderId="17" xfId="0" applyNumberFormat="1" applyFont="1" applyFill="1" applyBorder="1" applyAlignment="1">
      <alignment vertical="center"/>
    </xf>
    <xf numFmtId="3" fontId="4" fillId="4" borderId="18" xfId="0" applyNumberFormat="1" applyFont="1" applyFill="1" applyBorder="1" applyAlignment="1">
      <alignment vertical="center"/>
    </xf>
    <xf numFmtId="3" fontId="4" fillId="4" borderId="19" xfId="0" applyNumberFormat="1" applyFont="1" applyFill="1" applyBorder="1" applyAlignment="1">
      <alignment vertical="center"/>
    </xf>
    <xf numFmtId="3" fontId="4" fillId="4" borderId="20" xfId="0" applyNumberFormat="1" applyFont="1" applyFill="1" applyBorder="1" applyAlignment="1">
      <alignment vertical="center"/>
    </xf>
    <xf numFmtId="3" fontId="4" fillId="4" borderId="21" xfId="0" applyNumberFormat="1" applyFont="1" applyFill="1" applyBorder="1" applyAlignment="1">
      <alignment vertic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</cellXfs>
  <cellStyles count="7">
    <cellStyle name="Comma 2" xfId="6" xr:uid="{4831B4AC-0F99-47F5-A69A-A13F378B391E}"/>
    <cellStyle name="Normal 2" xfId="3" xr:uid="{376E82C0-8BA7-484E-870C-64049C34D73F}"/>
    <cellStyle name="Normal 2 2" xfId="4" xr:uid="{CB51D4D4-10AC-4614-92E7-356224DB03EE}"/>
    <cellStyle name="Percent 2" xfId="5" xr:uid="{F2FE59AA-2B67-47A4-8ECF-E8D5C9C2D235}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FF7E29"/>
      <color rgb="FFDDEBF7"/>
      <color rgb="FF99C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Алина Тюбаева" id="{104F385D-9B8E-4300-9912-67947E0FAADF}" userId="0ed7071024d4c9d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4-12-17T16:26:10.56" personId="{104F385D-9B8E-4300-9912-67947E0FAADF}" id="{2CCEF931-1D86-4BC4-A520-10B9B898549A}">
    <text>в августе на услугу "Мытье и сушка" действовала скидка 50%, поэтому делю на 2</text>
  </threadedComment>
  <threadedComment ref="D51" dT="2024-12-17T16:52:34.63" personId="{104F385D-9B8E-4300-9912-67947E0FAADF}" id="{52EE7EDE-93CC-4D9D-931E-F9E7B73487C9}">
    <text>в августе на услугу "Мытье и сушка" действовала скидка 50%, поэтому делю на 2</text>
  </threadedComment>
  <threadedComment ref="N60" dT="2024-12-17T16:39:22.51" personId="{104F385D-9B8E-4300-9912-67947E0FAADF}" id="{986A5C74-548A-4E18-95FE-002ABFEF13B8}">
    <text>период с августа по октябрь</text>
  </threadedComment>
  <threadedComment ref="N67" dT="2024-12-17T16:40:02.81" personId="{104F385D-9B8E-4300-9912-67947E0FAADF}" id="{67C09555-2AA8-428D-AD6C-7431336884DB}">
    <text>срок жизни 6 месяцев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DDB7-45FE-4AF2-9C83-783DDCCCAE06}">
  <sheetPr>
    <tabColor theme="9" tint="0.59999389629810485"/>
  </sheetPr>
  <dimension ref="B2:AI82"/>
  <sheetViews>
    <sheetView showGridLines="0" topLeftCell="F26" zoomScale="70" zoomScaleNormal="70" workbookViewId="0">
      <selection activeCell="F26" sqref="F26"/>
    </sheetView>
  </sheetViews>
  <sheetFormatPr defaultColWidth="10.5703125" defaultRowHeight="20.25" customHeight="1"/>
  <cols>
    <col min="1" max="1" width="3.5703125" style="1" customWidth="1"/>
    <col min="2" max="2" width="61.42578125" style="2" customWidth="1"/>
    <col min="3" max="12" width="15.7109375" style="2" customWidth="1"/>
    <col min="13" max="13" width="1.140625" style="2" customWidth="1"/>
    <col min="14" max="17" width="15.7109375" style="2" customWidth="1"/>
    <col min="18" max="18" width="13.85546875" style="1" bestFit="1" customWidth="1"/>
    <col min="19" max="19" width="12" style="1" customWidth="1"/>
    <col min="20" max="20" width="1.5703125" style="1" customWidth="1"/>
    <col min="21" max="21" width="10.5703125" style="1"/>
    <col min="22" max="22" width="1.28515625" style="1" customWidth="1"/>
    <col min="23" max="16384" width="10.5703125" style="1"/>
  </cols>
  <sheetData>
    <row r="2" spans="2:25" ht="20.25" customHeight="1">
      <c r="B2" s="45" t="s">
        <v>0</v>
      </c>
      <c r="C2" s="46"/>
      <c r="D2" s="46"/>
      <c r="E2" s="16"/>
      <c r="F2" s="22"/>
      <c r="G2" s="23"/>
      <c r="H2" s="23"/>
      <c r="I2" s="1"/>
      <c r="J2" s="1"/>
      <c r="K2" s="1"/>
      <c r="L2" s="1"/>
      <c r="M2" s="1"/>
      <c r="N2" s="1"/>
      <c r="O2" s="1"/>
      <c r="P2" s="1"/>
      <c r="Q2" s="1"/>
    </row>
    <row r="3" spans="2:25" ht="20.25" customHeight="1">
      <c r="B3" s="15" t="s">
        <v>1</v>
      </c>
      <c r="C3" s="28" t="s">
        <v>2</v>
      </c>
      <c r="D3" s="28" t="s">
        <v>3</v>
      </c>
      <c r="F3" s="20"/>
      <c r="G3" s="21"/>
      <c r="H3" s="21"/>
      <c r="I3" s="1"/>
      <c r="J3" s="1"/>
      <c r="K3" s="1"/>
      <c r="L3" s="1"/>
      <c r="M3" s="1"/>
      <c r="N3" s="1"/>
      <c r="O3" s="1"/>
      <c r="P3" s="1"/>
      <c r="Q3" s="1"/>
    </row>
    <row r="4" spans="2:25" ht="20.25" customHeight="1">
      <c r="B4" s="32" t="s">
        <v>4</v>
      </c>
      <c r="C4" s="33">
        <f>SUM(C5:C7)</f>
        <v>1391500</v>
      </c>
      <c r="D4" s="34">
        <f>SUM(D5:D7)</f>
        <v>1321925</v>
      </c>
      <c r="F4" s="22"/>
      <c r="G4" s="24"/>
      <c r="H4" s="24"/>
      <c r="I4" s="3"/>
      <c r="J4" s="3"/>
      <c r="K4" s="1"/>
      <c r="L4" s="1"/>
      <c r="M4" s="1"/>
      <c r="N4" s="1"/>
      <c r="O4" s="1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2:25" ht="20.25" customHeight="1">
      <c r="B5" s="35" t="s">
        <v>5</v>
      </c>
      <c r="C5" s="36">
        <v>250000</v>
      </c>
      <c r="D5" s="37">
        <v>230000</v>
      </c>
      <c r="F5" s="22"/>
      <c r="G5" s="24"/>
      <c r="H5" s="24"/>
      <c r="I5" s="3"/>
      <c r="J5" s="3"/>
      <c r="K5" s="1"/>
      <c r="L5" s="1"/>
      <c r="M5" s="1"/>
      <c r="N5" s="1"/>
      <c r="O5" s="1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2:25" ht="20.25" customHeight="1">
      <c r="B6" s="35" t="s">
        <v>6</v>
      </c>
      <c r="C6" s="36">
        <v>961500</v>
      </c>
      <c r="D6" s="37">
        <v>901925</v>
      </c>
      <c r="F6" s="22"/>
      <c r="G6" s="24"/>
      <c r="H6" s="24"/>
      <c r="I6" s="3"/>
      <c r="J6" s="3"/>
      <c r="K6" s="1"/>
      <c r="L6" s="1"/>
      <c r="M6" s="1"/>
      <c r="N6" s="1"/>
      <c r="O6" s="1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2:25" ht="20.25" customHeight="1">
      <c r="B7" s="35" t="s">
        <v>7</v>
      </c>
      <c r="C7" s="36">
        <v>180000</v>
      </c>
      <c r="D7" s="37">
        <v>190000</v>
      </c>
      <c r="F7" s="22"/>
      <c r="G7" s="24"/>
      <c r="H7" s="24"/>
      <c r="I7" s="3"/>
      <c r="J7" s="3"/>
      <c r="K7" s="1"/>
      <c r="L7" s="1"/>
      <c r="M7" s="1"/>
      <c r="N7" s="1"/>
      <c r="O7" s="1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2:25" ht="20.25" customHeight="1">
      <c r="B8" s="38" t="s">
        <v>8</v>
      </c>
      <c r="C8" s="36">
        <v>80000</v>
      </c>
      <c r="D8" s="37">
        <v>140000</v>
      </c>
      <c r="F8" s="22"/>
      <c r="G8" s="24"/>
      <c r="H8" s="24"/>
      <c r="I8" s="3"/>
      <c r="J8" s="3"/>
      <c r="K8" s="1"/>
      <c r="L8" s="1"/>
      <c r="M8" s="1"/>
      <c r="N8" s="1"/>
      <c r="O8" s="1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2:25" ht="20.25" customHeight="1">
      <c r="B9" s="38" t="s">
        <v>9</v>
      </c>
      <c r="C9" s="36">
        <v>100000</v>
      </c>
      <c r="D9" s="37">
        <v>50000</v>
      </c>
      <c r="F9" s="22"/>
      <c r="G9" s="24"/>
      <c r="H9" s="24"/>
      <c r="I9" s="3"/>
      <c r="J9" s="3"/>
      <c r="K9" s="1"/>
      <c r="L9" s="1"/>
      <c r="M9" s="1"/>
      <c r="N9" s="1"/>
      <c r="O9" s="1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2:25" ht="20.25" customHeight="1">
      <c r="B10" s="39" t="s">
        <v>10</v>
      </c>
      <c r="C10" s="40">
        <f t="shared" ref="C10" si="0">SUM(C11:C13)</f>
        <v>454000</v>
      </c>
      <c r="D10" s="41">
        <f>SUM(D11:D13)</f>
        <v>443920</v>
      </c>
      <c r="I10" s="1"/>
      <c r="J10" s="1"/>
      <c r="K10" s="1"/>
      <c r="L10" s="1"/>
      <c r="M10" s="1"/>
      <c r="N10" s="1"/>
      <c r="O10" s="1"/>
      <c r="P10" s="1"/>
      <c r="Q10" s="1"/>
    </row>
    <row r="11" spans="2:25" ht="20.25" customHeight="1">
      <c r="B11" s="35" t="s">
        <v>5</v>
      </c>
      <c r="C11" s="36">
        <v>68100</v>
      </c>
      <c r="D11" s="37">
        <v>82900</v>
      </c>
      <c r="I11" s="1"/>
      <c r="J11" s="1"/>
      <c r="K11" s="1"/>
      <c r="L11" s="1"/>
      <c r="M11" s="1"/>
      <c r="N11" s="1"/>
      <c r="O11" s="1"/>
      <c r="P11" s="1"/>
      <c r="Q11" s="1"/>
    </row>
    <row r="12" spans="2:25" ht="20.25" customHeight="1">
      <c r="B12" s="35" t="s">
        <v>6</v>
      </c>
      <c r="C12" s="36">
        <v>259900</v>
      </c>
      <c r="D12" s="37">
        <v>180520</v>
      </c>
      <c r="I12" s="1"/>
      <c r="J12" s="1"/>
      <c r="K12" s="1"/>
      <c r="L12" s="1"/>
      <c r="M12" s="1"/>
      <c r="N12" s="1"/>
      <c r="O12" s="1"/>
      <c r="P12" s="1"/>
      <c r="Q12" s="1"/>
    </row>
    <row r="13" spans="2:25" ht="20.25" customHeight="1">
      <c r="B13" s="35" t="s">
        <v>7</v>
      </c>
      <c r="C13" s="36">
        <v>126000</v>
      </c>
      <c r="D13" s="37">
        <v>180500</v>
      </c>
      <c r="I13" s="1"/>
      <c r="J13" s="1"/>
      <c r="K13" s="1"/>
      <c r="L13" s="1"/>
      <c r="M13" s="1"/>
      <c r="N13" s="1"/>
      <c r="O13" s="1"/>
      <c r="P13" s="1"/>
      <c r="Q13" s="1"/>
    </row>
    <row r="14" spans="2:25" ht="20.25" customHeight="1">
      <c r="B14" s="39" t="s">
        <v>11</v>
      </c>
      <c r="C14" s="40">
        <f t="shared" ref="C14:D17" si="1">C4-C10</f>
        <v>937500</v>
      </c>
      <c r="D14" s="41">
        <f t="shared" si="1"/>
        <v>878005</v>
      </c>
      <c r="I14" s="1"/>
      <c r="J14" s="1"/>
      <c r="K14" s="1"/>
      <c r="L14" s="1"/>
      <c r="M14" s="1"/>
      <c r="N14" s="1"/>
      <c r="O14" s="1"/>
      <c r="P14" s="1"/>
      <c r="Q14" s="1"/>
    </row>
    <row r="15" spans="2:25" ht="20.25" customHeight="1">
      <c r="B15" s="35" t="s">
        <v>5</v>
      </c>
      <c r="C15" s="36">
        <f t="shared" si="1"/>
        <v>181900</v>
      </c>
      <c r="D15" s="37">
        <f t="shared" si="1"/>
        <v>147100</v>
      </c>
      <c r="I15" s="1"/>
      <c r="J15" s="1"/>
      <c r="K15" s="1"/>
      <c r="L15" s="1"/>
      <c r="M15" s="1"/>
      <c r="N15" s="1"/>
      <c r="O15" s="1"/>
      <c r="P15" s="1"/>
      <c r="Q15" s="1"/>
    </row>
    <row r="16" spans="2:25" ht="20.25" customHeight="1">
      <c r="B16" s="35" t="s">
        <v>6</v>
      </c>
      <c r="C16" s="36">
        <f t="shared" si="1"/>
        <v>701600</v>
      </c>
      <c r="D16" s="37">
        <f t="shared" si="1"/>
        <v>721405</v>
      </c>
      <c r="I16" s="1"/>
      <c r="J16" s="1"/>
      <c r="K16" s="1"/>
      <c r="L16" s="1"/>
      <c r="M16" s="1"/>
      <c r="N16" s="1"/>
      <c r="O16" s="1"/>
      <c r="P16" s="1"/>
      <c r="Q16" s="1"/>
    </row>
    <row r="17" spans="2:26" ht="20.25" customHeight="1">
      <c r="B17" s="35" t="s">
        <v>7</v>
      </c>
      <c r="C17" s="36">
        <f t="shared" si="1"/>
        <v>54000</v>
      </c>
      <c r="D17" s="37">
        <f t="shared" si="1"/>
        <v>9500</v>
      </c>
      <c r="I17" s="1"/>
      <c r="J17" s="1"/>
      <c r="K17" s="1"/>
      <c r="L17" s="1"/>
      <c r="M17" s="1"/>
      <c r="N17" s="1"/>
      <c r="O17" s="1"/>
      <c r="P17" s="1"/>
      <c r="Q17" s="1"/>
    </row>
    <row r="18" spans="2:26" ht="20.25" customHeight="1">
      <c r="B18" s="39" t="s">
        <v>12</v>
      </c>
      <c r="C18" s="40">
        <f>SUM(C19:C22)</f>
        <v>530000</v>
      </c>
      <c r="D18" s="41">
        <f>SUM(D19:D22)</f>
        <v>530000</v>
      </c>
      <c r="F18" s="25"/>
      <c r="G18" s="25"/>
      <c r="H18" s="25"/>
      <c r="I18" s="25"/>
      <c r="J18" s="25"/>
      <c r="K18" s="25"/>
      <c r="L18" s="25"/>
      <c r="M18" s="25"/>
      <c r="N18" s="1"/>
      <c r="O18" s="1"/>
      <c r="P18" s="1"/>
      <c r="Q18" s="1"/>
    </row>
    <row r="19" spans="2:26" ht="20.25" customHeight="1">
      <c r="B19" s="35" t="s">
        <v>5</v>
      </c>
      <c r="C19" s="36">
        <v>87136</v>
      </c>
      <c r="D19" s="37">
        <v>87136</v>
      </c>
      <c r="P19" s="1"/>
      <c r="Q19" s="1"/>
    </row>
    <row r="20" spans="2:26" ht="20.25" customHeight="1">
      <c r="B20" s="35" t="s">
        <v>6</v>
      </c>
      <c r="C20" s="36">
        <v>360126</v>
      </c>
      <c r="D20" s="37">
        <v>360126</v>
      </c>
      <c r="P20" s="1"/>
      <c r="Q20" s="1"/>
    </row>
    <row r="21" spans="2:26" ht="20.25" customHeight="1">
      <c r="B21" s="35" t="s">
        <v>7</v>
      </c>
      <c r="C21" s="36">
        <v>37738</v>
      </c>
      <c r="D21" s="37">
        <v>37738</v>
      </c>
      <c r="P21" s="1"/>
      <c r="Q21" s="1"/>
    </row>
    <row r="22" spans="2:26" ht="20.25" customHeight="1">
      <c r="B22" s="35" t="s">
        <v>13</v>
      </c>
      <c r="C22" s="36">
        <v>45000</v>
      </c>
      <c r="D22" s="37">
        <v>45000</v>
      </c>
      <c r="I22" s="1"/>
      <c r="J22" s="1"/>
      <c r="K22" s="1"/>
      <c r="L22" s="1"/>
      <c r="M22" s="1"/>
      <c r="N22" s="1"/>
      <c r="O22" s="1"/>
      <c r="P22" s="1"/>
      <c r="Q22" s="1"/>
    </row>
    <row r="23" spans="2:26" ht="20.25" customHeight="1">
      <c r="B23" s="39" t="s">
        <v>14</v>
      </c>
      <c r="C23" s="40">
        <f t="shared" ref="C23:D26" si="2">C14-C18</f>
        <v>407500</v>
      </c>
      <c r="D23" s="41">
        <f t="shared" si="2"/>
        <v>348005</v>
      </c>
      <c r="I23" s="1"/>
      <c r="J23" s="1"/>
      <c r="K23" s="1"/>
      <c r="L23" s="1"/>
      <c r="M23" s="1"/>
      <c r="N23" s="1"/>
      <c r="O23" s="1"/>
      <c r="P23" s="1"/>
      <c r="Q23" s="1"/>
    </row>
    <row r="24" spans="2:26" ht="20.25" customHeight="1">
      <c r="B24" s="35" t="s">
        <v>5</v>
      </c>
      <c r="C24" s="36">
        <f t="shared" si="2"/>
        <v>94764</v>
      </c>
      <c r="D24" s="37">
        <f t="shared" si="2"/>
        <v>59964</v>
      </c>
      <c r="I24" s="1"/>
      <c r="J24" s="1"/>
      <c r="K24" s="1"/>
      <c r="L24" s="1"/>
      <c r="M24" s="1"/>
      <c r="N24" s="1"/>
      <c r="O24" s="1"/>
      <c r="P24" s="1"/>
      <c r="Q24" s="1"/>
    </row>
    <row r="25" spans="2:26" ht="20.25" customHeight="1">
      <c r="B25" s="35" t="s">
        <v>6</v>
      </c>
      <c r="C25" s="36">
        <f t="shared" si="2"/>
        <v>341474</v>
      </c>
      <c r="D25" s="37">
        <f t="shared" si="2"/>
        <v>361279</v>
      </c>
      <c r="I25" s="1"/>
      <c r="J25" s="1"/>
      <c r="K25" s="1"/>
      <c r="L25" s="1"/>
      <c r="M25" s="1"/>
      <c r="N25" s="1"/>
      <c r="O25" s="1"/>
      <c r="P25" s="1"/>
      <c r="Q25" s="1"/>
    </row>
    <row r="26" spans="2:26" ht="20.25" customHeight="1">
      <c r="B26" s="35" t="s">
        <v>7</v>
      </c>
      <c r="C26" s="36">
        <f t="shared" si="2"/>
        <v>16262</v>
      </c>
      <c r="D26" s="37">
        <f t="shared" si="2"/>
        <v>-28238</v>
      </c>
      <c r="I26" s="1"/>
      <c r="J26" s="1"/>
      <c r="K26" s="1"/>
      <c r="L26" s="1"/>
      <c r="M26" s="1"/>
      <c r="N26" s="1"/>
      <c r="O26" s="1"/>
      <c r="P26" s="1"/>
      <c r="Q26" s="1"/>
    </row>
    <row r="27" spans="2:26" ht="20.25" customHeight="1">
      <c r="B27" s="42" t="s">
        <v>13</v>
      </c>
      <c r="C27" s="43">
        <f>C23-C24-C25-C26</f>
        <v>-45000</v>
      </c>
      <c r="D27" s="44">
        <v>-45000</v>
      </c>
      <c r="I27" s="1"/>
      <c r="J27" s="1"/>
      <c r="K27" s="1"/>
      <c r="L27" s="1"/>
      <c r="M27" s="1"/>
      <c r="N27" s="1"/>
      <c r="O27" s="1"/>
      <c r="P27" s="1"/>
      <c r="Q27" s="1"/>
    </row>
    <row r="28" spans="2:26" ht="20.25" customHeight="1">
      <c r="B28" s="9"/>
      <c r="C28" s="10"/>
      <c r="D28" s="10"/>
      <c r="I28" s="1"/>
      <c r="J28" s="1"/>
      <c r="K28" s="1"/>
      <c r="L28" s="1"/>
      <c r="M28" s="1"/>
      <c r="N28" s="1"/>
      <c r="O28" s="1"/>
      <c r="P28" s="1"/>
      <c r="Q28" s="1"/>
    </row>
    <row r="29" spans="2:26" ht="20.25" customHeight="1">
      <c r="B29" s="15" t="s">
        <v>15</v>
      </c>
      <c r="C29" s="28" t="s">
        <v>2</v>
      </c>
      <c r="D29" s="28" t="s">
        <v>3</v>
      </c>
      <c r="I29" s="1"/>
      <c r="J29" s="1"/>
      <c r="K29" s="1"/>
      <c r="L29" s="1"/>
      <c r="M29" s="1"/>
      <c r="N29" s="1"/>
      <c r="O29" s="1"/>
      <c r="P29" s="1"/>
      <c r="Q29" s="1"/>
    </row>
    <row r="30" spans="2:26" s="2" customFormat="1" ht="20.25" customHeight="1">
      <c r="B30" s="32" t="s">
        <v>16</v>
      </c>
      <c r="C30" s="33">
        <v>689</v>
      </c>
      <c r="D30" s="34">
        <v>801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17"/>
    </row>
    <row r="31" spans="2:26" s="2" customFormat="1" ht="20.25" customHeight="1">
      <c r="B31" s="35" t="s">
        <v>5</v>
      </c>
      <c r="C31" s="36">
        <v>274</v>
      </c>
      <c r="D31" s="37">
        <v>379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</row>
    <row r="32" spans="2:26" s="2" customFormat="1" ht="20.25" customHeight="1">
      <c r="B32" s="35" t="s">
        <v>6</v>
      </c>
      <c r="C32" s="36">
        <v>364</v>
      </c>
      <c r="D32" s="37">
        <v>339</v>
      </c>
      <c r="F32" s="3"/>
      <c r="G32" s="3"/>
      <c r="H32" s="3"/>
      <c r="I32" s="3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25" s="2" customFormat="1" ht="20.25" customHeight="1">
      <c r="B33" s="35" t="s">
        <v>7</v>
      </c>
      <c r="C33" s="36">
        <v>51</v>
      </c>
      <c r="D33" s="37">
        <v>83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2:25" s="2" customFormat="1" ht="20.25" customHeight="1">
      <c r="B34" s="39" t="s">
        <v>17</v>
      </c>
      <c r="C34" s="40">
        <v>508</v>
      </c>
      <c r="D34" s="41">
        <v>665</v>
      </c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2:25" s="2" customFormat="1" ht="20.25" customHeight="1">
      <c r="B35" s="35" t="s">
        <v>5</v>
      </c>
      <c r="C35" s="36">
        <v>270</v>
      </c>
      <c r="D35" s="37">
        <v>360</v>
      </c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2:25" s="2" customFormat="1" ht="20.25" customHeight="1">
      <c r="B36" s="35" t="s">
        <v>7</v>
      </c>
      <c r="C36" s="36">
        <v>35</v>
      </c>
      <c r="D36" s="37">
        <v>68</v>
      </c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2:25" s="2" customFormat="1" ht="20.25" customHeight="1">
      <c r="B37" s="47" t="s">
        <v>18</v>
      </c>
      <c r="C37" s="40">
        <v>17</v>
      </c>
      <c r="D37" s="41">
        <v>170</v>
      </c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2:25" s="2" customFormat="1" ht="20.25" customHeight="1">
      <c r="B38" s="38" t="s">
        <v>5</v>
      </c>
      <c r="C38" s="36">
        <v>10</v>
      </c>
      <c r="D38" s="37">
        <v>144</v>
      </c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2:25" s="2" customFormat="1" ht="20.25" customHeight="1">
      <c r="B39" s="38" t="s">
        <v>7</v>
      </c>
      <c r="C39" s="36">
        <v>3</v>
      </c>
      <c r="D39" s="37">
        <v>21</v>
      </c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2:25" s="2" customFormat="1" ht="20.25" customHeight="1">
      <c r="B40" s="39" t="s">
        <v>19</v>
      </c>
      <c r="C40" s="40">
        <v>560</v>
      </c>
      <c r="D40" s="41">
        <v>765</v>
      </c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2:25" s="2" customFormat="1" ht="20.25" customHeight="1">
      <c r="B41" s="35" t="s">
        <v>5</v>
      </c>
      <c r="C41" s="36">
        <v>328</v>
      </c>
      <c r="D41" s="37">
        <v>425</v>
      </c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2:25" s="2" customFormat="1" ht="20.25" customHeight="1">
      <c r="B42" s="42" t="s">
        <v>7</v>
      </c>
      <c r="C42" s="43">
        <v>119</v>
      </c>
      <c r="D42" s="44">
        <v>166</v>
      </c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2:25" s="2" customFormat="1" ht="20.25" customHeight="1">
      <c r="B43" s="4"/>
      <c r="C43" s="5"/>
      <c r="D43" s="5"/>
    </row>
    <row r="44" spans="2:25" s="2" customFormat="1" ht="40.5" customHeight="1">
      <c r="B44" s="15" t="s">
        <v>20</v>
      </c>
      <c r="C44" s="28" t="s">
        <v>2</v>
      </c>
      <c r="D44" s="28" t="s">
        <v>3</v>
      </c>
    </row>
    <row r="45" spans="2:25" s="2" customFormat="1" ht="20.25" customHeight="1">
      <c r="B45" s="32" t="s">
        <v>21</v>
      </c>
      <c r="C45" s="33">
        <v>0</v>
      </c>
      <c r="D45" s="34">
        <f>D46+D47</f>
        <v>106382.99999999997</v>
      </c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2:25" s="2" customFormat="1" ht="20.25" customHeight="1">
      <c r="B46" s="35" t="s">
        <v>5</v>
      </c>
      <c r="C46" s="36">
        <v>0</v>
      </c>
      <c r="D46" s="37">
        <v>65840</v>
      </c>
      <c r="F46" s="17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2:25" s="2" customFormat="1" ht="20.25" customHeight="1">
      <c r="B47" s="35" t="s">
        <v>7</v>
      </c>
      <c r="C47" s="36">
        <v>0</v>
      </c>
      <c r="D47" s="37">
        <v>40542.999999999971</v>
      </c>
      <c r="F47" s="17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25" s="2" customFormat="1" ht="20.25" customHeight="1">
      <c r="B48" s="39" t="s">
        <v>22</v>
      </c>
      <c r="C48" s="40">
        <f>C49+C50</f>
        <v>0</v>
      </c>
      <c r="D48" s="41">
        <f>D49+D50</f>
        <v>144000</v>
      </c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2:35" s="2" customFormat="1" ht="20.25" customHeight="1">
      <c r="B49" s="35" t="s">
        <v>5</v>
      </c>
      <c r="C49" s="36">
        <v>0</v>
      </c>
      <c r="D49" s="37">
        <v>61000</v>
      </c>
      <c r="F49" s="17"/>
      <c r="G49" s="17"/>
      <c r="H49" s="17"/>
      <c r="I49" s="17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2:35" s="2" customFormat="1" ht="20.25" customHeight="1">
      <c r="B50" s="35" t="s">
        <v>7</v>
      </c>
      <c r="C50" s="36">
        <v>0</v>
      </c>
      <c r="D50" s="37">
        <v>83000</v>
      </c>
      <c r="F50" s="17"/>
      <c r="G50" s="17"/>
      <c r="H50" s="17"/>
      <c r="I50" s="17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2:35" s="2" customFormat="1" ht="20.25" customHeight="1">
      <c r="B51" s="47" t="s">
        <v>23</v>
      </c>
      <c r="C51" s="40">
        <f>C52+C53</f>
        <v>0</v>
      </c>
      <c r="D51" s="41">
        <f>D52+D53</f>
        <v>65000</v>
      </c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2:35" s="2" customFormat="1" ht="20.25" customHeight="1">
      <c r="B52" s="38" t="s">
        <v>5</v>
      </c>
      <c r="C52" s="36">
        <v>0</v>
      </c>
      <c r="D52" s="37">
        <v>45000</v>
      </c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2:35" s="2" customFormat="1" ht="20.25" customHeight="1">
      <c r="B53" s="53" t="s">
        <v>7</v>
      </c>
      <c r="C53" s="43">
        <v>0</v>
      </c>
      <c r="D53" s="44">
        <v>20000</v>
      </c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2:35" s="2" customFormat="1" ht="20.25" customHeight="1">
      <c r="B54" s="4"/>
      <c r="C54" s="5"/>
      <c r="D54" s="5"/>
    </row>
    <row r="55" spans="2:35" s="2" customFormat="1" ht="20.25" customHeight="1">
      <c r="B55" s="15" t="s">
        <v>24</v>
      </c>
      <c r="C55" s="28" t="s">
        <v>2</v>
      </c>
      <c r="D55" s="28" t="s">
        <v>3</v>
      </c>
    </row>
    <row r="56" spans="2:35" s="2" customFormat="1" ht="20.25" customHeight="1">
      <c r="B56" s="32" t="s">
        <v>25</v>
      </c>
      <c r="C56" s="33" t="s">
        <v>26</v>
      </c>
      <c r="D56" s="34" t="s">
        <v>26</v>
      </c>
    </row>
    <row r="57" spans="2:35" s="2" customFormat="1" ht="20.25" customHeight="1">
      <c r="B57" s="48" t="s">
        <v>5</v>
      </c>
      <c r="C57" s="49" t="s">
        <v>26</v>
      </c>
      <c r="D57" s="50">
        <f>(D46-D49)/D49</f>
        <v>7.9344262295081971E-2</v>
      </c>
      <c r="E57" s="7"/>
      <c r="G57" s="2" t="s">
        <v>27</v>
      </c>
    </row>
    <row r="58" spans="2:35" s="2" customFormat="1" ht="20.25" customHeight="1">
      <c r="B58" s="48" t="s">
        <v>7</v>
      </c>
      <c r="C58" s="49" t="s">
        <v>26</v>
      </c>
      <c r="D58" s="50">
        <f>(D47-D50)/D50</f>
        <v>-0.51153012048192803</v>
      </c>
      <c r="E58" s="7"/>
    </row>
    <row r="59" spans="2:35" s="2" customFormat="1" ht="20.25" customHeight="1">
      <c r="B59" s="39" t="s">
        <v>28</v>
      </c>
      <c r="C59" s="40" t="s">
        <v>26</v>
      </c>
      <c r="D59" s="41" t="s">
        <v>26</v>
      </c>
    </row>
    <row r="60" spans="2:35" s="2" customFormat="1" ht="20.25" customHeight="1">
      <c r="B60" s="48" t="s">
        <v>5</v>
      </c>
      <c r="C60" s="49" t="s">
        <v>26</v>
      </c>
      <c r="D60" s="50">
        <f>(D46-D52)/D52</f>
        <v>0.46311111111111108</v>
      </c>
      <c r="E60" s="7"/>
    </row>
    <row r="61" spans="2:35" s="2" customFormat="1" ht="20.25" customHeight="1">
      <c r="B61" s="48" t="s">
        <v>7</v>
      </c>
      <c r="C61" s="49" t="s">
        <v>26</v>
      </c>
      <c r="D61" s="50">
        <f>(D47-D53)/D53</f>
        <v>1.0271499999999985</v>
      </c>
      <c r="E61" s="7"/>
    </row>
    <row r="62" spans="2:35" s="2" customFormat="1" ht="20.25" customHeight="1">
      <c r="B62" s="39" t="s">
        <v>29</v>
      </c>
      <c r="C62" s="40" t="s">
        <v>26</v>
      </c>
      <c r="D62" s="41">
        <f>D23/D34*6</f>
        <v>3139.894736842105</v>
      </c>
    </row>
    <row r="63" spans="2:35" s="2" customFormat="1" ht="20.25" customHeight="1">
      <c r="B63" s="39" t="s">
        <v>30</v>
      </c>
      <c r="C63" s="40" t="s">
        <v>26</v>
      </c>
      <c r="D63" s="41" t="s">
        <v>26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2:35" s="2" customFormat="1" ht="20.25" customHeight="1">
      <c r="B64" s="48" t="s">
        <v>5</v>
      </c>
      <c r="C64" s="49" t="s">
        <v>26</v>
      </c>
      <c r="D64" s="37">
        <f>D52/D38</f>
        <v>312.5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2:35" s="2" customFormat="1" ht="20.25" customHeight="1">
      <c r="B65" s="48" t="s">
        <v>7</v>
      </c>
      <c r="C65" s="49" t="s">
        <v>26</v>
      </c>
      <c r="D65" s="37">
        <f>D53/D39</f>
        <v>952.38095238095241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2:35" s="2" customFormat="1" ht="20.25" customHeight="1">
      <c r="B66" s="39" t="s">
        <v>31</v>
      </c>
      <c r="C66" s="40" t="s">
        <v>26</v>
      </c>
      <c r="D66" s="51" t="s">
        <v>26</v>
      </c>
    </row>
    <row r="67" spans="2:35" s="2" customFormat="1" ht="20.25" customHeight="1">
      <c r="B67" s="48" t="s">
        <v>5</v>
      </c>
      <c r="C67" s="49" t="s">
        <v>26</v>
      </c>
      <c r="D67" s="52">
        <f>D62/D64</f>
        <v>10.047663157894736</v>
      </c>
    </row>
    <row r="68" spans="2:35" s="2" customFormat="1" ht="20.25" customHeight="1">
      <c r="B68" s="48" t="s">
        <v>7</v>
      </c>
      <c r="C68" s="49" t="s">
        <v>26</v>
      </c>
      <c r="D68" s="52">
        <f>D62/D65</f>
        <v>3.2968894736842103</v>
      </c>
    </row>
    <row r="69" spans="2:35" s="2" customFormat="1" ht="20.25" customHeight="1">
      <c r="B69" s="39" t="s">
        <v>32</v>
      </c>
      <c r="C69" s="40">
        <f>C4/C34</f>
        <v>2739.1732283464567</v>
      </c>
      <c r="D69" s="41">
        <f>D4/D34</f>
        <v>1987.8571428571429</v>
      </c>
    </row>
    <row r="70" spans="2:35" s="2" customFormat="1" ht="20.25" customHeight="1">
      <c r="B70" s="35" t="s">
        <v>5</v>
      </c>
      <c r="C70" s="36">
        <f>C5/C35</f>
        <v>925.92592592592598</v>
      </c>
      <c r="D70" s="37">
        <f>D5/D35</f>
        <v>638.88888888888891</v>
      </c>
    </row>
    <row r="71" spans="2:35" s="2" customFormat="1" ht="20.25" customHeight="1">
      <c r="B71" s="35" t="s">
        <v>7</v>
      </c>
      <c r="C71" s="36">
        <f>C7/C36</f>
        <v>5142.8571428571431</v>
      </c>
      <c r="D71" s="37">
        <f>D7/D36</f>
        <v>2794.1176470588234</v>
      </c>
    </row>
    <row r="72" spans="2:35" s="2" customFormat="1" ht="20.25" customHeight="1">
      <c r="B72" s="39" t="s">
        <v>33</v>
      </c>
      <c r="C72" s="40" t="s">
        <v>26</v>
      </c>
      <c r="D72" s="41" t="s">
        <v>26</v>
      </c>
    </row>
    <row r="73" spans="2:35" s="2" customFormat="1" ht="20.25" customHeight="1">
      <c r="B73" s="35" t="s">
        <v>5</v>
      </c>
      <c r="C73" s="49">
        <f>C35/C41</f>
        <v>0.82317073170731703</v>
      </c>
      <c r="D73" s="50">
        <f>D35/D41</f>
        <v>0.84705882352941175</v>
      </c>
      <c r="E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2:35" s="2" customFormat="1" ht="20.25" customHeight="1">
      <c r="B74" s="35" t="s">
        <v>7</v>
      </c>
      <c r="C74" s="49">
        <f>C36/C42</f>
        <v>0.29411764705882354</v>
      </c>
      <c r="D74" s="50">
        <f>D36/D42</f>
        <v>0.40963855421686746</v>
      </c>
      <c r="E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2:35" s="2" customFormat="1" ht="20.25" customHeight="1">
      <c r="B75" s="39" t="s">
        <v>34</v>
      </c>
      <c r="C75" s="40">
        <f>C4/C30</f>
        <v>2019.5936139332366</v>
      </c>
      <c r="D75" s="41">
        <f>D4/D30</f>
        <v>1650.3433208489389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2:35" s="2" customFormat="1" ht="20.25" customHeight="1">
      <c r="B76" s="35" t="s">
        <v>5</v>
      </c>
      <c r="C76" s="36">
        <f>C5/C31</f>
        <v>912.40875912408762</v>
      </c>
      <c r="D76" s="37">
        <f>D5/D31</f>
        <v>606.86015831134569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2:35" s="2" customFormat="1" ht="20.25" customHeight="1">
      <c r="B77" s="42" t="s">
        <v>7</v>
      </c>
      <c r="C77" s="43">
        <f>C7/C33</f>
        <v>3529.4117647058824</v>
      </c>
      <c r="D77" s="44">
        <f>D7/D33</f>
        <v>2289.1566265060242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2:35" s="2" customFormat="1" ht="20.25" customHeight="1">
      <c r="B78" s="4"/>
      <c r="C78" s="5"/>
      <c r="D78" s="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2:35" s="2" customFormat="1" ht="20.25" customHeight="1"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2:35" s="2" customFormat="1" ht="20.25" customHeight="1"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8:35" s="2" customFormat="1" ht="20.25" customHeight="1"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8:35" s="2" customFormat="1" ht="20.25" customHeight="1"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</sheetData>
  <pageMargins left="0.7" right="0.7" top="0.75" bottom="0.75" header="0.3" footer="0.3"/>
  <ignoredErrors>
    <ignoredError sqref="D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3980-1F02-497C-8381-4A159F237555}">
  <sheetPr>
    <tabColor theme="9" tint="0.59999389629810485"/>
  </sheetPr>
  <dimension ref="B2:AI91"/>
  <sheetViews>
    <sheetView showGridLines="0" tabSelected="1" topLeftCell="A42" zoomScale="70" zoomScaleNormal="70" workbookViewId="0">
      <selection activeCell="D51" sqref="D51"/>
    </sheetView>
  </sheetViews>
  <sheetFormatPr defaultColWidth="10.5703125" defaultRowHeight="20.25" customHeight="1"/>
  <cols>
    <col min="1" max="1" width="3.5703125" style="1" customWidth="1"/>
    <col min="2" max="2" width="60.85546875" style="2" customWidth="1"/>
    <col min="3" max="8" width="15.7109375" style="2" customWidth="1"/>
    <col min="9" max="9" width="1.140625" style="2" customWidth="1"/>
    <col min="10" max="10" width="15.7109375" style="2" customWidth="1"/>
    <col min="11" max="11" width="1.140625" style="2" customWidth="1"/>
    <col min="12" max="12" width="15.7109375" style="2" customWidth="1"/>
    <col min="13" max="13" width="1.140625" style="2" customWidth="1"/>
    <col min="14" max="17" width="15.7109375" style="2" customWidth="1"/>
    <col min="18" max="18" width="13.85546875" style="1" bestFit="1" customWidth="1"/>
    <col min="19" max="19" width="12" style="1" customWidth="1"/>
    <col min="20" max="20" width="1.5703125" style="1" customWidth="1"/>
    <col min="21" max="21" width="10.5703125" style="1"/>
    <col min="22" max="22" width="1.28515625" style="1" customWidth="1"/>
    <col min="23" max="16384" width="10.5703125" style="1"/>
  </cols>
  <sheetData>
    <row r="2" spans="2:34" ht="20.25" customHeight="1">
      <c r="B2" s="45" t="s">
        <v>35</v>
      </c>
      <c r="C2" s="45"/>
      <c r="D2" s="45"/>
      <c r="O2" s="18"/>
      <c r="P2" s="19"/>
      <c r="Q2" s="19"/>
    </row>
    <row r="3" spans="2:34" ht="82.5" customHeight="1">
      <c r="B3" s="11"/>
      <c r="C3" s="54" t="s">
        <v>36</v>
      </c>
      <c r="D3" s="54" t="s">
        <v>37</v>
      </c>
      <c r="O3" s="20"/>
      <c r="P3" s="21"/>
      <c r="Q3" s="21"/>
    </row>
    <row r="4" spans="2:34" ht="20.25" customHeight="1">
      <c r="B4" s="32" t="s">
        <v>38</v>
      </c>
      <c r="C4" s="55" t="s">
        <v>26</v>
      </c>
      <c r="D4" s="56">
        <v>1.2</v>
      </c>
      <c r="O4" s="22"/>
      <c r="P4" s="23"/>
      <c r="Q4" s="23"/>
    </row>
    <row r="5" spans="2:34" ht="20.25" customHeight="1">
      <c r="B5" s="35" t="s">
        <v>5</v>
      </c>
      <c r="C5" s="36">
        <v>1216</v>
      </c>
      <c r="D5" s="57">
        <v>1</v>
      </c>
      <c r="O5" s="22"/>
      <c r="P5" s="23"/>
      <c r="Q5" s="23"/>
    </row>
    <row r="6" spans="2:34" ht="20.25" customHeight="1">
      <c r="B6" s="35" t="s">
        <v>6</v>
      </c>
      <c r="C6" s="36">
        <v>2641</v>
      </c>
      <c r="D6" s="58" t="s">
        <v>26</v>
      </c>
      <c r="O6" s="22"/>
      <c r="P6" s="23"/>
      <c r="Q6" s="23"/>
    </row>
    <row r="7" spans="2:34" ht="20.25" customHeight="1">
      <c r="B7" s="42" t="s">
        <v>7</v>
      </c>
      <c r="C7" s="43">
        <v>3882</v>
      </c>
      <c r="D7" s="59">
        <v>1.1000000000000001</v>
      </c>
      <c r="O7" s="22"/>
      <c r="P7" s="23"/>
      <c r="Q7" s="23"/>
    </row>
    <row r="8" spans="2:34" ht="20.25" customHeight="1">
      <c r="C8" s="8"/>
      <c r="O8" s="22"/>
      <c r="P8" s="23"/>
      <c r="Q8" s="23"/>
    </row>
    <row r="9" spans="2:34" ht="20.25" customHeight="1">
      <c r="B9" s="45" t="s">
        <v>39</v>
      </c>
      <c r="C9" s="46"/>
      <c r="D9" s="46"/>
      <c r="E9" s="46"/>
      <c r="F9" s="46"/>
      <c r="G9" s="46"/>
      <c r="H9" s="46"/>
      <c r="I9" s="16"/>
      <c r="J9" s="46"/>
      <c r="K9" s="16"/>
      <c r="L9" s="46"/>
      <c r="O9" s="22"/>
      <c r="P9" s="23"/>
      <c r="Q9" s="23"/>
    </row>
    <row r="10" spans="2:34" ht="20.25" customHeight="1">
      <c r="B10" s="15" t="s">
        <v>1</v>
      </c>
      <c r="C10" s="28" t="s">
        <v>2</v>
      </c>
      <c r="D10" s="28" t="s">
        <v>3</v>
      </c>
      <c r="E10" s="28" t="s">
        <v>40</v>
      </c>
      <c r="F10" s="28" t="s">
        <v>41</v>
      </c>
      <c r="G10" s="28" t="s">
        <v>42</v>
      </c>
      <c r="H10" s="28" t="s">
        <v>43</v>
      </c>
      <c r="I10" s="29"/>
      <c r="J10" s="28" t="s">
        <v>44</v>
      </c>
      <c r="K10" s="29"/>
      <c r="L10" s="28" t="s">
        <v>45</v>
      </c>
      <c r="O10" s="20"/>
      <c r="P10" s="21"/>
      <c r="Q10" s="21"/>
    </row>
    <row r="11" spans="2:34" ht="20.25" customHeight="1">
      <c r="B11" s="32" t="s">
        <v>4</v>
      </c>
      <c r="C11" s="34">
        <f t="shared" ref="C11:H11" si="0">SUM(C12:C14)</f>
        <v>1391500</v>
      </c>
      <c r="D11" s="74">
        <f>SUM(D12:D14)</f>
        <v>1301039.6000000001</v>
      </c>
      <c r="E11" s="75">
        <f>SUM(E12:E14)</f>
        <v>1747163.1</v>
      </c>
      <c r="F11" s="75">
        <f t="shared" ref="F11:G11" si="1">SUM(F12:F14)</f>
        <v>1960504.4000000001</v>
      </c>
      <c r="G11" s="75">
        <f>SUM(G12:G14)</f>
        <v>2072830.9000000001</v>
      </c>
      <c r="H11" s="76">
        <f>SUM(H12:H14)</f>
        <v>2093470.4999999998</v>
      </c>
      <c r="I11" s="3"/>
      <c r="J11" s="64">
        <f>SUM(J12:J14)</f>
        <v>1321925</v>
      </c>
      <c r="L11" s="64">
        <f>IFERROR(J11-D11, 0)</f>
        <v>20885.399999999907</v>
      </c>
      <c r="N11" s="3"/>
      <c r="O11" s="30"/>
      <c r="P11" s="3"/>
      <c r="Q11" s="3"/>
      <c r="R11" s="3"/>
      <c r="S11" s="3"/>
      <c r="Y11" s="25"/>
      <c r="Z11" s="25"/>
      <c r="AA11" s="25"/>
      <c r="AB11" s="25"/>
      <c r="AC11" s="25"/>
      <c r="AD11" s="25"/>
      <c r="AE11" s="25"/>
      <c r="AF11" s="25"/>
      <c r="AG11" s="25"/>
      <c r="AH11" s="25"/>
    </row>
    <row r="12" spans="2:34" ht="20.25" customHeight="1">
      <c r="B12" s="35" t="s">
        <v>5</v>
      </c>
      <c r="C12" s="37">
        <v>250000</v>
      </c>
      <c r="D12" s="77">
        <f>D36*C5/2</f>
        <v>217056</v>
      </c>
      <c r="E12" s="73">
        <f>E36*$C5</f>
        <v>470592</v>
      </c>
      <c r="F12" s="73">
        <f t="shared" ref="F12:G12" si="2">F36*$C5</f>
        <v>504640</v>
      </c>
      <c r="G12" s="73">
        <f t="shared" si="2"/>
        <v>521664</v>
      </c>
      <c r="H12" s="78">
        <f>H36*C5</f>
        <v>525312</v>
      </c>
      <c r="I12" s="6"/>
      <c r="J12" s="61">
        <v>230000</v>
      </c>
      <c r="L12" s="61">
        <f>IFERROR(J12-D12, 0)</f>
        <v>12944</v>
      </c>
      <c r="N12" s="3"/>
      <c r="O12" s="3"/>
      <c r="P12" s="3"/>
      <c r="Q12" s="3"/>
      <c r="R12" s="3"/>
      <c r="S12" s="3"/>
      <c r="Y12" s="25"/>
      <c r="Z12" s="25"/>
      <c r="AA12" s="25"/>
      <c r="AB12" s="25"/>
      <c r="AC12" s="25"/>
      <c r="AD12" s="25"/>
      <c r="AE12" s="25"/>
      <c r="AF12" s="25"/>
      <c r="AG12" s="25"/>
      <c r="AH12" s="25"/>
    </row>
    <row r="13" spans="2:34" ht="20.25" customHeight="1">
      <c r="B13" s="35" t="s">
        <v>6</v>
      </c>
      <c r="C13" s="37">
        <v>961500</v>
      </c>
      <c r="D13" s="77">
        <f>D37*C6</f>
        <v>870473.60000000009</v>
      </c>
      <c r="E13" s="73">
        <f>E37*$C6</f>
        <v>956306.10000000009</v>
      </c>
      <c r="F13" s="73">
        <f t="shared" ref="F13:G13" si="3">F37*$C6</f>
        <v>1037384.8</v>
      </c>
      <c r="G13" s="73">
        <f>G37*$C6</f>
        <v>1085715.1000000001</v>
      </c>
      <c r="H13" s="78">
        <f>H37*C6</f>
        <v>1094166.2999999998</v>
      </c>
      <c r="I13" s="6"/>
      <c r="J13" s="61">
        <v>901925</v>
      </c>
      <c r="L13" s="61">
        <f t="shared" ref="L11:M32" si="4">IFERROR(J13-D13, 0)</f>
        <v>31451.399999999907</v>
      </c>
      <c r="N13" s="3"/>
      <c r="O13" s="3"/>
      <c r="P13" s="3"/>
      <c r="Q13" s="3"/>
      <c r="R13" s="3"/>
      <c r="S13" s="3"/>
      <c r="Y13" s="25"/>
      <c r="Z13" s="25"/>
      <c r="AA13" s="25"/>
      <c r="AB13" s="25"/>
      <c r="AC13" s="25"/>
      <c r="AD13" s="25"/>
      <c r="AE13" s="25"/>
      <c r="AF13" s="25"/>
      <c r="AG13" s="25"/>
      <c r="AH13" s="25"/>
    </row>
    <row r="14" spans="2:34" ht="20.25" customHeight="1">
      <c r="B14" s="35" t="s">
        <v>7</v>
      </c>
      <c r="C14" s="37">
        <v>180000</v>
      </c>
      <c r="D14" s="79">
        <f>D38*C7</f>
        <v>213510.00000000003</v>
      </c>
      <c r="E14" s="80">
        <f>E38*$C7</f>
        <v>320265</v>
      </c>
      <c r="F14" s="80">
        <f t="shared" ref="F14:G14" si="5">F38*$C7</f>
        <v>418479.60000000003</v>
      </c>
      <c r="G14" s="80">
        <f>G38*$C7</f>
        <v>465451.80000000005</v>
      </c>
      <c r="H14" s="81">
        <f>H38*C7</f>
        <v>473992.2</v>
      </c>
      <c r="I14" s="6"/>
      <c r="J14" s="61">
        <v>190000</v>
      </c>
      <c r="L14" s="61">
        <f t="shared" si="4"/>
        <v>-23510.000000000029</v>
      </c>
      <c r="N14" s="3"/>
      <c r="O14" s="3"/>
      <c r="P14" s="3"/>
      <c r="Q14" s="3"/>
      <c r="R14" s="3"/>
      <c r="S14" s="3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 spans="2:34" ht="20.25" customHeight="1">
      <c r="B15" s="39" t="s">
        <v>10</v>
      </c>
      <c r="C15" s="40">
        <f t="shared" ref="C15:H15" si="6">SUM(C16:C18)</f>
        <v>454000</v>
      </c>
      <c r="D15" s="33">
        <f t="shared" si="6"/>
        <v>526251</v>
      </c>
      <c r="E15" s="33">
        <f t="shared" si="6"/>
        <v>635510</v>
      </c>
      <c r="F15" s="33">
        <f t="shared" si="6"/>
        <v>671308</v>
      </c>
      <c r="G15" s="33">
        <f t="shared" si="6"/>
        <v>701734.9</v>
      </c>
      <c r="H15" s="34">
        <f t="shared" si="6"/>
        <v>728242.64500000002</v>
      </c>
      <c r="I15" s="3"/>
      <c r="J15" s="62">
        <f>SUM(J16:J18)</f>
        <v>443920</v>
      </c>
      <c r="L15" s="62">
        <f t="shared" si="4"/>
        <v>-82331</v>
      </c>
      <c r="R15" s="2"/>
      <c r="S15" s="2"/>
    </row>
    <row r="16" spans="2:34" ht="20.25" customHeight="1">
      <c r="B16" s="35" t="s">
        <v>5</v>
      </c>
      <c r="C16" s="36">
        <v>68100</v>
      </c>
      <c r="D16" s="36">
        <v>83000</v>
      </c>
      <c r="E16" s="36">
        <v>179950</v>
      </c>
      <c r="F16" s="36">
        <v>192970</v>
      </c>
      <c r="G16" s="36">
        <v>199480</v>
      </c>
      <c r="H16" s="37">
        <v>200875</v>
      </c>
      <c r="I16" s="6"/>
      <c r="J16" s="61">
        <v>82900</v>
      </c>
      <c r="L16" s="61">
        <f t="shared" si="4"/>
        <v>-100</v>
      </c>
      <c r="R16" s="2"/>
      <c r="S16" s="2"/>
    </row>
    <row r="17" spans="2:24" ht="20.25" customHeight="1">
      <c r="B17" s="35" t="s">
        <v>6</v>
      </c>
      <c r="C17" s="36">
        <v>259900</v>
      </c>
      <c r="D17" s="36">
        <v>260051</v>
      </c>
      <c r="E17" s="36">
        <v>263200</v>
      </c>
      <c r="F17" s="36">
        <v>276360</v>
      </c>
      <c r="G17" s="36">
        <v>290178</v>
      </c>
      <c r="H17" s="37">
        <v>304686.90000000002</v>
      </c>
      <c r="I17" s="6"/>
      <c r="J17" s="61">
        <v>180520</v>
      </c>
      <c r="L17" s="61">
        <f t="shared" si="4"/>
        <v>-79531</v>
      </c>
    </row>
    <row r="18" spans="2:24" ht="20.25" customHeight="1">
      <c r="B18" s="35" t="s">
        <v>7</v>
      </c>
      <c r="C18" s="36">
        <v>126000</v>
      </c>
      <c r="D18" s="36">
        <v>183200</v>
      </c>
      <c r="E18" s="36">
        <v>192360</v>
      </c>
      <c r="F18" s="36">
        <v>201978</v>
      </c>
      <c r="G18" s="36">
        <v>212076.90000000002</v>
      </c>
      <c r="H18" s="37">
        <v>222680.74500000002</v>
      </c>
      <c r="I18" s="6"/>
      <c r="J18" s="63">
        <v>180500</v>
      </c>
      <c r="L18" s="61">
        <f t="shared" si="4"/>
        <v>-2700</v>
      </c>
      <c r="R18" s="2"/>
      <c r="S18" s="2"/>
    </row>
    <row r="19" spans="2:24" ht="20.25" customHeight="1">
      <c r="B19" s="39" t="s">
        <v>11</v>
      </c>
      <c r="C19" s="40">
        <f t="shared" ref="C19:H22" si="7">C11-C15</f>
        <v>937500</v>
      </c>
      <c r="D19" s="40">
        <f t="shared" si="7"/>
        <v>774788.60000000009</v>
      </c>
      <c r="E19" s="40">
        <f t="shared" si="7"/>
        <v>1111653.1000000001</v>
      </c>
      <c r="F19" s="40">
        <f t="shared" si="7"/>
        <v>1289196.4000000001</v>
      </c>
      <c r="G19" s="40">
        <f t="shared" si="7"/>
        <v>1371096</v>
      </c>
      <c r="H19" s="41">
        <f t="shared" si="7"/>
        <v>1365227.8549999997</v>
      </c>
      <c r="I19" s="3"/>
      <c r="J19" s="31">
        <f>J11-J15</f>
        <v>878005</v>
      </c>
      <c r="L19" s="62">
        <f t="shared" si="4"/>
        <v>103216.39999999991</v>
      </c>
      <c r="N19" s="25"/>
      <c r="O19" s="25"/>
      <c r="P19" s="25"/>
      <c r="Q19" s="25"/>
      <c r="R19" s="25"/>
      <c r="S19" s="25"/>
      <c r="T19" s="25">
        <f t="shared" ref="T19" si="8">T11-I11</f>
        <v>0</v>
      </c>
    </row>
    <row r="20" spans="2:24" ht="20.25" customHeight="1">
      <c r="B20" s="35" t="s">
        <v>5</v>
      </c>
      <c r="C20" s="36">
        <f t="shared" si="7"/>
        <v>181900</v>
      </c>
      <c r="D20" s="36">
        <f t="shared" si="7"/>
        <v>134056</v>
      </c>
      <c r="E20" s="36">
        <f t="shared" si="7"/>
        <v>290642</v>
      </c>
      <c r="F20" s="36">
        <f t="shared" si="7"/>
        <v>311670</v>
      </c>
      <c r="G20" s="36">
        <f t="shared" si="7"/>
        <v>322184</v>
      </c>
      <c r="H20" s="37">
        <f t="shared" si="7"/>
        <v>324437</v>
      </c>
      <c r="I20" s="6"/>
      <c r="J20" s="60">
        <f>J12-J16</f>
        <v>147100</v>
      </c>
      <c r="L20" s="61">
        <f t="shared" si="4"/>
        <v>13044</v>
      </c>
      <c r="N20" s="25"/>
      <c r="O20" s="25"/>
      <c r="P20" s="25"/>
      <c r="Q20" s="25"/>
      <c r="R20" s="25"/>
      <c r="S20" s="25"/>
      <c r="T20" s="25">
        <f t="shared" ref="T20:T22" si="9">T12-I12</f>
        <v>0</v>
      </c>
    </row>
    <row r="21" spans="2:24" ht="20.25" customHeight="1">
      <c r="B21" s="35" t="s">
        <v>6</v>
      </c>
      <c r="C21" s="36">
        <f t="shared" si="7"/>
        <v>701600</v>
      </c>
      <c r="D21" s="36">
        <f t="shared" si="7"/>
        <v>610422.60000000009</v>
      </c>
      <c r="E21" s="36">
        <f t="shared" si="7"/>
        <v>693106.10000000009</v>
      </c>
      <c r="F21" s="36">
        <f t="shared" si="7"/>
        <v>761024.8</v>
      </c>
      <c r="G21" s="36">
        <f t="shared" si="7"/>
        <v>795537.10000000009</v>
      </c>
      <c r="H21" s="37">
        <f t="shared" si="7"/>
        <v>789479.39999999979</v>
      </c>
      <c r="I21" s="6"/>
      <c r="J21" s="61">
        <f>J13-J17</f>
        <v>721405</v>
      </c>
      <c r="L21" s="61">
        <f t="shared" si="4"/>
        <v>110982.39999999991</v>
      </c>
      <c r="N21" s="25"/>
      <c r="O21" s="25"/>
      <c r="P21" s="25"/>
      <c r="Q21" s="25"/>
      <c r="R21" s="25"/>
      <c r="S21" s="25"/>
      <c r="T21" s="25">
        <f t="shared" si="9"/>
        <v>0</v>
      </c>
    </row>
    <row r="22" spans="2:24" ht="20.25" customHeight="1">
      <c r="B22" s="35" t="s">
        <v>7</v>
      </c>
      <c r="C22" s="36">
        <f t="shared" si="7"/>
        <v>54000</v>
      </c>
      <c r="D22" s="36">
        <f t="shared" si="7"/>
        <v>30310.000000000029</v>
      </c>
      <c r="E22" s="36">
        <f t="shared" si="7"/>
        <v>127905</v>
      </c>
      <c r="F22" s="36">
        <f t="shared" si="7"/>
        <v>216501.60000000003</v>
      </c>
      <c r="G22" s="36">
        <f t="shared" si="7"/>
        <v>253374.90000000002</v>
      </c>
      <c r="H22" s="37">
        <f t="shared" si="7"/>
        <v>251311.45499999999</v>
      </c>
      <c r="I22" s="6"/>
      <c r="J22" s="61">
        <f>J14-J18</f>
        <v>9500</v>
      </c>
      <c r="L22" s="63">
        <f t="shared" si="4"/>
        <v>-20810.000000000029</v>
      </c>
      <c r="N22" s="25"/>
      <c r="O22" s="25"/>
      <c r="P22" s="25"/>
      <c r="Q22" s="25"/>
      <c r="R22" s="25"/>
      <c r="S22" s="25"/>
      <c r="T22" s="25">
        <f t="shared" si="9"/>
        <v>0</v>
      </c>
    </row>
    <row r="23" spans="2:24" ht="20.25" customHeight="1">
      <c r="B23" s="39" t="s">
        <v>12</v>
      </c>
      <c r="C23" s="40">
        <f>SUM(C24:C27)</f>
        <v>530000</v>
      </c>
      <c r="D23" s="40">
        <f t="shared" ref="D23:J23" si="10">SUM(D24:D27)</f>
        <v>530000</v>
      </c>
      <c r="E23" s="40">
        <f t="shared" si="10"/>
        <v>530000</v>
      </c>
      <c r="F23" s="40">
        <f t="shared" si="10"/>
        <v>530000</v>
      </c>
      <c r="G23" s="40">
        <f t="shared" si="10"/>
        <v>530000</v>
      </c>
      <c r="H23" s="41">
        <f t="shared" si="10"/>
        <v>530000</v>
      </c>
      <c r="I23" s="3"/>
      <c r="J23" s="62">
        <f t="shared" si="10"/>
        <v>530000</v>
      </c>
      <c r="L23" s="64">
        <f t="shared" si="4"/>
        <v>0</v>
      </c>
      <c r="N23" s="25"/>
      <c r="O23" s="25"/>
      <c r="P23" s="25"/>
      <c r="Q23" s="25"/>
      <c r="R23" s="25"/>
      <c r="S23" s="25"/>
      <c r="T23" s="25">
        <f t="shared" ref="T23" si="11">T11-T15</f>
        <v>0</v>
      </c>
      <c r="U23" s="25"/>
      <c r="V23" s="25"/>
    </row>
    <row r="24" spans="2:24" ht="20.25" customHeight="1">
      <c r="B24" s="35" t="s">
        <v>5</v>
      </c>
      <c r="C24" s="36">
        <v>87136</v>
      </c>
      <c r="D24" s="36">
        <v>87136</v>
      </c>
      <c r="E24" s="36">
        <v>87136</v>
      </c>
      <c r="F24" s="36">
        <v>87136</v>
      </c>
      <c r="G24" s="36">
        <v>87136</v>
      </c>
      <c r="H24" s="37">
        <v>87136</v>
      </c>
      <c r="I24" s="6"/>
      <c r="J24" s="61">
        <v>87136</v>
      </c>
      <c r="L24" s="61">
        <f t="shared" si="4"/>
        <v>0</v>
      </c>
      <c r="N24" s="25"/>
      <c r="O24" s="25"/>
      <c r="P24" s="25"/>
      <c r="Q24" s="25"/>
      <c r="R24" s="25"/>
      <c r="S24" s="25"/>
      <c r="T24" s="25">
        <f t="shared" ref="T24" si="12">T12-T16</f>
        <v>0</v>
      </c>
      <c r="U24" s="2"/>
      <c r="V24" s="2"/>
      <c r="W24" s="2"/>
      <c r="X24" s="2"/>
    </row>
    <row r="25" spans="2:24" ht="20.25" customHeight="1">
      <c r="B25" s="35" t="s">
        <v>6</v>
      </c>
      <c r="C25" s="36">
        <v>360126</v>
      </c>
      <c r="D25" s="36">
        <v>360126</v>
      </c>
      <c r="E25" s="36">
        <v>360126</v>
      </c>
      <c r="F25" s="36">
        <v>360126</v>
      </c>
      <c r="G25" s="36">
        <v>360126</v>
      </c>
      <c r="H25" s="37">
        <v>360126</v>
      </c>
      <c r="I25" s="6"/>
      <c r="J25" s="61">
        <v>360126</v>
      </c>
      <c r="L25" s="61">
        <f t="shared" si="4"/>
        <v>0</v>
      </c>
      <c r="N25" s="25"/>
      <c r="O25" s="25"/>
      <c r="P25" s="25"/>
      <c r="Q25" s="25"/>
      <c r="R25" s="25"/>
      <c r="S25" s="25"/>
      <c r="T25" s="25">
        <f t="shared" ref="T25" si="13">T13-T17</f>
        <v>0</v>
      </c>
      <c r="U25" s="2"/>
      <c r="V25" s="2"/>
      <c r="W25" s="2"/>
      <c r="X25" s="2"/>
    </row>
    <row r="26" spans="2:24" ht="20.25" customHeight="1">
      <c r="B26" s="35" t="s">
        <v>7</v>
      </c>
      <c r="C26" s="36">
        <v>37738</v>
      </c>
      <c r="D26" s="36">
        <v>37738</v>
      </c>
      <c r="E26" s="36">
        <v>37738</v>
      </c>
      <c r="F26" s="36">
        <v>37738</v>
      </c>
      <c r="G26" s="36">
        <v>37738</v>
      </c>
      <c r="H26" s="37">
        <v>37738</v>
      </c>
      <c r="I26" s="6"/>
      <c r="J26" s="61">
        <v>37738</v>
      </c>
      <c r="L26" s="61">
        <f t="shared" si="4"/>
        <v>0</v>
      </c>
      <c r="N26" s="25"/>
      <c r="O26" s="25"/>
      <c r="P26" s="25"/>
      <c r="Q26" s="25"/>
      <c r="R26" s="25"/>
      <c r="S26" s="25"/>
      <c r="T26" s="25">
        <f t="shared" ref="T26" si="14">T14-T18</f>
        <v>0</v>
      </c>
      <c r="U26" s="2"/>
      <c r="V26" s="2"/>
      <c r="W26" s="2"/>
      <c r="X26" s="2"/>
    </row>
    <row r="27" spans="2:24" ht="20.25" customHeight="1">
      <c r="B27" s="35" t="s">
        <v>13</v>
      </c>
      <c r="C27" s="36">
        <v>45000</v>
      </c>
      <c r="D27" s="36">
        <v>45000</v>
      </c>
      <c r="E27" s="36">
        <v>45000</v>
      </c>
      <c r="F27" s="36">
        <v>45000</v>
      </c>
      <c r="G27" s="36">
        <v>45000</v>
      </c>
      <c r="H27" s="37">
        <v>45000</v>
      </c>
      <c r="I27" s="6"/>
      <c r="J27" s="61">
        <v>45000</v>
      </c>
      <c r="L27" s="61">
        <f t="shared" si="4"/>
        <v>0</v>
      </c>
      <c r="N27" s="25"/>
      <c r="O27" s="25"/>
      <c r="P27" s="25"/>
      <c r="Q27" s="25"/>
      <c r="R27" s="25"/>
      <c r="S27" s="25"/>
      <c r="T27" s="25"/>
    </row>
    <row r="28" spans="2:24" ht="20.25" customHeight="1">
      <c r="B28" s="39" t="s">
        <v>14</v>
      </c>
      <c r="C28" s="40">
        <f t="shared" ref="C28:H31" si="15">C19-C23</f>
        <v>407500</v>
      </c>
      <c r="D28" s="40">
        <f t="shared" si="15"/>
        <v>244788.60000000009</v>
      </c>
      <c r="E28" s="40">
        <f t="shared" si="15"/>
        <v>581653.10000000009</v>
      </c>
      <c r="F28" s="40">
        <f t="shared" si="15"/>
        <v>759196.40000000014</v>
      </c>
      <c r="G28" s="40">
        <f t="shared" si="15"/>
        <v>841096</v>
      </c>
      <c r="H28" s="41">
        <f t="shared" si="15"/>
        <v>835227.85499999975</v>
      </c>
      <c r="I28" s="3"/>
      <c r="J28" s="62">
        <f>J19-J23</f>
        <v>348005</v>
      </c>
      <c r="L28" s="62">
        <f t="shared" si="4"/>
        <v>103216.39999999991</v>
      </c>
    </row>
    <row r="29" spans="2:24" ht="20.25" customHeight="1">
      <c r="B29" s="35" t="s">
        <v>5</v>
      </c>
      <c r="C29" s="36">
        <f t="shared" si="15"/>
        <v>94764</v>
      </c>
      <c r="D29" s="36">
        <f t="shared" si="15"/>
        <v>46920</v>
      </c>
      <c r="E29" s="36">
        <f t="shared" si="15"/>
        <v>203506</v>
      </c>
      <c r="F29" s="36">
        <f t="shared" si="15"/>
        <v>224534</v>
      </c>
      <c r="G29" s="36">
        <f t="shared" si="15"/>
        <v>235048</v>
      </c>
      <c r="H29" s="37">
        <f t="shared" si="15"/>
        <v>237301</v>
      </c>
      <c r="I29" s="6"/>
      <c r="J29" s="61">
        <f>J20-J24</f>
        <v>59964</v>
      </c>
      <c r="L29" s="61">
        <f t="shared" si="4"/>
        <v>13044</v>
      </c>
    </row>
    <row r="30" spans="2:24" ht="20.25" customHeight="1">
      <c r="B30" s="35" t="s">
        <v>6</v>
      </c>
      <c r="C30" s="36">
        <f t="shared" si="15"/>
        <v>341474</v>
      </c>
      <c r="D30" s="36">
        <f t="shared" si="15"/>
        <v>250296.60000000009</v>
      </c>
      <c r="E30" s="36">
        <f t="shared" si="15"/>
        <v>332980.10000000009</v>
      </c>
      <c r="F30" s="36">
        <f t="shared" si="15"/>
        <v>400898.80000000005</v>
      </c>
      <c r="G30" s="36">
        <f t="shared" si="15"/>
        <v>435411.10000000009</v>
      </c>
      <c r="H30" s="37">
        <f t="shared" si="15"/>
        <v>429353.39999999979</v>
      </c>
      <c r="I30" s="6"/>
      <c r="J30" s="61">
        <f>J21-J25</f>
        <v>361279</v>
      </c>
      <c r="L30" s="61">
        <f t="shared" si="4"/>
        <v>110982.39999999991</v>
      </c>
    </row>
    <row r="31" spans="2:24" ht="20.25" customHeight="1">
      <c r="B31" s="35" t="s">
        <v>7</v>
      </c>
      <c r="C31" s="36">
        <f t="shared" si="15"/>
        <v>16262</v>
      </c>
      <c r="D31" s="36">
        <f t="shared" si="15"/>
        <v>-7427.9999999999709</v>
      </c>
      <c r="E31" s="36">
        <f t="shared" si="15"/>
        <v>90167</v>
      </c>
      <c r="F31" s="36">
        <f t="shared" si="15"/>
        <v>178763.60000000003</v>
      </c>
      <c r="G31" s="36">
        <f t="shared" si="15"/>
        <v>215636.90000000002</v>
      </c>
      <c r="H31" s="37">
        <f t="shared" si="15"/>
        <v>213573.45499999999</v>
      </c>
      <c r="I31" s="6"/>
      <c r="J31" s="61">
        <f>J22-J26</f>
        <v>-28238</v>
      </c>
      <c r="L31" s="61">
        <f t="shared" si="4"/>
        <v>-20810.000000000029</v>
      </c>
    </row>
    <row r="32" spans="2:24" ht="20.25" customHeight="1">
      <c r="B32" s="42" t="s">
        <v>13</v>
      </c>
      <c r="C32" s="43">
        <f>C28-C29-C30-C31</f>
        <v>-45000</v>
      </c>
      <c r="D32" s="43">
        <v>-45000</v>
      </c>
      <c r="E32" s="43">
        <v>-45000</v>
      </c>
      <c r="F32" s="43">
        <v>-45000</v>
      </c>
      <c r="G32" s="43">
        <v>-45000</v>
      </c>
      <c r="H32" s="44">
        <v>-45000</v>
      </c>
      <c r="I32" s="6"/>
      <c r="J32" s="63">
        <v>-45000</v>
      </c>
      <c r="L32" s="63">
        <f t="shared" si="4"/>
        <v>0</v>
      </c>
    </row>
    <row r="33" spans="2:35" ht="20.25" customHeight="1">
      <c r="B33" s="9"/>
      <c r="C33" s="10"/>
      <c r="D33" s="10"/>
      <c r="E33" s="10"/>
      <c r="F33" s="10"/>
      <c r="G33" s="10"/>
      <c r="H33" s="10"/>
      <c r="I33" s="6"/>
      <c r="J33" s="10"/>
      <c r="L33" s="10"/>
    </row>
    <row r="34" spans="2:35" ht="20.25" customHeight="1">
      <c r="B34" s="15" t="s">
        <v>15</v>
      </c>
      <c r="C34" s="28" t="s">
        <v>2</v>
      </c>
      <c r="D34" s="28" t="s">
        <v>3</v>
      </c>
      <c r="E34" s="28" t="s">
        <v>40</v>
      </c>
      <c r="F34" s="28" t="s">
        <v>41</v>
      </c>
      <c r="G34" s="28" t="s">
        <v>42</v>
      </c>
      <c r="H34" s="28" t="s">
        <v>43</v>
      </c>
      <c r="I34" s="29"/>
      <c r="J34" s="28" t="s">
        <v>44</v>
      </c>
      <c r="K34" s="29"/>
      <c r="L34" s="28" t="s">
        <v>45</v>
      </c>
    </row>
    <row r="35" spans="2:35" s="2" customFormat="1" ht="20.25" customHeight="1">
      <c r="B35" s="32" t="s">
        <v>16</v>
      </c>
      <c r="C35" s="34">
        <v>689</v>
      </c>
      <c r="D35" s="74">
        <f>D39*D4</f>
        <v>741.6</v>
      </c>
      <c r="E35" s="75">
        <f>E39*D4</f>
        <v>831.6</v>
      </c>
      <c r="F35" s="75">
        <f>F39*D4</f>
        <v>915.6</v>
      </c>
      <c r="G35" s="75">
        <f>G39*D4</f>
        <v>960</v>
      </c>
      <c r="H35" s="76">
        <f>H39*D4</f>
        <v>968.4</v>
      </c>
      <c r="I35" s="26"/>
      <c r="J35" s="64">
        <v>801</v>
      </c>
      <c r="L35" s="64">
        <f t="shared" ref="L35:L47" si="16">IFERROR(J35-D35, 0)</f>
        <v>59.399999999999977</v>
      </c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17"/>
    </row>
    <row r="36" spans="2:35" s="2" customFormat="1" ht="20.25" customHeight="1">
      <c r="B36" s="35" t="s">
        <v>5</v>
      </c>
      <c r="C36" s="37">
        <v>274</v>
      </c>
      <c r="D36" s="77">
        <f>D40*D5</f>
        <v>357</v>
      </c>
      <c r="E36" s="73">
        <f>E40*D5</f>
        <v>387</v>
      </c>
      <c r="F36" s="73">
        <f>F40*D5</f>
        <v>415</v>
      </c>
      <c r="G36" s="73">
        <f>G40*D5</f>
        <v>429</v>
      </c>
      <c r="H36" s="78">
        <f>H40*D5</f>
        <v>432</v>
      </c>
      <c r="I36" s="27"/>
      <c r="J36" s="61">
        <v>379</v>
      </c>
      <c r="L36" s="61">
        <f t="shared" si="16"/>
        <v>22</v>
      </c>
      <c r="Y36" s="25"/>
      <c r="Z36" s="25"/>
      <c r="AA36" s="25"/>
      <c r="AB36" s="25"/>
      <c r="AC36" s="25"/>
      <c r="AD36" s="25"/>
      <c r="AE36" s="25"/>
      <c r="AF36" s="25"/>
      <c r="AG36" s="25"/>
      <c r="AH36" s="25"/>
    </row>
    <row r="37" spans="2:35" s="2" customFormat="1" ht="20.25" customHeight="1">
      <c r="B37" s="35" t="s">
        <v>6</v>
      </c>
      <c r="C37" s="37">
        <v>364</v>
      </c>
      <c r="D37" s="77">
        <f>D35-D36-D38</f>
        <v>329.6</v>
      </c>
      <c r="E37" s="73">
        <f>E35-E36-E38</f>
        <v>362.1</v>
      </c>
      <c r="F37" s="73">
        <f t="shared" ref="F37:G37" si="17">F35-F36-F38</f>
        <v>392.8</v>
      </c>
      <c r="G37" s="73">
        <f>G35-G36-G38</f>
        <v>411.1</v>
      </c>
      <c r="H37" s="78">
        <f>H35-H36-H38</f>
        <v>414.29999999999995</v>
      </c>
      <c r="I37" s="27"/>
      <c r="J37" s="61">
        <v>339</v>
      </c>
      <c r="L37" s="61">
        <f t="shared" si="16"/>
        <v>9.3999999999999773</v>
      </c>
      <c r="N37" s="3"/>
      <c r="O37" s="3"/>
      <c r="P37" s="3"/>
      <c r="Q37" s="3"/>
      <c r="R37" s="3"/>
      <c r="Y37" s="25"/>
      <c r="Z37" s="25"/>
      <c r="AA37" s="25"/>
      <c r="AB37" s="25"/>
      <c r="AC37" s="25"/>
      <c r="AD37" s="25"/>
      <c r="AE37" s="25"/>
      <c r="AF37" s="25"/>
      <c r="AG37" s="25"/>
      <c r="AH37" s="25"/>
    </row>
    <row r="38" spans="2:35" s="2" customFormat="1" ht="20.25" customHeight="1">
      <c r="B38" s="35" t="s">
        <v>7</v>
      </c>
      <c r="C38" s="37">
        <v>51</v>
      </c>
      <c r="D38" s="79">
        <f>D41*D7</f>
        <v>55.000000000000007</v>
      </c>
      <c r="E38" s="80">
        <f>E41*D7</f>
        <v>82.5</v>
      </c>
      <c r="F38" s="80">
        <f>F41*D7</f>
        <v>107.80000000000001</v>
      </c>
      <c r="G38" s="80">
        <f>G41*D7</f>
        <v>119.9</v>
      </c>
      <c r="H38" s="81">
        <f>H41*D7</f>
        <v>122.10000000000001</v>
      </c>
      <c r="I38" s="27"/>
      <c r="J38" s="61">
        <v>83</v>
      </c>
      <c r="L38" s="61">
        <f t="shared" si="16"/>
        <v>27.999999999999993</v>
      </c>
      <c r="Y38" s="25"/>
      <c r="Z38" s="25"/>
      <c r="AA38" s="25"/>
      <c r="AB38" s="25"/>
      <c r="AC38" s="25"/>
      <c r="AD38" s="25"/>
      <c r="AE38" s="25"/>
      <c r="AF38" s="25"/>
      <c r="AG38" s="25"/>
      <c r="AH38" s="25"/>
    </row>
    <row r="39" spans="2:35" s="2" customFormat="1" ht="20.25" customHeight="1">
      <c r="B39" s="39" t="s">
        <v>17</v>
      </c>
      <c r="C39" s="40">
        <v>508</v>
      </c>
      <c r="D39" s="33">
        <f t="shared" ref="D39:H41" si="18">C39+D42</f>
        <v>618</v>
      </c>
      <c r="E39" s="33">
        <f t="shared" si="18"/>
        <v>693</v>
      </c>
      <c r="F39" s="33">
        <f t="shared" si="18"/>
        <v>763</v>
      </c>
      <c r="G39" s="33">
        <f t="shared" si="18"/>
        <v>800</v>
      </c>
      <c r="H39" s="34">
        <f t="shared" si="18"/>
        <v>807</v>
      </c>
      <c r="I39" s="26"/>
      <c r="J39" s="62">
        <v>665</v>
      </c>
      <c r="L39" s="62">
        <f t="shared" si="16"/>
        <v>47</v>
      </c>
      <c r="Y39" s="25"/>
      <c r="Z39" s="25"/>
      <c r="AA39" s="25"/>
      <c r="AB39" s="25"/>
      <c r="AC39" s="25"/>
      <c r="AD39" s="25"/>
      <c r="AE39" s="25"/>
      <c r="AF39" s="25"/>
      <c r="AG39" s="25"/>
      <c r="AH39" s="25"/>
    </row>
    <row r="40" spans="2:35" s="2" customFormat="1" ht="20.25" customHeight="1">
      <c r="B40" s="35" t="s">
        <v>5</v>
      </c>
      <c r="C40" s="36">
        <v>270</v>
      </c>
      <c r="D40" s="36">
        <f t="shared" si="18"/>
        <v>357</v>
      </c>
      <c r="E40" s="36">
        <f t="shared" si="18"/>
        <v>387</v>
      </c>
      <c r="F40" s="36">
        <f t="shared" si="18"/>
        <v>415</v>
      </c>
      <c r="G40" s="36">
        <f t="shared" si="18"/>
        <v>429</v>
      </c>
      <c r="H40" s="37">
        <f t="shared" si="18"/>
        <v>432</v>
      </c>
      <c r="I40" s="27"/>
      <c r="J40" s="61">
        <v>360</v>
      </c>
      <c r="L40" s="61">
        <f t="shared" si="16"/>
        <v>3</v>
      </c>
      <c r="Y40" s="25"/>
      <c r="Z40" s="25"/>
      <c r="AA40" s="25"/>
      <c r="AB40" s="25"/>
      <c r="AC40" s="25"/>
      <c r="AD40" s="25"/>
      <c r="AE40" s="25"/>
      <c r="AF40" s="25"/>
      <c r="AG40" s="25"/>
      <c r="AH40" s="25"/>
    </row>
    <row r="41" spans="2:35" s="2" customFormat="1" ht="20.25" customHeight="1">
      <c r="B41" s="35" t="s">
        <v>7</v>
      </c>
      <c r="C41" s="36">
        <v>35</v>
      </c>
      <c r="D41" s="36">
        <f t="shared" si="18"/>
        <v>50</v>
      </c>
      <c r="E41" s="36">
        <f t="shared" si="18"/>
        <v>75</v>
      </c>
      <c r="F41" s="36">
        <f t="shared" si="18"/>
        <v>98</v>
      </c>
      <c r="G41" s="36">
        <f t="shared" si="18"/>
        <v>109</v>
      </c>
      <c r="H41" s="37">
        <f t="shared" si="18"/>
        <v>111</v>
      </c>
      <c r="I41" s="27"/>
      <c r="J41" s="61">
        <v>68</v>
      </c>
      <c r="L41" s="61">
        <f t="shared" si="16"/>
        <v>18</v>
      </c>
      <c r="Y41" s="25"/>
      <c r="Z41" s="25"/>
      <c r="AA41" s="25"/>
      <c r="AB41" s="25"/>
      <c r="AC41" s="25"/>
      <c r="AD41" s="25"/>
      <c r="AE41" s="25"/>
      <c r="AF41" s="25"/>
      <c r="AG41" s="25"/>
      <c r="AH41" s="25"/>
    </row>
    <row r="42" spans="2:35" s="2" customFormat="1" ht="20.25" customHeight="1">
      <c r="B42" s="47" t="s">
        <v>18</v>
      </c>
      <c r="C42" s="40">
        <v>17</v>
      </c>
      <c r="D42" s="40">
        <v>110</v>
      </c>
      <c r="E42" s="40">
        <v>75</v>
      </c>
      <c r="F42" s="40">
        <v>70</v>
      </c>
      <c r="G42" s="40">
        <v>37</v>
      </c>
      <c r="H42" s="41">
        <v>7</v>
      </c>
      <c r="I42" s="26"/>
      <c r="J42" s="62">
        <v>170</v>
      </c>
      <c r="L42" s="62">
        <f t="shared" si="16"/>
        <v>60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/>
    </row>
    <row r="43" spans="2:35" s="2" customFormat="1" ht="20.25" customHeight="1">
      <c r="B43" s="38" t="s">
        <v>5</v>
      </c>
      <c r="C43" s="36">
        <v>10</v>
      </c>
      <c r="D43" s="36">
        <v>87</v>
      </c>
      <c r="E43" s="36">
        <v>30</v>
      </c>
      <c r="F43" s="36">
        <v>28</v>
      </c>
      <c r="G43" s="36">
        <v>14</v>
      </c>
      <c r="H43" s="37">
        <v>3</v>
      </c>
      <c r="I43" s="27"/>
      <c r="J43" s="61">
        <v>144</v>
      </c>
      <c r="L43" s="61">
        <f t="shared" si="16"/>
        <v>57</v>
      </c>
      <c r="Y43" s="25"/>
      <c r="Z43" s="25"/>
      <c r="AA43" s="25"/>
      <c r="AB43" s="25"/>
      <c r="AC43" s="25"/>
      <c r="AD43" s="25"/>
      <c r="AE43" s="25"/>
      <c r="AF43" s="25"/>
      <c r="AG43" s="25"/>
      <c r="AH43" s="25"/>
    </row>
    <row r="44" spans="2:35" s="2" customFormat="1" ht="20.25" customHeight="1">
      <c r="B44" s="38" t="s">
        <v>7</v>
      </c>
      <c r="C44" s="36">
        <v>3</v>
      </c>
      <c r="D44" s="36">
        <v>15</v>
      </c>
      <c r="E44" s="36">
        <v>25</v>
      </c>
      <c r="F44" s="36">
        <v>23</v>
      </c>
      <c r="G44" s="36">
        <v>11</v>
      </c>
      <c r="H44" s="37">
        <v>2</v>
      </c>
      <c r="I44" s="27"/>
      <c r="J44" s="61">
        <v>21</v>
      </c>
      <c r="L44" s="61">
        <f t="shared" si="16"/>
        <v>6</v>
      </c>
      <c r="Y44" s="25"/>
      <c r="Z44" s="25"/>
      <c r="AA44" s="25"/>
      <c r="AB44" s="25"/>
      <c r="AC44" s="25"/>
      <c r="AD44" s="25"/>
      <c r="AE44" s="25"/>
      <c r="AF44" s="25"/>
      <c r="AG44" s="25"/>
      <c r="AH44" s="25"/>
    </row>
    <row r="45" spans="2:35" s="2" customFormat="1" ht="20.25" customHeight="1">
      <c r="B45" s="39" t="s">
        <v>19</v>
      </c>
      <c r="C45" s="40">
        <v>560</v>
      </c>
      <c r="D45" s="40">
        <v>765</v>
      </c>
      <c r="E45" s="40">
        <f t="shared" ref="E45:H47" si="19">D45-E42</f>
        <v>690</v>
      </c>
      <c r="F45" s="40">
        <f t="shared" si="19"/>
        <v>620</v>
      </c>
      <c r="G45" s="40">
        <f t="shared" si="19"/>
        <v>583</v>
      </c>
      <c r="H45" s="41">
        <f t="shared" si="19"/>
        <v>576</v>
      </c>
      <c r="I45" s="26"/>
      <c r="J45" s="62">
        <v>765</v>
      </c>
      <c r="L45" s="62">
        <f t="shared" si="16"/>
        <v>0</v>
      </c>
      <c r="Y45" s="25"/>
      <c r="Z45" s="25"/>
      <c r="AA45" s="25"/>
      <c r="AB45" s="25"/>
      <c r="AC45" s="25"/>
      <c r="AD45" s="25"/>
      <c r="AE45" s="25"/>
      <c r="AF45" s="25"/>
      <c r="AG45" s="25"/>
      <c r="AH45" s="25"/>
    </row>
    <row r="46" spans="2:35" s="2" customFormat="1" ht="20.25" customHeight="1">
      <c r="B46" s="35" t="s">
        <v>5</v>
      </c>
      <c r="C46" s="36">
        <v>328</v>
      </c>
      <c r="D46" s="36">
        <v>405</v>
      </c>
      <c r="E46" s="36">
        <f t="shared" si="19"/>
        <v>375</v>
      </c>
      <c r="F46" s="36">
        <f t="shared" si="19"/>
        <v>347</v>
      </c>
      <c r="G46" s="36">
        <f t="shared" si="19"/>
        <v>333</v>
      </c>
      <c r="H46" s="37">
        <f t="shared" si="19"/>
        <v>330</v>
      </c>
      <c r="I46" s="27"/>
      <c r="J46" s="61">
        <v>425</v>
      </c>
      <c r="L46" s="61">
        <f t="shared" si="16"/>
        <v>20</v>
      </c>
      <c r="Y46" s="25"/>
      <c r="Z46" s="25"/>
      <c r="AA46" s="25"/>
      <c r="AB46" s="25"/>
      <c r="AC46" s="25"/>
      <c r="AD46" s="25"/>
      <c r="AE46" s="25"/>
      <c r="AF46" s="25"/>
      <c r="AG46" s="25"/>
      <c r="AH46" s="25"/>
    </row>
    <row r="47" spans="2:35" s="2" customFormat="1" ht="20.25" customHeight="1">
      <c r="B47" s="42" t="s">
        <v>7</v>
      </c>
      <c r="C47" s="43">
        <v>119</v>
      </c>
      <c r="D47" s="43">
        <v>149</v>
      </c>
      <c r="E47" s="43">
        <f t="shared" si="19"/>
        <v>124</v>
      </c>
      <c r="F47" s="43">
        <f t="shared" si="19"/>
        <v>101</v>
      </c>
      <c r="G47" s="43">
        <f t="shared" si="19"/>
        <v>90</v>
      </c>
      <c r="H47" s="44">
        <f t="shared" si="19"/>
        <v>88</v>
      </c>
      <c r="I47" s="27"/>
      <c r="J47" s="63">
        <v>166</v>
      </c>
      <c r="L47" s="63">
        <f t="shared" si="16"/>
        <v>17</v>
      </c>
      <c r="Y47" s="25"/>
      <c r="Z47" s="25"/>
      <c r="AA47" s="25"/>
      <c r="AB47" s="25"/>
      <c r="AC47" s="25"/>
      <c r="AD47" s="25"/>
      <c r="AE47" s="25"/>
      <c r="AF47" s="25"/>
      <c r="AG47" s="25"/>
      <c r="AH47" s="25"/>
    </row>
    <row r="48" spans="2:35" s="2" customFormat="1" ht="20.25" customHeight="1">
      <c r="B48" s="4"/>
      <c r="C48" s="5"/>
      <c r="D48" s="5"/>
      <c r="E48" s="5"/>
      <c r="F48" s="5"/>
      <c r="G48" s="5"/>
      <c r="H48" s="5"/>
      <c r="I48" s="6"/>
      <c r="J48" s="5"/>
      <c r="L48" s="5"/>
    </row>
    <row r="49" spans="2:34" s="2" customFormat="1" ht="42" customHeight="1">
      <c r="B49" s="15" t="s">
        <v>46</v>
      </c>
      <c r="C49" s="28" t="s">
        <v>2</v>
      </c>
      <c r="D49" s="28" t="s">
        <v>3</v>
      </c>
      <c r="E49" s="28" t="s">
        <v>40</v>
      </c>
      <c r="F49" s="28" t="s">
        <v>41</v>
      </c>
      <c r="G49" s="28" t="s">
        <v>42</v>
      </c>
      <c r="H49" s="28" t="s">
        <v>43</v>
      </c>
      <c r="I49" s="29"/>
      <c r="J49" s="28" t="s">
        <v>44</v>
      </c>
      <c r="K49" s="29"/>
      <c r="L49" s="28" t="s">
        <v>45</v>
      </c>
    </row>
    <row r="50" spans="2:34" s="2" customFormat="1" ht="20.25" customHeight="1">
      <c r="B50" s="32" t="s">
        <v>21</v>
      </c>
      <c r="C50" s="33">
        <v>0</v>
      </c>
      <c r="D50" s="33">
        <f>D51+D52</f>
        <v>116949</v>
      </c>
      <c r="E50" s="33">
        <f t="shared" ref="E50:F50" si="20">E51+E52</f>
        <v>313080</v>
      </c>
      <c r="F50" s="33">
        <f t="shared" si="20"/>
        <v>445342.60000000003</v>
      </c>
      <c r="G50" s="33">
        <v>0</v>
      </c>
      <c r="H50" s="34">
        <v>0</v>
      </c>
      <c r="I50" s="3"/>
      <c r="J50" s="64">
        <f>J51+J52</f>
        <v>106382.99999999997</v>
      </c>
      <c r="L50" s="64">
        <f t="shared" ref="L50:L58" si="21">IFERROR(J50-D50, 0)</f>
        <v>-10566.000000000029</v>
      </c>
      <c r="Y50" s="25"/>
      <c r="Z50" s="25"/>
      <c r="AA50" s="25"/>
      <c r="AB50" s="25"/>
      <c r="AC50" s="25"/>
      <c r="AD50" s="25"/>
      <c r="AE50" s="25"/>
      <c r="AF50" s="25"/>
      <c r="AG50" s="25"/>
      <c r="AH50" s="25"/>
    </row>
    <row r="51" spans="2:34" s="2" customFormat="1" ht="20.25" customHeight="1">
      <c r="B51" s="35" t="s">
        <v>5</v>
      </c>
      <c r="C51" s="36">
        <v>0</v>
      </c>
      <c r="D51" s="36">
        <f>D43*D5*C5/2</f>
        <v>52896</v>
      </c>
      <c r="E51" s="36">
        <f>(D43+E43)*$D$5*$C$5</f>
        <v>142272</v>
      </c>
      <c r="F51" s="36">
        <f>(D43+E43+F43)*$D$5*$C$5</f>
        <v>176320</v>
      </c>
      <c r="G51" s="36">
        <v>0</v>
      </c>
      <c r="H51" s="37">
        <v>0</v>
      </c>
      <c r="I51" s="6"/>
      <c r="J51" s="61">
        <v>65840</v>
      </c>
      <c r="L51" s="61">
        <f>IFERROR(J51-D51, 0)</f>
        <v>12944</v>
      </c>
      <c r="N51" s="17"/>
      <c r="O51" s="17"/>
      <c r="Y51" s="25"/>
      <c r="Z51" s="25"/>
      <c r="AA51" s="25"/>
      <c r="AB51" s="25"/>
      <c r="AC51" s="25"/>
      <c r="AD51" s="25"/>
      <c r="AE51" s="25"/>
      <c r="AF51" s="25"/>
      <c r="AG51" s="25"/>
      <c r="AH51" s="25"/>
    </row>
    <row r="52" spans="2:34" s="2" customFormat="1" ht="20.25" customHeight="1">
      <c r="B52" s="35" t="s">
        <v>7</v>
      </c>
      <c r="C52" s="36">
        <v>0</v>
      </c>
      <c r="D52" s="36">
        <f>D44*D7*C7</f>
        <v>64053</v>
      </c>
      <c r="E52" s="36">
        <f>(D44+E44)*$D$7*$C$7</f>
        <v>170808</v>
      </c>
      <c r="F52" s="36">
        <f>(D44+E44+F44)*$D$7*$C$7</f>
        <v>269022.60000000003</v>
      </c>
      <c r="G52" s="36">
        <v>0</v>
      </c>
      <c r="H52" s="37">
        <v>0</v>
      </c>
      <c r="I52" s="6"/>
      <c r="J52" s="61">
        <v>40542.999999999971</v>
      </c>
      <c r="L52" s="61">
        <f t="shared" si="21"/>
        <v>-23510.000000000029</v>
      </c>
      <c r="N52" s="17"/>
      <c r="O52" s="17"/>
      <c r="Y52" s="25"/>
      <c r="Z52" s="25"/>
      <c r="AA52" s="25"/>
      <c r="AB52" s="25"/>
      <c r="AC52" s="25"/>
      <c r="AD52" s="25"/>
      <c r="AE52" s="25"/>
      <c r="AF52" s="25"/>
      <c r="AG52" s="25"/>
      <c r="AH52" s="25"/>
    </row>
    <row r="53" spans="2:34" s="2" customFormat="1" ht="20.25" customHeight="1">
      <c r="B53" s="39" t="s">
        <v>22</v>
      </c>
      <c r="C53" s="40">
        <f>C54+C55</f>
        <v>0</v>
      </c>
      <c r="D53" s="40">
        <f>D54+D55</f>
        <v>144000</v>
      </c>
      <c r="E53" s="40">
        <f t="shared" ref="E53:H53" si="22">E54+E55</f>
        <v>144000</v>
      </c>
      <c r="F53" s="40">
        <f t="shared" si="22"/>
        <v>144000</v>
      </c>
      <c r="G53" s="40">
        <f t="shared" si="22"/>
        <v>0</v>
      </c>
      <c r="H53" s="41">
        <f t="shared" si="22"/>
        <v>0</v>
      </c>
      <c r="I53" s="3"/>
      <c r="J53" s="62">
        <f>J54+J55</f>
        <v>144000</v>
      </c>
      <c r="L53" s="62">
        <f t="shared" si="21"/>
        <v>0</v>
      </c>
      <c r="Y53" s="25"/>
      <c r="Z53" s="25"/>
      <c r="AA53" s="25"/>
      <c r="AB53" s="25"/>
      <c r="AC53" s="25"/>
      <c r="AD53" s="25"/>
      <c r="AE53" s="25"/>
      <c r="AF53" s="25"/>
      <c r="AG53" s="25"/>
      <c r="AH53" s="25"/>
    </row>
    <row r="54" spans="2:34" s="2" customFormat="1" ht="20.25" customHeight="1">
      <c r="B54" s="35" t="s">
        <v>5</v>
      </c>
      <c r="C54" s="36">
        <v>0</v>
      </c>
      <c r="D54" s="36">
        <v>61000</v>
      </c>
      <c r="E54" s="36">
        <v>61000</v>
      </c>
      <c r="F54" s="36">
        <v>61000</v>
      </c>
      <c r="G54" s="36">
        <v>0</v>
      </c>
      <c r="H54" s="37">
        <v>0</v>
      </c>
      <c r="I54" s="6"/>
      <c r="J54" s="61">
        <v>61000</v>
      </c>
      <c r="L54" s="61">
        <f t="shared" si="21"/>
        <v>0</v>
      </c>
      <c r="N54" s="17"/>
      <c r="O54" s="17"/>
      <c r="Q54" s="17"/>
      <c r="R54" s="17"/>
      <c r="S54" s="17"/>
      <c r="Y54" s="25"/>
      <c r="Z54" s="25"/>
      <c r="AA54" s="25"/>
      <c r="AB54" s="25"/>
      <c r="AC54" s="25"/>
      <c r="AD54" s="25"/>
      <c r="AE54" s="25"/>
      <c r="AF54" s="25"/>
      <c r="AG54" s="25"/>
      <c r="AH54" s="25"/>
    </row>
    <row r="55" spans="2:34" s="2" customFormat="1" ht="20.25" customHeight="1">
      <c r="B55" s="35" t="s">
        <v>7</v>
      </c>
      <c r="C55" s="36">
        <v>0</v>
      </c>
      <c r="D55" s="36">
        <v>83000</v>
      </c>
      <c r="E55" s="36">
        <v>83000</v>
      </c>
      <c r="F55" s="36">
        <v>83000</v>
      </c>
      <c r="G55" s="36">
        <v>0</v>
      </c>
      <c r="H55" s="37">
        <v>0</v>
      </c>
      <c r="I55" s="6"/>
      <c r="J55" s="61">
        <v>83000</v>
      </c>
      <c r="L55" s="61">
        <f t="shared" si="21"/>
        <v>0</v>
      </c>
      <c r="N55" s="17"/>
      <c r="O55" s="17"/>
      <c r="Q55" s="17"/>
      <c r="R55" s="17"/>
      <c r="S55" s="17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34" s="2" customFormat="1" ht="30" customHeight="1">
      <c r="B56" s="47" t="s">
        <v>23</v>
      </c>
      <c r="C56" s="40">
        <f>C57+C58</f>
        <v>0</v>
      </c>
      <c r="D56" s="40">
        <f t="shared" ref="D56:H56" si="23">D57+D58</f>
        <v>65000</v>
      </c>
      <c r="E56" s="40">
        <f t="shared" si="23"/>
        <v>65000</v>
      </c>
      <c r="F56" s="40">
        <f t="shared" si="23"/>
        <v>65000</v>
      </c>
      <c r="G56" s="40">
        <f t="shared" si="23"/>
        <v>0</v>
      </c>
      <c r="H56" s="41">
        <f t="shared" si="23"/>
        <v>0</v>
      </c>
      <c r="I56" s="3"/>
      <c r="J56" s="62">
        <f>J57+J58</f>
        <v>65000</v>
      </c>
      <c r="L56" s="62">
        <f t="shared" si="21"/>
        <v>0</v>
      </c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34" s="2" customFormat="1" ht="20.25" customHeight="1">
      <c r="B57" s="38" t="s">
        <v>5</v>
      </c>
      <c r="C57" s="36">
        <v>0</v>
      </c>
      <c r="D57" s="36">
        <v>45000</v>
      </c>
      <c r="E57" s="36">
        <v>45000</v>
      </c>
      <c r="F57" s="36">
        <v>45000</v>
      </c>
      <c r="G57" s="36">
        <v>0</v>
      </c>
      <c r="H57" s="37">
        <v>0</v>
      </c>
      <c r="I57" s="6"/>
      <c r="J57" s="61">
        <v>45000</v>
      </c>
      <c r="L57" s="61">
        <f t="shared" si="21"/>
        <v>0</v>
      </c>
      <c r="N57" s="17"/>
      <c r="O57" s="17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34" s="2" customFormat="1" ht="20.25" customHeight="1">
      <c r="B58" s="53" t="s">
        <v>7</v>
      </c>
      <c r="C58" s="43">
        <v>0</v>
      </c>
      <c r="D58" s="43">
        <v>20000</v>
      </c>
      <c r="E58" s="43">
        <v>20000</v>
      </c>
      <c r="F58" s="43">
        <v>20000</v>
      </c>
      <c r="G58" s="43">
        <v>0</v>
      </c>
      <c r="H58" s="44">
        <v>0</v>
      </c>
      <c r="I58" s="14"/>
      <c r="J58" s="63">
        <v>20000</v>
      </c>
      <c r="L58" s="63">
        <f t="shared" si="21"/>
        <v>0</v>
      </c>
      <c r="N58" s="17"/>
      <c r="O58" s="17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34" s="2" customFormat="1" ht="20.25" customHeight="1">
      <c r="B59" s="4"/>
      <c r="C59" s="5"/>
      <c r="D59" s="5"/>
      <c r="E59" s="5"/>
      <c r="F59" s="5"/>
      <c r="G59" s="5"/>
      <c r="H59" s="5"/>
      <c r="I59" s="6"/>
      <c r="J59" s="5"/>
      <c r="L59" s="5"/>
    </row>
    <row r="60" spans="2:34" s="2" customFormat="1" ht="20.25" customHeight="1">
      <c r="B60" s="15" t="s">
        <v>24</v>
      </c>
      <c r="C60" s="28" t="s">
        <v>2</v>
      </c>
      <c r="D60" s="28" t="s">
        <v>3</v>
      </c>
      <c r="E60" s="28" t="s">
        <v>40</v>
      </c>
      <c r="F60" s="28" t="s">
        <v>41</v>
      </c>
      <c r="G60" s="28" t="s">
        <v>42</v>
      </c>
      <c r="H60" s="28" t="s">
        <v>43</v>
      </c>
      <c r="I60" s="29"/>
      <c r="J60" s="28" t="s">
        <v>44</v>
      </c>
      <c r="K60" s="29"/>
      <c r="L60" s="28" t="s">
        <v>45</v>
      </c>
      <c r="N60" s="13" t="s">
        <v>47</v>
      </c>
    </row>
    <row r="61" spans="2:34" s="2" customFormat="1" ht="20.25" customHeight="1">
      <c r="B61" s="32" t="s">
        <v>25</v>
      </c>
      <c r="C61" s="33" t="s">
        <v>26</v>
      </c>
      <c r="D61" s="33" t="s">
        <v>26</v>
      </c>
      <c r="E61" s="33" t="s">
        <v>26</v>
      </c>
      <c r="F61" s="33" t="s">
        <v>26</v>
      </c>
      <c r="G61" s="33" t="s">
        <v>26</v>
      </c>
      <c r="H61" s="34" t="s">
        <v>26</v>
      </c>
      <c r="I61" s="3"/>
      <c r="J61" s="64" t="s">
        <v>26</v>
      </c>
      <c r="L61" s="64" t="s">
        <v>26</v>
      </c>
      <c r="N61" s="64" t="s">
        <v>26</v>
      </c>
    </row>
    <row r="62" spans="2:34" s="2" customFormat="1" ht="20.25" customHeight="1">
      <c r="B62" s="48" t="s">
        <v>5</v>
      </c>
      <c r="C62" s="49" t="s">
        <v>26</v>
      </c>
      <c r="D62" s="49" t="s">
        <v>26</v>
      </c>
      <c r="E62" s="49" t="s">
        <v>26</v>
      </c>
      <c r="F62" s="49" t="s">
        <v>26</v>
      </c>
      <c r="G62" s="49" t="s">
        <v>26</v>
      </c>
      <c r="H62" s="50" t="s">
        <v>26</v>
      </c>
      <c r="I62" s="7"/>
      <c r="J62" s="65" t="s">
        <v>26</v>
      </c>
      <c r="K62" s="7"/>
      <c r="L62" s="65" t="s">
        <v>26</v>
      </c>
      <c r="N62" s="65">
        <f>(D51+E51+F51-D54-E54-F54)/(D54+E54+F54)</f>
        <v>1.0299890710382513</v>
      </c>
    </row>
    <row r="63" spans="2:34" s="2" customFormat="1" ht="20.25" customHeight="1">
      <c r="B63" s="48" t="s">
        <v>7</v>
      </c>
      <c r="C63" s="49" t="s">
        <v>26</v>
      </c>
      <c r="D63" s="49" t="s">
        <v>26</v>
      </c>
      <c r="E63" s="49" t="s">
        <v>26</v>
      </c>
      <c r="F63" s="49" t="s">
        <v>26</v>
      </c>
      <c r="G63" s="49" t="s">
        <v>26</v>
      </c>
      <c r="H63" s="50" t="s">
        <v>26</v>
      </c>
      <c r="I63" s="7"/>
      <c r="J63" s="65" t="s">
        <v>26</v>
      </c>
      <c r="K63" s="7"/>
      <c r="L63" s="65" t="s">
        <v>26</v>
      </c>
      <c r="N63" s="65">
        <f>(D52+E52+F52-D55-E55-F55)/(D55+E55+F55)</f>
        <v>1.0236289156626508</v>
      </c>
    </row>
    <row r="64" spans="2:34" s="2" customFormat="1" ht="20.25" customHeight="1">
      <c r="B64" s="39" t="s">
        <v>28</v>
      </c>
      <c r="C64" s="40" t="s">
        <v>26</v>
      </c>
      <c r="D64" s="40" t="s">
        <v>26</v>
      </c>
      <c r="E64" s="40" t="s">
        <v>26</v>
      </c>
      <c r="F64" s="40" t="s">
        <v>26</v>
      </c>
      <c r="G64" s="40" t="s">
        <v>26</v>
      </c>
      <c r="H64" s="41" t="s">
        <v>26</v>
      </c>
      <c r="I64" s="3"/>
      <c r="J64" s="62" t="s">
        <v>26</v>
      </c>
      <c r="L64" s="62" t="s">
        <v>26</v>
      </c>
      <c r="N64" s="62" t="s">
        <v>26</v>
      </c>
    </row>
    <row r="65" spans="2:35" s="2" customFormat="1" ht="20.25" customHeight="1">
      <c r="B65" s="48" t="s">
        <v>5</v>
      </c>
      <c r="C65" s="49" t="s">
        <v>26</v>
      </c>
      <c r="D65" s="49" t="s">
        <v>26</v>
      </c>
      <c r="E65" s="49" t="s">
        <v>26</v>
      </c>
      <c r="F65" s="49" t="s">
        <v>26</v>
      </c>
      <c r="G65" s="49" t="s">
        <v>26</v>
      </c>
      <c r="H65" s="50" t="s">
        <v>26</v>
      </c>
      <c r="I65" s="7"/>
      <c r="J65" s="65" t="s">
        <v>26</v>
      </c>
      <c r="K65" s="7"/>
      <c r="L65" s="65" t="s">
        <v>26</v>
      </c>
      <c r="N65" s="65">
        <f>(D51+E51+F51-D57-E57-F57)/(D57+E57+F57)</f>
        <v>1.751762962962963</v>
      </c>
    </row>
    <row r="66" spans="2:35" s="2" customFormat="1" ht="20.25" customHeight="1">
      <c r="B66" s="48" t="s">
        <v>7</v>
      </c>
      <c r="C66" s="49" t="s">
        <v>26</v>
      </c>
      <c r="D66" s="49" t="s">
        <v>26</v>
      </c>
      <c r="E66" s="49" t="s">
        <v>26</v>
      </c>
      <c r="F66" s="49" t="s">
        <v>26</v>
      </c>
      <c r="G66" s="49" t="s">
        <v>26</v>
      </c>
      <c r="H66" s="50" t="s">
        <v>26</v>
      </c>
      <c r="I66" s="7"/>
      <c r="J66" s="65" t="s">
        <v>26</v>
      </c>
      <c r="K66" s="7"/>
      <c r="L66" s="66" t="s">
        <v>26</v>
      </c>
      <c r="N66" s="65">
        <f>(D52+E52+F52-D58-E58-F58)/(D58+E58+F58)</f>
        <v>7.398060000000001</v>
      </c>
    </row>
    <row r="67" spans="2:35" s="2" customFormat="1" ht="20.25" customHeight="1">
      <c r="B67" s="39" t="s">
        <v>29</v>
      </c>
      <c r="C67" s="40" t="s">
        <v>26</v>
      </c>
      <c r="D67" s="40" t="s">
        <v>26</v>
      </c>
      <c r="E67" s="40" t="s">
        <v>26</v>
      </c>
      <c r="F67" s="40" t="s">
        <v>26</v>
      </c>
      <c r="G67" s="40" t="s">
        <v>26</v>
      </c>
      <c r="H67" s="41" t="s">
        <v>26</v>
      </c>
      <c r="I67" s="3"/>
      <c r="J67" s="62" t="s">
        <v>26</v>
      </c>
      <c r="L67" s="64" t="s">
        <v>26</v>
      </c>
      <c r="N67" s="62">
        <f>SUM(D28:F28)/SUM(D39:F39)*6</f>
        <v>4587.1883317261336</v>
      </c>
    </row>
    <row r="68" spans="2:35" s="2" customFormat="1" ht="20.25" customHeight="1">
      <c r="B68" s="39" t="s">
        <v>30</v>
      </c>
      <c r="C68" s="40" t="s">
        <v>26</v>
      </c>
      <c r="D68" s="40" t="s">
        <v>26</v>
      </c>
      <c r="E68" s="40" t="s">
        <v>26</v>
      </c>
      <c r="F68" s="40" t="s">
        <v>26</v>
      </c>
      <c r="G68" s="40" t="s">
        <v>26</v>
      </c>
      <c r="H68" s="41" t="s">
        <v>26</v>
      </c>
      <c r="I68" s="3"/>
      <c r="J68" s="62" t="s">
        <v>26</v>
      </c>
      <c r="L68" s="62" t="s">
        <v>26</v>
      </c>
      <c r="N68" s="62" t="s">
        <v>26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2:35" s="2" customFormat="1" ht="20.25" customHeight="1">
      <c r="B69" s="48" t="s">
        <v>5</v>
      </c>
      <c r="C69" s="49" t="s">
        <v>26</v>
      </c>
      <c r="D69" s="49" t="s">
        <v>26</v>
      </c>
      <c r="E69" s="49" t="s">
        <v>26</v>
      </c>
      <c r="F69" s="49" t="s">
        <v>26</v>
      </c>
      <c r="G69" s="49" t="s">
        <v>26</v>
      </c>
      <c r="H69" s="50" t="s">
        <v>26</v>
      </c>
      <c r="I69" s="7"/>
      <c r="J69" s="65" t="s">
        <v>26</v>
      </c>
      <c r="K69" s="7"/>
      <c r="L69" s="65" t="s">
        <v>26</v>
      </c>
      <c r="N69" s="61">
        <f>SUM(D57:F57)/SUM(D43:F43)</f>
        <v>931.0344827586207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2:35" s="2" customFormat="1" ht="20.25" customHeight="1">
      <c r="B70" s="48" t="s">
        <v>7</v>
      </c>
      <c r="C70" s="49" t="s">
        <v>26</v>
      </c>
      <c r="D70" s="49" t="s">
        <v>26</v>
      </c>
      <c r="E70" s="49" t="s">
        <v>26</v>
      </c>
      <c r="F70" s="49" t="s">
        <v>26</v>
      </c>
      <c r="G70" s="49" t="s">
        <v>26</v>
      </c>
      <c r="H70" s="50" t="s">
        <v>26</v>
      </c>
      <c r="I70" s="7"/>
      <c r="J70" s="65" t="s">
        <v>26</v>
      </c>
      <c r="K70" s="7"/>
      <c r="L70" s="65" t="s">
        <v>26</v>
      </c>
      <c r="N70" s="61">
        <f>SUM(D58:F58)/SUM(D44:F44)</f>
        <v>952.38095238095241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s="2" customFormat="1" ht="20.25" customHeight="1">
      <c r="B71" s="39" t="s">
        <v>31</v>
      </c>
      <c r="C71" s="40" t="s">
        <v>26</v>
      </c>
      <c r="D71" s="40" t="s">
        <v>26</v>
      </c>
      <c r="E71" s="40" t="s">
        <v>26</v>
      </c>
      <c r="F71" s="40" t="s">
        <v>26</v>
      </c>
      <c r="G71" s="40" t="s">
        <v>26</v>
      </c>
      <c r="H71" s="41" t="s">
        <v>26</v>
      </c>
      <c r="I71" s="3"/>
      <c r="J71" s="62" t="s">
        <v>26</v>
      </c>
      <c r="L71" s="62" t="s">
        <v>26</v>
      </c>
      <c r="N71" s="62" t="s">
        <v>26</v>
      </c>
    </row>
    <row r="72" spans="2:35" s="2" customFormat="1" ht="20.25" customHeight="1">
      <c r="B72" s="48" t="s">
        <v>5</v>
      </c>
      <c r="C72" s="49" t="s">
        <v>26</v>
      </c>
      <c r="D72" s="49" t="s">
        <v>26</v>
      </c>
      <c r="E72" s="49" t="s">
        <v>26</v>
      </c>
      <c r="F72" s="49" t="s">
        <v>26</v>
      </c>
      <c r="G72" s="49" t="s">
        <v>26</v>
      </c>
      <c r="H72" s="50" t="s">
        <v>26</v>
      </c>
      <c r="I72" s="7"/>
      <c r="J72" s="65" t="s">
        <v>26</v>
      </c>
      <c r="K72" s="7"/>
      <c r="L72" s="65" t="s">
        <v>26</v>
      </c>
      <c r="N72" s="67">
        <f>N67/N69</f>
        <v>4.9269800600021432</v>
      </c>
    </row>
    <row r="73" spans="2:35" s="2" customFormat="1" ht="20.25" customHeight="1">
      <c r="B73" s="48" t="s">
        <v>7</v>
      </c>
      <c r="C73" s="49" t="s">
        <v>26</v>
      </c>
      <c r="D73" s="49" t="s">
        <v>26</v>
      </c>
      <c r="E73" s="49" t="s">
        <v>26</v>
      </c>
      <c r="F73" s="49" t="s">
        <v>26</v>
      </c>
      <c r="G73" s="49" t="s">
        <v>26</v>
      </c>
      <c r="H73" s="50" t="s">
        <v>26</v>
      </c>
      <c r="I73" s="7"/>
      <c r="J73" s="65" t="s">
        <v>26</v>
      </c>
      <c r="K73" s="7"/>
      <c r="L73" s="65" t="s">
        <v>26</v>
      </c>
      <c r="N73" s="68">
        <f>N67/N70</f>
        <v>4.8165477483124404</v>
      </c>
    </row>
    <row r="74" spans="2:35" s="2" customFormat="1" ht="20.25" customHeight="1">
      <c r="B74" s="39" t="s">
        <v>32</v>
      </c>
      <c r="C74" s="40">
        <f t="shared" ref="C74:H75" si="24">C11/C39</f>
        <v>2739.1732283464567</v>
      </c>
      <c r="D74" s="40">
        <f t="shared" si="24"/>
        <v>2105.242071197411</v>
      </c>
      <c r="E74" s="40">
        <f t="shared" si="24"/>
        <v>2521.1588744588744</v>
      </c>
      <c r="F74" s="40">
        <f t="shared" si="24"/>
        <v>2569.4684141546527</v>
      </c>
      <c r="G74" s="40">
        <f t="shared" si="24"/>
        <v>2591.0386250000001</v>
      </c>
      <c r="H74" s="41">
        <f t="shared" si="24"/>
        <v>2594.1394052044607</v>
      </c>
      <c r="I74" s="3"/>
      <c r="J74" s="62">
        <f>J11/J39</f>
        <v>1987.8571428571429</v>
      </c>
      <c r="L74" s="62">
        <f t="shared" ref="L74:L76" si="25">IFERROR(J74-D74, 0)</f>
        <v>-117.38492834026806</v>
      </c>
    </row>
    <row r="75" spans="2:35" s="2" customFormat="1" ht="20.25" customHeight="1">
      <c r="B75" s="35" t="s">
        <v>5</v>
      </c>
      <c r="C75" s="36">
        <f t="shared" si="24"/>
        <v>925.92592592592598</v>
      </c>
      <c r="D75" s="36">
        <f t="shared" si="24"/>
        <v>608</v>
      </c>
      <c r="E75" s="36">
        <f t="shared" si="24"/>
        <v>1216</v>
      </c>
      <c r="F75" s="36">
        <f t="shared" si="24"/>
        <v>1216</v>
      </c>
      <c r="G75" s="36">
        <f t="shared" si="24"/>
        <v>1216</v>
      </c>
      <c r="H75" s="37">
        <f t="shared" si="24"/>
        <v>1216</v>
      </c>
      <c r="I75" s="6"/>
      <c r="J75" s="61">
        <f>J12/J40</f>
        <v>638.88888888888891</v>
      </c>
      <c r="L75" s="61">
        <f t="shared" si="25"/>
        <v>30.888888888888914</v>
      </c>
    </row>
    <row r="76" spans="2:35" s="2" customFormat="1" ht="20.25" customHeight="1">
      <c r="B76" s="35" t="s">
        <v>7</v>
      </c>
      <c r="C76" s="36">
        <f t="shared" ref="C76:H76" si="26">C14/C41</f>
        <v>5142.8571428571431</v>
      </c>
      <c r="D76" s="36">
        <f t="shared" si="26"/>
        <v>4270.2000000000007</v>
      </c>
      <c r="E76" s="36">
        <f t="shared" si="26"/>
        <v>4270.2</v>
      </c>
      <c r="F76" s="36">
        <f t="shared" si="26"/>
        <v>4270.2000000000007</v>
      </c>
      <c r="G76" s="36">
        <f t="shared" si="26"/>
        <v>4270.2000000000007</v>
      </c>
      <c r="H76" s="37">
        <f t="shared" si="26"/>
        <v>4270.2</v>
      </c>
      <c r="I76" s="6"/>
      <c r="J76" s="61">
        <f>J14/J41</f>
        <v>2794.1176470588234</v>
      </c>
      <c r="L76" s="61">
        <f t="shared" si="25"/>
        <v>-1476.0823529411773</v>
      </c>
    </row>
    <row r="77" spans="2:35" s="2" customFormat="1" ht="20.25" customHeight="1">
      <c r="B77" s="39" t="s">
        <v>33</v>
      </c>
      <c r="C77" s="40" t="s">
        <v>26</v>
      </c>
      <c r="D77" s="40" t="s">
        <v>26</v>
      </c>
      <c r="E77" s="40" t="s">
        <v>26</v>
      </c>
      <c r="F77" s="40" t="s">
        <v>26</v>
      </c>
      <c r="G77" s="40" t="s">
        <v>26</v>
      </c>
      <c r="H77" s="41" t="s">
        <v>26</v>
      </c>
      <c r="I77" s="3"/>
      <c r="J77" s="62" t="s">
        <v>26</v>
      </c>
      <c r="L77" s="62" t="s">
        <v>26</v>
      </c>
    </row>
    <row r="78" spans="2:35" s="2" customFormat="1" ht="20.25" customHeight="1">
      <c r="B78" s="35" t="s">
        <v>5</v>
      </c>
      <c r="C78" s="49">
        <f t="shared" ref="C78:H79" si="27">C40/C46</f>
        <v>0.82317073170731703</v>
      </c>
      <c r="D78" s="49">
        <f t="shared" si="27"/>
        <v>0.88148148148148153</v>
      </c>
      <c r="E78" s="49">
        <f t="shared" si="27"/>
        <v>1.032</v>
      </c>
      <c r="F78" s="49">
        <f t="shared" si="27"/>
        <v>1.1959654178674353</v>
      </c>
      <c r="G78" s="49">
        <f t="shared" si="27"/>
        <v>1.2882882882882882</v>
      </c>
      <c r="H78" s="50">
        <f t="shared" si="27"/>
        <v>1.3090909090909091</v>
      </c>
      <c r="I78" s="7"/>
      <c r="J78" s="65">
        <f>J40/J46</f>
        <v>0.84705882352941175</v>
      </c>
      <c r="K78" s="7"/>
      <c r="L78" s="65">
        <f>IFERROR(J78-D78, 0)</f>
        <v>-3.442265795206978E-2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2:35" s="2" customFormat="1" ht="20.25" customHeight="1">
      <c r="B79" s="35" t="s">
        <v>7</v>
      </c>
      <c r="C79" s="49">
        <f t="shared" si="27"/>
        <v>0.29411764705882354</v>
      </c>
      <c r="D79" s="49">
        <f t="shared" si="27"/>
        <v>0.33557046979865773</v>
      </c>
      <c r="E79" s="49">
        <f t="shared" si="27"/>
        <v>0.60483870967741937</v>
      </c>
      <c r="F79" s="49">
        <f t="shared" si="27"/>
        <v>0.97029702970297027</v>
      </c>
      <c r="G79" s="49">
        <f t="shared" si="27"/>
        <v>1.211111111111111</v>
      </c>
      <c r="H79" s="50">
        <f t="shared" si="27"/>
        <v>1.2613636363636365</v>
      </c>
      <c r="I79" s="7"/>
      <c r="J79" s="65">
        <f>J41/J47</f>
        <v>0.40963855421686746</v>
      </c>
      <c r="K79" s="7"/>
      <c r="L79" s="65">
        <f>IFERROR(J79-D79, 0)</f>
        <v>7.4068084418209723E-2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2:35" s="2" customFormat="1" ht="20.25" customHeight="1">
      <c r="B80" s="39" t="s">
        <v>34</v>
      </c>
      <c r="C80" s="40">
        <f t="shared" ref="C80:H81" si="28">C11/C35</f>
        <v>2019.5936139332366</v>
      </c>
      <c r="D80" s="40">
        <v>1754</v>
      </c>
      <c r="E80" s="40">
        <v>2101</v>
      </c>
      <c r="F80" s="40">
        <v>2141</v>
      </c>
      <c r="G80" s="40">
        <v>2159</v>
      </c>
      <c r="H80" s="40">
        <v>2162</v>
      </c>
      <c r="I80" s="3"/>
      <c r="J80" s="62">
        <f>J11/J35</f>
        <v>1650.3433208489389</v>
      </c>
      <c r="L80" s="62">
        <f>IFERROR(J80-D80, 0)</f>
        <v>-103.6566791510611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2:35" s="2" customFormat="1" ht="20.25" customHeight="1">
      <c r="B81" s="35" t="s">
        <v>5</v>
      </c>
      <c r="C81" s="36">
        <f t="shared" si="28"/>
        <v>912.40875912408762</v>
      </c>
      <c r="D81" s="36">
        <v>608</v>
      </c>
      <c r="E81" s="36">
        <v>1216</v>
      </c>
      <c r="F81" s="36">
        <v>1216</v>
      </c>
      <c r="G81" s="36">
        <v>1216</v>
      </c>
      <c r="H81" s="36">
        <v>1216</v>
      </c>
      <c r="I81" s="6"/>
      <c r="J81" s="61">
        <f>J12/J36</f>
        <v>606.86015831134569</v>
      </c>
      <c r="L81" s="61">
        <f>IFERROR(J81-D81, 0)</f>
        <v>-1.1398416886543146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s="2" customFormat="1" ht="20.25" customHeight="1">
      <c r="B82" s="42" t="s">
        <v>7</v>
      </c>
      <c r="C82" s="43">
        <f t="shared" ref="C82:H82" si="29">C14/C38</f>
        <v>3529.4117647058824</v>
      </c>
      <c r="D82" s="36">
        <v>3882</v>
      </c>
      <c r="E82" s="36">
        <v>3882</v>
      </c>
      <c r="F82" s="36">
        <v>3882</v>
      </c>
      <c r="G82" s="36">
        <v>3882</v>
      </c>
      <c r="H82" s="36">
        <v>3882</v>
      </c>
      <c r="I82" s="6"/>
      <c r="J82" s="63">
        <f>J14/J38</f>
        <v>2289.1566265060242</v>
      </c>
      <c r="L82" s="63">
        <f>IFERROR(J82-D82, 0)</f>
        <v>-1592.8433734939758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2:35" s="2" customFormat="1" ht="20.25" customHeight="1">
      <c r="B83" s="4"/>
      <c r="C83" s="5"/>
      <c r="D83" s="5"/>
      <c r="E83" s="5"/>
      <c r="F83" s="5"/>
      <c r="G83" s="5"/>
      <c r="H83" s="5"/>
      <c r="I83" s="6"/>
      <c r="J83" s="5"/>
      <c r="L83" s="5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2:35" s="2" customFormat="1" ht="20.25" customHeight="1">
      <c r="B84" s="11" t="s">
        <v>48</v>
      </c>
      <c r="C84" s="12"/>
      <c r="D84" s="12"/>
      <c r="E84" s="11"/>
      <c r="F84" s="11"/>
      <c r="G84" s="11"/>
      <c r="H84" s="13"/>
      <c r="J84" s="13"/>
      <c r="L84" s="13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2:35" s="2" customFormat="1" ht="20.25" customHeight="1">
      <c r="B85" s="32"/>
      <c r="C85" s="69" t="s">
        <v>49</v>
      </c>
      <c r="D85" s="69" t="s">
        <v>28</v>
      </c>
      <c r="E85" s="69" t="s">
        <v>50</v>
      </c>
      <c r="F85" s="69" t="s">
        <v>51</v>
      </c>
      <c r="G85" s="70" t="s">
        <v>31</v>
      </c>
      <c r="H85" s="5"/>
      <c r="I85" s="14"/>
      <c r="J85" s="5"/>
      <c r="L85" s="5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2:35" s="2" customFormat="1" ht="20.25" customHeight="1">
      <c r="B86" s="35" t="s">
        <v>5</v>
      </c>
      <c r="C86" s="49">
        <f>N62</f>
        <v>1.0299890710382513</v>
      </c>
      <c r="D86" s="49">
        <f>N65</f>
        <v>1.751762962962963</v>
      </c>
      <c r="E86" s="82">
        <f>N67</f>
        <v>4587.1883317261336</v>
      </c>
      <c r="F86" s="36">
        <f>N69</f>
        <v>931.0344827586207</v>
      </c>
      <c r="G86" s="52">
        <f>N72</f>
        <v>4.9269800600021432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2:35" s="2" customFormat="1" ht="20.25" customHeight="1">
      <c r="B87" s="42" t="s">
        <v>7</v>
      </c>
      <c r="C87" s="71">
        <f>N63</f>
        <v>1.0236289156626508</v>
      </c>
      <c r="D87" s="71">
        <f>N66</f>
        <v>7.398060000000001</v>
      </c>
      <c r="E87" s="83"/>
      <c r="F87" s="43">
        <f>N70</f>
        <v>952.38095238095241</v>
      </c>
      <c r="G87" s="72">
        <f>N73</f>
        <v>4.8165477483124404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2:35" s="2" customFormat="1" ht="20.25" customHeight="1"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2:35" s="2" customFormat="1" ht="20.25" customHeight="1"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2:35" s="2" customFormat="1" ht="20.25" customHeight="1"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2:35" s="2" customFormat="1" ht="20.25" customHeight="1"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</sheetData>
  <mergeCells count="1">
    <mergeCell ref="E86:E87"/>
  </mergeCells>
  <pageMargins left="0.7" right="0.7" top="0.75" bottom="0.75" header="0.3" footer="0.3"/>
  <ignoredErrors>
    <ignoredError sqref="N69:N70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Katlinskaya</dc:creator>
  <cp:keywords/>
  <dc:description/>
  <cp:lastModifiedBy/>
  <cp:revision/>
  <dcterms:created xsi:type="dcterms:W3CDTF">2024-02-18T21:41:53Z</dcterms:created>
  <dcterms:modified xsi:type="dcterms:W3CDTF">2024-12-17T16:53:22Z</dcterms:modified>
  <cp:category/>
  <cp:contentStatus/>
</cp:coreProperties>
</file>