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CBF170FE-C12E-46ED-A0F7-61D13737FCB3}" xr6:coauthVersionLast="47" xr6:coauthVersionMax="47" xr10:uidLastSave="{00000000-0000-0000-0000-000000000000}"/>
  <bookViews>
    <workbookView xWindow="-108" yWindow="-108" windowWidth="23256" windowHeight="12456" xr2:uid="{1908230F-FF00-4359-82C7-B5D86185F9EF}"/>
  </bookViews>
  <sheets>
    <sheet name="Лист1" sheetId="1" r:id="rId1"/>
    <sheet name="Решение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4" i="1"/>
  <c r="I21" i="1"/>
  <c r="I20" i="1"/>
  <c r="I19" i="1"/>
  <c r="I18" i="1"/>
  <c r="I12" i="1"/>
  <c r="I11" i="1"/>
  <c r="I4" i="1"/>
  <c r="I8" i="1"/>
  <c r="I9" i="1"/>
  <c r="I7" i="1"/>
  <c r="I6" i="1"/>
  <c r="I5" i="1"/>
  <c r="F18" i="1"/>
  <c r="F17" i="1"/>
  <c r="C6" i="1"/>
  <c r="B14" i="2"/>
  <c r="B16" i="2" s="1"/>
  <c r="E17" i="2"/>
  <c r="E16" i="2" s="1"/>
  <c r="B5" i="2"/>
  <c r="C15" i="1"/>
  <c r="C17" i="1" s="1"/>
  <c r="H15" i="2"/>
  <c r="H7" i="2" l="1"/>
  <c r="H20" i="2"/>
  <c r="H19" i="2"/>
  <c r="H18" i="2"/>
  <c r="H17" i="2"/>
  <c r="H14" i="2"/>
  <c r="H13" i="2"/>
  <c r="H11" i="2"/>
  <c r="H10" i="2"/>
  <c r="H8" i="2" l="1"/>
  <c r="H6" i="2"/>
  <c r="H5" i="2"/>
  <c r="H4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Гость</author>
    <author>tc={E9D3F610-F4FE-436F-8DCA-5B6974557340}</author>
  </authors>
  <commentList>
    <comment ref="H11" authorId="0" shapeId="0" xr:uid="{DEE763D9-DD3F-4FB1-8537-86D747A0D9ED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Допишите нужные показатели. Конечно, вы можете сразу посмотреть подсказку ;), но, кажется, продуктивнее будет вернуться в урок и вспомнить материал:
Спринт: Финансовые показатели и отчёт о доходах и расходах / Тема 3: Финансовые показатели бизнеса в целом / Урок 7: Структура капитала
</t>
        </r>
      </text>
    </comment>
    <comment ref="F28" authorId="1" shapeId="0" xr:uid="{E9D3F610-F4FE-436F-8DCA-5B6974557340}">
      <text>
        <r>
          <rPr>
            <sz val="11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форматирование ячеек заменено на /1000</t>
        </r>
      </text>
    </comment>
  </commentList>
</comments>
</file>

<file path=xl/sharedStrings.xml><?xml version="1.0" encoding="utf-8"?>
<sst xmlns="http://schemas.openxmlformats.org/spreadsheetml/2006/main" count="173" uniqueCount="115">
  <si>
    <t>Таблица 1: Отчёт о прибылях и убытках за год, тыс. руб.</t>
  </si>
  <si>
    <t>Таблица 2: Управленческий баланс на 31.12.23, тыс. руб.</t>
  </si>
  <si>
    <t>Показатель</t>
  </si>
  <si>
    <t>Значение</t>
  </si>
  <si>
    <t>Вывод</t>
  </si>
  <si>
    <t>Показатели рентабельности</t>
  </si>
  <si>
    <t>Выручка</t>
  </si>
  <si>
    <t>АКТИВЫ</t>
  </si>
  <si>
    <t>Рентабельность продаж по валовой прибыли</t>
  </si>
  <si>
    <t>69,4% остаётся от выручки после оплаты себестоимости - производство эффективно</t>
  </si>
  <si>
    <t>Себестоимость</t>
  </si>
  <si>
    <t>Внеоборотные активы</t>
  </si>
  <si>
    <t>Рентабельность продаж по EBITDA</t>
  </si>
  <si>
    <t>19,5% остаётся от выручки после оплаты себестоимости и операционных расходов - компания в целом эффективно управляет своими ресурсами, но есть куда стремиться</t>
  </si>
  <si>
    <t>Валовая прибыль (маржинальный доход)</t>
  </si>
  <si>
    <t>Основные средства</t>
  </si>
  <si>
    <t>Рентабельность продаж по чистой прибыли</t>
  </si>
  <si>
    <t>15,6% остаётся от выручки после оплаты всех расходов - нормальный средний показатель. Но на текущий день проценты вкладов более высокие, поэтому вырочку выгоднее класть на депозит в банк</t>
  </si>
  <si>
    <t>Операционные расходы</t>
  </si>
  <si>
    <t>Нематериальные активы</t>
  </si>
  <si>
    <t>Рентабельность затрат (ROCS)</t>
  </si>
  <si>
    <t>на 1 вложенный рубль компания зарабатывает 19,4 рубля</t>
  </si>
  <si>
    <t>ФОТ управленческого персонала</t>
  </si>
  <si>
    <t>Долгосрочные финансовые вложения</t>
  </si>
  <si>
    <t>Рентабельность собственного капитала (ROE)</t>
  </si>
  <si>
    <t>очень высокий показатель, собственники эффективно используют собственный капитал</t>
  </si>
  <si>
    <t>Прямые расходы на производственный персонал (оклад)</t>
  </si>
  <si>
    <t> </t>
  </si>
  <si>
    <t>Рентабельность активов (ROA)</t>
  </si>
  <si>
    <t>хорошая отдача от использования активов</t>
  </si>
  <si>
    <t>Бонусы</t>
  </si>
  <si>
    <t>Оборотные активы</t>
  </si>
  <si>
    <t>Показатели деловой активности</t>
  </si>
  <si>
    <t>Аренда</t>
  </si>
  <si>
    <t>Запасы</t>
  </si>
  <si>
    <t>Оборачиваемость кредиторской задолженности</t>
  </si>
  <si>
    <t>в среднем сеть оплачивает счета поставщикам через 30 дней</t>
  </si>
  <si>
    <t>Хоз.товары для сотрудников и посетителей (вода, кофе)</t>
  </si>
  <si>
    <t>Дебиторская задолженность</t>
  </si>
  <si>
    <t>Оборачиваемость запасов</t>
  </si>
  <si>
    <t>товар и расходные материалы в зоосалонах обновляются каждые 15 дней</t>
  </si>
  <si>
    <t>Реклама</t>
  </si>
  <si>
    <t>Краткосрочные финансовые вложения</t>
  </si>
  <si>
    <t>Показатели ликвидности и платёжеспособности</t>
  </si>
  <si>
    <t>Аутсорс для ПО</t>
  </si>
  <si>
    <t>Авансы выданные</t>
  </si>
  <si>
    <t>Коэффициент текущей ликвидности</t>
  </si>
  <si>
    <t>Показатель &gt; 2 - считается хорошим</t>
  </si>
  <si>
    <t>EBITDA</t>
  </si>
  <si>
    <t>Денежные средства</t>
  </si>
  <si>
    <t>Коэффициент срочной ликвидности</t>
  </si>
  <si>
    <t>Показатель &gt; 1 - считается хорошим</t>
  </si>
  <si>
    <t>Налог на прибыль</t>
  </si>
  <si>
    <t>Коэффициент абсолютной (мгновенной) ликвидности</t>
  </si>
  <si>
    <t>Показатель &gt; 0,2 - считается хорошим</t>
  </si>
  <si>
    <t>Чистая прибыль</t>
  </si>
  <si>
    <t>ПАССИВЫ</t>
  </si>
  <si>
    <t>Показатели финансовой устойчивости компании</t>
  </si>
  <si>
    <t>Капитал и резервы</t>
  </si>
  <si>
    <t>Коэффициент финансовой независимости (автономности)</t>
  </si>
  <si>
    <t xml:space="preserve">&gt;0,6 - сеть финансово независима на рынке: 80% активов сформированы за счёт собственных средств.  </t>
  </si>
  <si>
    <t>Уставный капитал</t>
  </si>
  <si>
    <t>Коэффициент финансовой устойчивости</t>
  </si>
  <si>
    <t>&gt;0,6 - компания стабильна</t>
  </si>
  <si>
    <t>Резервный капитал</t>
  </si>
  <si>
    <t>Коэффициент обеспеченности собственными оборотными средствами</t>
  </si>
  <si>
    <t>&gt;0,1 - собственных оборотных средств, необходимых для финансовой устойчивости, достаточно; оборотные активы преимущественно сформированы за счет собственных средств. Сеть далека от состояния банкротства</t>
  </si>
  <si>
    <t>Нераспределённая прибыль</t>
  </si>
  <si>
    <t>Коэффициент маневренности собственного капитала (СК)</t>
  </si>
  <si>
    <t>&gt;0,2 - хороший результат: 60% собственного капитала используется для финансирования текущей деятельности (вложена в оборотные средства)</t>
  </si>
  <si>
    <t>Общий вывод</t>
  </si>
  <si>
    <t>Долгосрочные обязательства</t>
  </si>
  <si>
    <t>Сеть «Тоби» можно оценить как финансово эффективную, платёжеспособную, ликвидную и устойчивую. Бизнес готов к запуску нового направления</t>
  </si>
  <si>
    <t>Долгосрочные кредиты и займы</t>
  </si>
  <si>
    <t>Краткосрочные обязательства</t>
  </si>
  <si>
    <t>*Краткосрочные обязательства на 31.12.22</t>
  </si>
  <si>
    <t>Запасы на 31.12.22</t>
  </si>
  <si>
    <t>Коэффициент мгновенной ликвидности</t>
  </si>
  <si>
    <t>Коэффициент финансовой независимости</t>
  </si>
  <si>
    <t>Коэффициент маневренности собственного капитала</t>
  </si>
  <si>
    <t>Валовая прибыль / Выручка * 100%</t>
  </si>
  <si>
    <t>EBITDA / Выручка * 100%</t>
  </si>
  <si>
    <t>Чистая прибыль / Выручка * 100%</t>
  </si>
  <si>
    <t>Чистая прибыль / Расходы * 100%</t>
  </si>
  <si>
    <t>Чистая прибыль / Собственный капитал</t>
  </si>
  <si>
    <t>Чистая прибыль / Стоимость активов * 100%</t>
  </si>
  <si>
    <t>(Среднее арифметическое значение запасов / Себестоимость) * Количество дней в периоде</t>
  </si>
  <si>
    <t>Показатели ликвидности и платежеспособности</t>
  </si>
  <si>
    <t>Оборотные активы / Краткосрочные обязательства</t>
  </si>
  <si>
    <t>(Денежные Средства + Финансовые вложения + Дебиторская задолженность) / Краткосрочные обязательства</t>
  </si>
  <si>
    <t>Денежные средства / Краткосрочные обязательства</t>
  </si>
  <si>
    <t xml:space="preserve">Собственный Капитал / Активы </t>
  </si>
  <si>
    <t>(Собственный Капитал + Долгосрочные Обязательства) / Активы</t>
  </si>
  <si>
    <t>(Оборотные активы – Краткосрочные обязательства) / Оборотные активы</t>
  </si>
  <si>
    <t>(Оборотные активы – Краткосрочные обязательства) / Собственный Капитал</t>
  </si>
  <si>
    <t>Таблица 1: Отчёт о прибылях и убытках за год, тыс.руб.</t>
  </si>
  <si>
    <t>Таблица 2: Управленческий баланс на 31.12.23, тыс.руб.</t>
  </si>
  <si>
    <t>Формула</t>
  </si>
  <si>
    <t>Для корректной оценки годовые показатели рентабельности следует смотреть в динамике, в сравнении с аналогичными периодами прошлых лет. Но в целом у «Тоби» эти показатели довольно хорошие.</t>
  </si>
  <si>
    <t>Внеоборотные активы:</t>
  </si>
  <si>
    <t>Оборотные активы:</t>
  </si>
  <si>
    <t>В среднем зоосалон оплачивал счета поставщикам через 26 дней</t>
  </si>
  <si>
    <t>(Среднее арифметическое значение кредиторской задолженности / Себестоимость продукции в августе) * Количество дней в периоде</t>
  </si>
  <si>
    <t>В среднем в 2023 году товар и расходные материалы в зоосалонах обновлялись каждые 11 дней</t>
  </si>
  <si>
    <t>Показатель больше 2 - это говорит о том, что текущие обязательства обеспечены оборотными активами в достаточной мере</t>
  </si>
  <si>
    <t>Показатель больше 1, значит в ближайшей перспективе при любых обстоятельствах компания способна расплатиться по своим долгам</t>
  </si>
  <si>
    <t>Показатель больше 0.2 - это хороший показатель, говорит о том, что компания может погасить 60% долгов прямо сейчас</t>
  </si>
  <si>
    <t>Показатель больше 0.6 - это хорошо, компания не особо зависит от сторонних кредитов</t>
  </si>
  <si>
    <t>Показатель говорит о том, что большая часть активов компании сформирована за счёт долгосрочных источников финансирования, а это хорошо.</t>
  </si>
  <si>
    <t>Показатель больше 0.1 - это хорошо. У зоосалона достаточно собственных оборотных средств, необходимых для финансовой устойчивости.</t>
  </si>
  <si>
    <t>Нераспределенная прибыль</t>
  </si>
  <si>
    <t>Показатель больше 0.2 - хороший результат, 20% собственного капитала используется для финансирования текущей деятельности</t>
  </si>
  <si>
    <t>В целом у зоосалона отличные показатели рентабельности, деловой активности, ликвидности, платежеспособности и финансовой устойчивости. Всё говорит о том, что бизнес развивается и готов к расширению.</t>
  </si>
  <si>
    <t>Кредиторская задолженность по расчётам с бюджетом</t>
  </si>
  <si>
    <t>Кредиторская задолженность по расчётам с персоналом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</si>
</sst>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,"/>
    <numFmt numFmtId="165" formatCode="0.0%"/>
    <numFmt numFmtId="166" formatCode="#,##0,"/>
    <numFmt numFmtId="167" formatCode="_-* #,##0.0_-;\-* #,##0.0_-;_-* &quot;-&quot;??_-;_-@_-"/>
    <numFmt numFmtId="168" formatCode="_-* #,##0_-;\-* #,##0_-;_-* &quot;-&quot;??_-;_-@_-"/>
    <numFmt numFmtId="169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sz val="11"/>
      <color theme="1"/>
      <name val="Roboto"/>
    </font>
    <font>
      <b/>
      <sz val="11"/>
      <color theme="1"/>
      <name val="Roboto"/>
    </font>
    <font>
      <b/>
      <sz val="11"/>
      <color theme="1"/>
      <name val="Roboto"/>
    </font>
    <font>
      <b/>
      <sz val="11"/>
      <color rgb="FF000000"/>
      <name val="Roboto"/>
    </font>
    <font>
      <sz val="11"/>
      <color theme="1"/>
      <name val="Roboto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E3C3AA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164" fontId="3" fillId="0" borderId="0" xfId="0" applyNumberFormat="1" applyFont="1"/>
    <xf numFmtId="166" fontId="4" fillId="0" borderId="0" xfId="0" applyNumberFormat="1" applyFont="1"/>
    <xf numFmtId="166" fontId="4" fillId="0" borderId="1" xfId="0" applyNumberFormat="1" applyFont="1" applyBorder="1"/>
    <xf numFmtId="166" fontId="3" fillId="0" borderId="0" xfId="0" applyNumberFormat="1" applyFont="1"/>
    <xf numFmtId="166" fontId="3" fillId="0" borderId="2" xfId="0" applyNumberFormat="1" applyFont="1" applyBorder="1"/>
    <xf numFmtId="0" fontId="2" fillId="2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166" fontId="5" fillId="0" borderId="0" xfId="0" applyNumberFormat="1" applyFont="1"/>
    <xf numFmtId="0" fontId="7" fillId="0" borderId="0" xfId="0" applyFont="1" applyAlignment="1">
      <alignment horizontal="left"/>
    </xf>
    <xf numFmtId="166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0" borderId="0" xfId="0" applyFont="1"/>
    <xf numFmtId="0" fontId="6" fillId="2" borderId="0" xfId="0" applyFont="1" applyFill="1"/>
    <xf numFmtId="166" fontId="5" fillId="0" borderId="1" xfId="0" applyNumberFormat="1" applyFont="1" applyBorder="1"/>
    <xf numFmtId="167" fontId="7" fillId="0" borderId="0" xfId="1" applyNumberFormat="1" applyFont="1"/>
    <xf numFmtId="168" fontId="7" fillId="0" borderId="0" xfId="1" applyNumberFormat="1" applyFont="1"/>
    <xf numFmtId="0" fontId="7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166" fontId="5" fillId="0" borderId="11" xfId="0" applyNumberFormat="1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6" fontId="3" fillId="0" borderId="11" xfId="0" applyNumberFormat="1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7" fillId="0" borderId="11" xfId="0" applyFont="1" applyBorder="1" applyAlignment="1">
      <alignment horizontal="left" vertical="center"/>
    </xf>
    <xf numFmtId="166" fontId="7" fillId="0" borderId="11" xfId="0" applyNumberFormat="1" applyFont="1" applyBorder="1" applyAlignment="1">
      <alignment vertical="center"/>
    </xf>
    <xf numFmtId="166" fontId="3" fillId="0" borderId="0" xfId="0" applyNumberFormat="1" applyFont="1" applyAlignment="1">
      <alignment vertical="center"/>
    </xf>
    <xf numFmtId="165" fontId="3" fillId="0" borderId="11" xfId="0" applyNumberFormat="1" applyFont="1" applyBorder="1" applyAlignment="1">
      <alignment vertical="center"/>
    </xf>
    <xf numFmtId="1" fontId="3" fillId="0" borderId="11" xfId="0" applyNumberFormat="1" applyFont="1" applyBorder="1" applyAlignment="1">
      <alignment vertical="center"/>
    </xf>
    <xf numFmtId="169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Гость" id="{F27C78EA-DB11-4BC4-A70E-F40DDD7277EA}" userId="93571013bfa512e9" providerId="Windows Liv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8" dT="2024-02-06T07:50:19.74" personId="{F27C78EA-DB11-4BC4-A70E-F40DDD7277EA}" id="{E9D3F610-F4FE-436F-8DCA-5B6974557340}">
    <text>форматирование ячеек заменено на /1000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793-8258-4983-9462-0C093746ECB7}">
  <dimension ref="B2:K1002"/>
  <sheetViews>
    <sheetView showGridLines="0" tabSelected="1" topLeftCell="F7" zoomScaleNormal="100" workbookViewId="0">
      <selection activeCell="C19" sqref="C19"/>
    </sheetView>
  </sheetViews>
  <sheetFormatPr defaultColWidth="14.44140625" defaultRowHeight="15" customHeight="1" x14ac:dyDescent="0.3"/>
  <cols>
    <col min="1" max="1" width="6" style="1" customWidth="1"/>
    <col min="2" max="2" width="58.5546875" style="1" customWidth="1"/>
    <col min="3" max="3" width="11" style="1" customWidth="1"/>
    <col min="4" max="4" width="3.44140625" style="1" customWidth="1"/>
    <col min="5" max="5" width="59.33203125" style="1" customWidth="1"/>
    <col min="6" max="6" width="9.109375" style="1" customWidth="1"/>
    <col min="7" max="7" width="3.33203125" style="1" customWidth="1"/>
    <col min="8" max="8" width="51.88671875" style="1" customWidth="1"/>
    <col min="9" max="9" width="13.88671875" style="1" customWidth="1"/>
    <col min="10" max="10" width="35.33203125" style="1" customWidth="1"/>
    <col min="11" max="20" width="8.6640625" style="1" customWidth="1"/>
    <col min="21" max="16384" width="14.44140625" style="1"/>
  </cols>
  <sheetData>
    <row r="2" spans="2:11" s="22" customFormat="1" ht="20.25" customHeight="1" x14ac:dyDescent="0.3">
      <c r="B2" s="29" t="s">
        <v>0</v>
      </c>
      <c r="C2" s="29"/>
      <c r="E2" s="30" t="s">
        <v>1</v>
      </c>
      <c r="F2" s="29"/>
      <c r="H2" s="30" t="s">
        <v>2</v>
      </c>
      <c r="I2" s="30" t="s">
        <v>3</v>
      </c>
      <c r="J2" s="31" t="s">
        <v>4</v>
      </c>
      <c r="K2" s="30"/>
    </row>
    <row r="3" spans="2:11" s="22" customFormat="1" ht="20.25" customHeight="1" x14ac:dyDescent="0.3">
      <c r="B3" s="32"/>
      <c r="C3" s="32"/>
      <c r="E3" s="32"/>
      <c r="F3" s="32"/>
      <c r="H3" s="26" t="s">
        <v>5</v>
      </c>
      <c r="I3" s="27"/>
      <c r="J3" s="27"/>
      <c r="K3" s="27"/>
    </row>
    <row r="4" spans="2:11" s="22" customFormat="1" ht="20.25" customHeight="1" x14ac:dyDescent="0.3">
      <c r="B4" s="33" t="s">
        <v>6</v>
      </c>
      <c r="C4" s="25">
        <v>14241316</v>
      </c>
      <c r="E4" s="25" t="s">
        <v>7</v>
      </c>
      <c r="F4" s="25">
        <v>3068349.2</v>
      </c>
      <c r="H4" s="34" t="s">
        <v>8</v>
      </c>
      <c r="I4" s="39">
        <f>C6/C4</f>
        <v>0.69399148224784846</v>
      </c>
      <c r="J4" s="27" t="s">
        <v>9</v>
      </c>
      <c r="K4" s="27"/>
    </row>
    <row r="5" spans="2:11" s="22" customFormat="1" ht="20.25" customHeight="1" x14ac:dyDescent="0.3">
      <c r="B5" s="33" t="s">
        <v>10</v>
      </c>
      <c r="C5" s="25">
        <v>4357964</v>
      </c>
      <c r="E5" s="25" t="s">
        <v>11</v>
      </c>
      <c r="F5" s="25">
        <v>983000</v>
      </c>
      <c r="H5" s="34" t="s">
        <v>12</v>
      </c>
      <c r="I5" s="39">
        <f>C15/C4</f>
        <v>0.1954420504397206</v>
      </c>
      <c r="J5" s="27" t="s">
        <v>13</v>
      </c>
      <c r="K5" s="27"/>
    </row>
    <row r="6" spans="2:11" s="22" customFormat="1" ht="20.25" customHeight="1" x14ac:dyDescent="0.3">
      <c r="B6" s="23" t="s">
        <v>14</v>
      </c>
      <c r="C6" s="25">
        <f>C4-C5</f>
        <v>9883352</v>
      </c>
      <c r="E6" s="28" t="s">
        <v>15</v>
      </c>
      <c r="F6" s="28">
        <v>946000</v>
      </c>
      <c r="H6" s="33" t="s">
        <v>16</v>
      </c>
      <c r="I6" s="39">
        <f>C17/C4</f>
        <v>0.15635364035177649</v>
      </c>
      <c r="J6" s="27" t="s">
        <v>17</v>
      </c>
      <c r="K6" s="27"/>
    </row>
    <row r="7" spans="2:11" s="22" customFormat="1" ht="20.25" customHeight="1" x14ac:dyDescent="0.3">
      <c r="B7" s="23" t="s">
        <v>18</v>
      </c>
      <c r="C7" s="24">
        <v>7100000</v>
      </c>
      <c r="E7" s="28" t="s">
        <v>19</v>
      </c>
      <c r="F7" s="28">
        <v>37000</v>
      </c>
      <c r="G7" s="35"/>
      <c r="H7" s="34" t="s">
        <v>20</v>
      </c>
      <c r="I7" s="39">
        <f>C17/(C5+C7)</f>
        <v>0.19433483994189543</v>
      </c>
      <c r="J7" s="27" t="s">
        <v>21</v>
      </c>
      <c r="K7" s="27"/>
    </row>
    <row r="8" spans="2:11" s="22" customFormat="1" ht="21" customHeight="1" x14ac:dyDescent="0.3">
      <c r="B8" s="36" t="s">
        <v>22</v>
      </c>
      <c r="C8" s="37">
        <v>3800000</v>
      </c>
      <c r="E8" s="28" t="s">
        <v>23</v>
      </c>
      <c r="F8" s="28"/>
      <c r="H8" s="34" t="s">
        <v>24</v>
      </c>
      <c r="I8" s="39">
        <f>C17/F18</f>
        <v>0.90637777398585151</v>
      </c>
      <c r="J8" s="27" t="s">
        <v>25</v>
      </c>
      <c r="K8" s="27"/>
    </row>
    <row r="9" spans="2:11" s="22" customFormat="1" ht="20.25" customHeight="1" x14ac:dyDescent="0.3">
      <c r="B9" s="36" t="s">
        <v>26</v>
      </c>
      <c r="C9" s="37">
        <v>1300000</v>
      </c>
      <c r="E9" s="28" t="s">
        <v>27</v>
      </c>
      <c r="F9" s="28" t="s">
        <v>27</v>
      </c>
      <c r="H9" s="34" t="s">
        <v>28</v>
      </c>
      <c r="I9" s="39">
        <f>C17/F4</f>
        <v>0.72569367267584795</v>
      </c>
      <c r="J9" s="27" t="s">
        <v>29</v>
      </c>
      <c r="K9" s="27"/>
    </row>
    <row r="10" spans="2:11" s="22" customFormat="1" ht="20.25" customHeight="1" x14ac:dyDescent="0.3">
      <c r="B10" s="36" t="s">
        <v>30</v>
      </c>
      <c r="C10" s="37">
        <v>620000</v>
      </c>
      <c r="E10" s="25" t="s">
        <v>31</v>
      </c>
      <c r="F10" s="25">
        <v>2085349.2000000002</v>
      </c>
      <c r="H10" s="26" t="s">
        <v>32</v>
      </c>
      <c r="I10" s="27"/>
      <c r="J10" s="27"/>
      <c r="K10" s="27"/>
    </row>
    <row r="11" spans="2:11" s="22" customFormat="1" ht="20.25" customHeight="1" x14ac:dyDescent="0.3">
      <c r="B11" s="36" t="s">
        <v>33</v>
      </c>
      <c r="C11" s="37">
        <v>360000</v>
      </c>
      <c r="E11" s="28" t="s">
        <v>34</v>
      </c>
      <c r="F11" s="28">
        <v>256149</v>
      </c>
      <c r="H11" s="34" t="s">
        <v>35</v>
      </c>
      <c r="I11" s="40">
        <f>(F28+F26)/2/C5*365</f>
        <v>30.430916134231488</v>
      </c>
      <c r="J11" s="27" t="s">
        <v>36</v>
      </c>
      <c r="K11" s="27"/>
    </row>
    <row r="12" spans="2:11" s="22" customFormat="1" ht="20.25" customHeight="1" x14ac:dyDescent="0.3">
      <c r="B12" s="36" t="s">
        <v>37</v>
      </c>
      <c r="C12" s="37">
        <v>7200</v>
      </c>
      <c r="E12" s="28" t="s">
        <v>38</v>
      </c>
      <c r="F12" s="28">
        <v>254000</v>
      </c>
      <c r="H12" s="34" t="s">
        <v>39</v>
      </c>
      <c r="I12" s="40">
        <f>(F29+F11)/2/C5*365</f>
        <v>14.788945594777745</v>
      </c>
      <c r="J12" s="27" t="s">
        <v>40</v>
      </c>
      <c r="K12" s="27"/>
    </row>
    <row r="13" spans="2:11" s="22" customFormat="1" ht="20.25" customHeight="1" x14ac:dyDescent="0.3">
      <c r="B13" s="36" t="s">
        <v>41</v>
      </c>
      <c r="C13" s="37">
        <v>660000</v>
      </c>
      <c r="E13" s="28" t="s">
        <v>42</v>
      </c>
      <c r="F13" s="28">
        <v>1103300</v>
      </c>
      <c r="H13" s="26" t="s">
        <v>43</v>
      </c>
      <c r="I13" s="27"/>
      <c r="J13" s="27"/>
      <c r="K13" s="27"/>
    </row>
    <row r="14" spans="2:11" s="22" customFormat="1" ht="20.25" customHeight="1" x14ac:dyDescent="0.3">
      <c r="B14" s="36" t="s">
        <v>44</v>
      </c>
      <c r="C14" s="37">
        <v>352800</v>
      </c>
      <c r="E14" s="28" t="s">
        <v>45</v>
      </c>
      <c r="F14" s="28">
        <v>105000</v>
      </c>
      <c r="H14" s="27" t="s">
        <v>46</v>
      </c>
      <c r="I14" s="41">
        <f>F10/F26</f>
        <v>3.4092850430527957</v>
      </c>
      <c r="J14" s="27" t="s">
        <v>47</v>
      </c>
      <c r="K14" s="27"/>
    </row>
    <row r="15" spans="2:11" s="22" customFormat="1" ht="20.25" customHeight="1" x14ac:dyDescent="0.3">
      <c r="B15" s="23" t="s">
        <v>48</v>
      </c>
      <c r="C15" s="24">
        <f>C6-C7</f>
        <v>2783352</v>
      </c>
      <c r="E15" s="28" t="s">
        <v>49</v>
      </c>
      <c r="F15" s="28">
        <v>366900.20000000019</v>
      </c>
      <c r="H15" s="27" t="s">
        <v>50</v>
      </c>
      <c r="I15" s="41">
        <f>(F15+F14+F13+F12)/F26</f>
        <v>2.9905134749658151</v>
      </c>
      <c r="J15" s="27" t="s">
        <v>51</v>
      </c>
      <c r="K15" s="27"/>
    </row>
    <row r="16" spans="2:11" s="22" customFormat="1" ht="20.25" customHeight="1" x14ac:dyDescent="0.3">
      <c r="B16" s="34" t="s">
        <v>52</v>
      </c>
      <c r="C16" s="37">
        <v>556670.4</v>
      </c>
      <c r="E16" s="27"/>
      <c r="F16" s="27"/>
      <c r="H16" s="27" t="s">
        <v>53</v>
      </c>
      <c r="I16" s="41">
        <f>F15/F26</f>
        <v>0.59983592395608365</v>
      </c>
      <c r="J16" s="27" t="s">
        <v>54</v>
      </c>
      <c r="K16" s="27"/>
    </row>
    <row r="17" spans="2:11" s="22" customFormat="1" ht="20.25" customHeight="1" x14ac:dyDescent="0.3">
      <c r="B17" s="23" t="s">
        <v>55</v>
      </c>
      <c r="C17" s="24">
        <f>C15-C16</f>
        <v>2226681.6</v>
      </c>
      <c r="E17" s="25" t="s">
        <v>56</v>
      </c>
      <c r="F17" s="25">
        <f>F18+F23+F26</f>
        <v>3068349.2</v>
      </c>
      <c r="H17" s="26" t="s">
        <v>57</v>
      </c>
      <c r="I17" s="27"/>
      <c r="J17" s="27"/>
      <c r="K17" s="27"/>
    </row>
    <row r="18" spans="2:11" s="22" customFormat="1" ht="20.25" customHeight="1" x14ac:dyDescent="0.3">
      <c r="E18" s="25" t="s">
        <v>58</v>
      </c>
      <c r="F18" s="25">
        <f>F20+F21+F19</f>
        <v>2456681.6</v>
      </c>
      <c r="H18" s="27" t="s">
        <v>59</v>
      </c>
      <c r="I18" s="41">
        <f>F18/F4</f>
        <v>0.80065254632686522</v>
      </c>
      <c r="J18" s="27" t="s">
        <v>60</v>
      </c>
      <c r="K18" s="27"/>
    </row>
    <row r="19" spans="2:11" s="22" customFormat="1" ht="20.25" customHeight="1" x14ac:dyDescent="0.3">
      <c r="E19" s="28" t="s">
        <v>61</v>
      </c>
      <c r="F19" s="28">
        <v>10000</v>
      </c>
      <c r="H19" s="27" t="s">
        <v>62</v>
      </c>
      <c r="I19" s="41">
        <f>(F18+F23)/F4</f>
        <v>0.80065254632686522</v>
      </c>
      <c r="J19" s="27" t="s">
        <v>63</v>
      </c>
      <c r="K19" s="27"/>
    </row>
    <row r="20" spans="2:11" s="22" customFormat="1" ht="20.25" customHeight="1" x14ac:dyDescent="0.3">
      <c r="E20" s="28" t="s">
        <v>64</v>
      </c>
      <c r="F20" s="28">
        <v>420000</v>
      </c>
      <c r="H20" s="27" t="s">
        <v>65</v>
      </c>
      <c r="I20" s="41">
        <f>(F10-F26)/F10</f>
        <v>0.70668336986438529</v>
      </c>
      <c r="J20" s="27" t="s">
        <v>66</v>
      </c>
      <c r="K20" s="27"/>
    </row>
    <row r="21" spans="2:11" s="22" customFormat="1" ht="20.25" customHeight="1" x14ac:dyDescent="0.3">
      <c r="E21" s="28" t="s">
        <v>67</v>
      </c>
      <c r="F21" s="28">
        <v>2026681.6</v>
      </c>
      <c r="H21" s="27" t="s">
        <v>68</v>
      </c>
      <c r="I21" s="41">
        <f>(F10-F26)/F18</f>
        <v>0.59986674707866094</v>
      </c>
      <c r="J21" s="27" t="s">
        <v>69</v>
      </c>
      <c r="K21" s="27"/>
    </row>
    <row r="22" spans="2:11" s="22" customFormat="1" ht="20.25" customHeight="1" x14ac:dyDescent="0.3">
      <c r="E22" s="28" t="s">
        <v>27</v>
      </c>
      <c r="F22" s="28" t="s">
        <v>27</v>
      </c>
      <c r="H22" s="26" t="s">
        <v>70</v>
      </c>
      <c r="I22" s="27"/>
      <c r="J22" s="27"/>
      <c r="K22" s="27"/>
    </row>
    <row r="23" spans="2:11" s="22" customFormat="1" ht="20.25" customHeight="1" x14ac:dyDescent="0.3">
      <c r="E23" s="25" t="s">
        <v>71</v>
      </c>
      <c r="F23" s="25">
        <v>0</v>
      </c>
      <c r="H23" s="42" t="s">
        <v>72</v>
      </c>
      <c r="I23" s="42"/>
      <c r="J23" s="42"/>
      <c r="K23" s="42"/>
    </row>
    <row r="24" spans="2:11" s="22" customFormat="1" ht="20.25" customHeight="1" x14ac:dyDescent="0.3">
      <c r="E24" s="28" t="s">
        <v>73</v>
      </c>
      <c r="F24" s="28"/>
      <c r="H24" s="42"/>
      <c r="I24" s="42"/>
      <c r="J24" s="42"/>
      <c r="K24" s="42"/>
    </row>
    <row r="25" spans="2:11" s="22" customFormat="1" ht="20.25" customHeight="1" x14ac:dyDescent="0.3">
      <c r="E25" s="28"/>
      <c r="F25" s="28"/>
      <c r="H25" s="42"/>
      <c r="I25" s="42"/>
      <c r="J25" s="42"/>
      <c r="K25" s="42"/>
    </row>
    <row r="26" spans="2:11" s="22" customFormat="1" ht="20.25" customHeight="1" x14ac:dyDescent="0.3">
      <c r="E26" s="25" t="s">
        <v>74</v>
      </c>
      <c r="F26" s="25">
        <v>611667.6</v>
      </c>
    </row>
    <row r="27" spans="2:11" s="22" customFormat="1" ht="20.25" customHeight="1" x14ac:dyDescent="0.3">
      <c r="E27" s="1"/>
      <c r="F27" s="1"/>
    </row>
    <row r="28" spans="2:11" s="22" customFormat="1" ht="20.25" customHeight="1" x14ac:dyDescent="0.3">
      <c r="E28" s="14" t="s">
        <v>75</v>
      </c>
      <c r="F28" s="38">
        <v>115000</v>
      </c>
    </row>
    <row r="29" spans="2:11" ht="15.75" customHeight="1" x14ac:dyDescent="0.3">
      <c r="E29" s="13" t="s">
        <v>76</v>
      </c>
      <c r="F29" s="38">
        <v>97000</v>
      </c>
    </row>
    <row r="30" spans="2:11" ht="15.75" customHeight="1" x14ac:dyDescent="0.3"/>
    <row r="31" spans="2:11" ht="15.75" customHeight="1" x14ac:dyDescent="0.3"/>
    <row r="32" spans="2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">
    <mergeCell ref="H23:K25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63FC-9E3A-4A10-B6C7-F35A6345AAAB}">
  <dimension ref="A1:J1001"/>
  <sheetViews>
    <sheetView showGridLines="0" zoomScale="80" zoomScaleNormal="80" workbookViewId="0"/>
  </sheetViews>
  <sheetFormatPr defaultColWidth="14.44140625" defaultRowHeight="15" customHeight="1" x14ac:dyDescent="0.3"/>
  <cols>
    <col min="1" max="1" width="57.33203125" style="1" customWidth="1"/>
    <col min="2" max="2" width="11" style="1" customWidth="1"/>
    <col min="3" max="3" width="1.44140625" style="1" customWidth="1"/>
    <col min="4" max="4" width="59.33203125" style="1" customWidth="1"/>
    <col min="5" max="5" width="9.109375" style="1" customWidth="1"/>
    <col min="6" max="6" width="1.44140625" style="1" customWidth="1"/>
    <col min="7" max="7" width="50.6640625" style="1" customWidth="1"/>
    <col min="8" max="8" width="11.33203125" style="1" customWidth="1"/>
    <col min="9" max="9" width="35.33203125" style="1" customWidth="1"/>
    <col min="10" max="19" width="8.6640625" style="1" customWidth="1"/>
    <col min="20" max="16384" width="14.44140625" style="1"/>
  </cols>
  <sheetData>
    <row r="1" spans="1:10" ht="14.4" x14ac:dyDescent="0.3">
      <c r="A1" s="7" t="s">
        <v>95</v>
      </c>
      <c r="B1" s="7"/>
      <c r="D1" s="17" t="s">
        <v>96</v>
      </c>
      <c r="E1" s="7"/>
      <c r="G1" s="17" t="s">
        <v>2</v>
      </c>
      <c r="H1" s="17" t="s">
        <v>3</v>
      </c>
      <c r="I1" s="17" t="s">
        <v>4</v>
      </c>
      <c r="J1" s="17" t="s">
        <v>97</v>
      </c>
    </row>
    <row r="2" spans="1:10" ht="14.4" x14ac:dyDescent="0.3">
      <c r="A2" s="8"/>
      <c r="B2" s="8"/>
      <c r="D2" s="8"/>
      <c r="E2" s="8"/>
      <c r="G2" s="9" t="s">
        <v>5</v>
      </c>
    </row>
    <row r="3" spans="1:10" ht="14.4" x14ac:dyDescent="0.3">
      <c r="A3" s="16" t="s">
        <v>6</v>
      </c>
      <c r="B3" s="3">
        <v>14241316</v>
      </c>
      <c r="D3" s="3" t="s">
        <v>7</v>
      </c>
      <c r="E3" s="3">
        <v>3068349.2</v>
      </c>
      <c r="G3" s="14" t="s">
        <v>8</v>
      </c>
      <c r="H3" s="15">
        <f>B5/B3</f>
        <v>0.69399148224784846</v>
      </c>
      <c r="I3" s="43" t="s">
        <v>98</v>
      </c>
      <c r="J3" s="14" t="s">
        <v>80</v>
      </c>
    </row>
    <row r="4" spans="1:10" ht="14.4" x14ac:dyDescent="0.3">
      <c r="A4" s="16" t="s">
        <v>10</v>
      </c>
      <c r="B4" s="3">
        <v>4357964</v>
      </c>
      <c r="D4" s="4" t="s">
        <v>99</v>
      </c>
      <c r="E4" s="4">
        <v>983000</v>
      </c>
      <c r="G4" s="14" t="s">
        <v>12</v>
      </c>
      <c r="H4" s="15">
        <f>B14/B3</f>
        <v>0.1954420504397206</v>
      </c>
      <c r="I4" s="43"/>
      <c r="J4" s="14" t="s">
        <v>81</v>
      </c>
    </row>
    <row r="5" spans="1:10" ht="14.4" x14ac:dyDescent="0.3">
      <c r="A5" s="10" t="s">
        <v>14</v>
      </c>
      <c r="B5" s="3">
        <f>B3-B4</f>
        <v>9883352</v>
      </c>
      <c r="D5" s="5" t="s">
        <v>15</v>
      </c>
      <c r="E5" s="5">
        <v>946000</v>
      </c>
      <c r="G5" s="16" t="s">
        <v>16</v>
      </c>
      <c r="H5" s="15">
        <f>B16/B3</f>
        <v>0.15635364035177649</v>
      </c>
      <c r="I5" s="43"/>
      <c r="J5" s="14" t="s">
        <v>82</v>
      </c>
    </row>
    <row r="6" spans="1:10" ht="14.4" x14ac:dyDescent="0.3">
      <c r="A6" s="10" t="s">
        <v>18</v>
      </c>
      <c r="B6" s="11">
        <v>7100000</v>
      </c>
      <c r="D6" s="5" t="s">
        <v>19</v>
      </c>
      <c r="E6" s="5">
        <v>37000</v>
      </c>
      <c r="F6" s="2"/>
      <c r="G6" s="14" t="s">
        <v>20</v>
      </c>
      <c r="H6" s="15">
        <f>B16/B6</f>
        <v>0.31361712676056341</v>
      </c>
      <c r="I6" s="43"/>
      <c r="J6" s="14" t="s">
        <v>83</v>
      </c>
    </row>
    <row r="7" spans="1:10" ht="14.4" x14ac:dyDescent="0.3">
      <c r="A7" s="36" t="s">
        <v>22</v>
      </c>
      <c r="B7" s="13">
        <v>3800000</v>
      </c>
      <c r="D7" s="6" t="s">
        <v>23</v>
      </c>
      <c r="E7" s="6">
        <v>0</v>
      </c>
      <c r="G7" s="14" t="s">
        <v>24</v>
      </c>
      <c r="H7" s="15">
        <f>B16/E17</f>
        <v>0.90637777398585151</v>
      </c>
      <c r="I7" s="43"/>
      <c r="J7" s="14" t="s">
        <v>84</v>
      </c>
    </row>
    <row r="8" spans="1:10" ht="14.4" x14ac:dyDescent="0.3">
      <c r="A8" s="36" t="s">
        <v>26</v>
      </c>
      <c r="B8" s="13">
        <v>1300000</v>
      </c>
      <c r="D8" s="5" t="s">
        <v>27</v>
      </c>
      <c r="E8" s="5" t="s">
        <v>27</v>
      </c>
      <c r="G8" s="14" t="s">
        <v>28</v>
      </c>
      <c r="H8" s="15">
        <f>B16/E3</f>
        <v>0.72569367267584795</v>
      </c>
      <c r="I8" s="43"/>
      <c r="J8" s="14" t="s">
        <v>85</v>
      </c>
    </row>
    <row r="9" spans="1:10" ht="14.4" x14ac:dyDescent="0.3">
      <c r="A9" s="12" t="s">
        <v>30</v>
      </c>
      <c r="B9" s="13">
        <v>620000</v>
      </c>
      <c r="D9" s="4" t="s">
        <v>100</v>
      </c>
      <c r="E9" s="4">
        <v>2085349.2000000002</v>
      </c>
      <c r="G9" s="9" t="s">
        <v>32</v>
      </c>
      <c r="H9" s="15"/>
      <c r="J9" s="14"/>
    </row>
    <row r="10" spans="1:10" ht="14.4" x14ac:dyDescent="0.3">
      <c r="A10" s="12" t="s">
        <v>33</v>
      </c>
      <c r="B10" s="13">
        <v>360000</v>
      </c>
      <c r="D10" s="5" t="s">
        <v>34</v>
      </c>
      <c r="E10" s="5">
        <v>256149</v>
      </c>
      <c r="G10" s="14" t="s">
        <v>35</v>
      </c>
      <c r="H10" s="20">
        <f>(((E30+E25)/2)/B4)*365</f>
        <v>25.619836350185544</v>
      </c>
      <c r="I10" s="14" t="s">
        <v>101</v>
      </c>
      <c r="J10" s="14" t="s">
        <v>102</v>
      </c>
    </row>
    <row r="11" spans="1:10" ht="14.4" x14ac:dyDescent="0.3">
      <c r="A11" s="12" t="s">
        <v>37</v>
      </c>
      <c r="B11" s="13">
        <v>7200</v>
      </c>
      <c r="D11" s="5" t="s">
        <v>38</v>
      </c>
      <c r="E11" s="5">
        <v>254000</v>
      </c>
      <c r="G11" s="14" t="s">
        <v>39</v>
      </c>
      <c r="H11" s="20">
        <f>(((E31+E10)/2)/B4)*365</f>
        <v>10.730904385625948</v>
      </c>
      <c r="I11" s="14" t="s">
        <v>103</v>
      </c>
      <c r="J11" s="14" t="s">
        <v>86</v>
      </c>
    </row>
    <row r="12" spans="1:10" ht="14.4" x14ac:dyDescent="0.3">
      <c r="A12" s="12" t="s">
        <v>41</v>
      </c>
      <c r="B12" s="13">
        <v>660000</v>
      </c>
      <c r="D12" s="5" t="s">
        <v>42</v>
      </c>
      <c r="E12" s="5">
        <v>1103300</v>
      </c>
      <c r="G12" s="9" t="s">
        <v>87</v>
      </c>
    </row>
    <row r="13" spans="1:10" ht="14.4" x14ac:dyDescent="0.3">
      <c r="A13" s="12" t="s">
        <v>44</v>
      </c>
      <c r="B13" s="13">
        <v>352800</v>
      </c>
      <c r="D13" s="5" t="s">
        <v>45</v>
      </c>
      <c r="E13" s="5">
        <v>105000</v>
      </c>
      <c r="G13" s="14" t="s">
        <v>46</v>
      </c>
      <c r="H13" s="20">
        <f>E9/E25</f>
        <v>3.4092850430527957</v>
      </c>
      <c r="I13" s="14" t="s">
        <v>104</v>
      </c>
      <c r="J13" s="14" t="s">
        <v>88</v>
      </c>
    </row>
    <row r="14" spans="1:10" ht="14.4" x14ac:dyDescent="0.3">
      <c r="A14" s="10" t="s">
        <v>48</v>
      </c>
      <c r="B14" s="11">
        <f>B5-B6</f>
        <v>2783352</v>
      </c>
      <c r="D14" s="6" t="s">
        <v>49</v>
      </c>
      <c r="E14" s="6">
        <v>366900.20000000019</v>
      </c>
      <c r="G14" s="14" t="s">
        <v>50</v>
      </c>
      <c r="H14" s="20">
        <f>(E9-E10)/E25</f>
        <v>2.9905134749658151</v>
      </c>
      <c r="I14" s="14" t="s">
        <v>105</v>
      </c>
      <c r="J14" s="14" t="s">
        <v>89</v>
      </c>
    </row>
    <row r="15" spans="1:10" ht="14.4" x14ac:dyDescent="0.3">
      <c r="A15" s="14" t="s">
        <v>52</v>
      </c>
      <c r="B15" s="13">
        <v>556670.4</v>
      </c>
      <c r="G15" s="14" t="s">
        <v>77</v>
      </c>
      <c r="H15" s="19">
        <f>E14/E25</f>
        <v>0.59983592395608365</v>
      </c>
      <c r="I15" s="14" t="s">
        <v>106</v>
      </c>
      <c r="J15" s="14" t="s">
        <v>90</v>
      </c>
    </row>
    <row r="16" spans="1:10" ht="14.4" x14ac:dyDescent="0.3">
      <c r="A16" s="10" t="s">
        <v>55</v>
      </c>
      <c r="B16" s="11">
        <f>B14-B15</f>
        <v>2226681.6</v>
      </c>
      <c r="D16" s="3" t="s">
        <v>56</v>
      </c>
      <c r="E16" s="3">
        <f>E17+E22+E25</f>
        <v>3068349.2</v>
      </c>
      <c r="G16" s="9" t="s">
        <v>57</v>
      </c>
    </row>
    <row r="17" spans="4:10" ht="14.4" x14ac:dyDescent="0.3">
      <c r="D17" s="4" t="s">
        <v>58</v>
      </c>
      <c r="E17" s="4">
        <f>E18+E19+E20</f>
        <v>2456681.6</v>
      </c>
      <c r="G17" s="14" t="s">
        <v>78</v>
      </c>
      <c r="H17" s="19">
        <f>E17/E3</f>
        <v>0.80065254632686522</v>
      </c>
      <c r="I17" s="14" t="s">
        <v>107</v>
      </c>
      <c r="J17" s="14" t="s">
        <v>91</v>
      </c>
    </row>
    <row r="18" spans="4:10" ht="14.4" x14ac:dyDescent="0.3">
      <c r="D18" s="5" t="s">
        <v>61</v>
      </c>
      <c r="E18" s="5">
        <v>10000</v>
      </c>
      <c r="G18" s="14" t="s">
        <v>62</v>
      </c>
      <c r="H18" s="19">
        <f>(E17+E22)/E3</f>
        <v>0.80065254632686522</v>
      </c>
      <c r="I18" s="14" t="s">
        <v>108</v>
      </c>
      <c r="J18" s="14" t="s">
        <v>92</v>
      </c>
    </row>
    <row r="19" spans="4:10" ht="14.4" x14ac:dyDescent="0.3">
      <c r="D19" s="5" t="s">
        <v>64</v>
      </c>
      <c r="E19" s="5">
        <v>420000</v>
      </c>
      <c r="G19" s="14" t="s">
        <v>65</v>
      </c>
      <c r="H19" s="19">
        <f>(E9-E25)/E9</f>
        <v>0.70668336986438529</v>
      </c>
      <c r="I19" s="14" t="s">
        <v>109</v>
      </c>
      <c r="J19" s="14" t="s">
        <v>93</v>
      </c>
    </row>
    <row r="20" spans="4:10" ht="14.4" x14ac:dyDescent="0.3">
      <c r="D20" s="6" t="s">
        <v>110</v>
      </c>
      <c r="E20" s="6">
        <v>2026681.6</v>
      </c>
      <c r="G20" s="14" t="s">
        <v>79</v>
      </c>
      <c r="H20" s="19">
        <f>(E9-E25)/E17</f>
        <v>0.59986674707866094</v>
      </c>
      <c r="I20" s="14" t="s">
        <v>111</v>
      </c>
      <c r="J20" s="14" t="s">
        <v>94</v>
      </c>
    </row>
    <row r="21" spans="4:10" ht="15.75" customHeight="1" thickBot="1" x14ac:dyDescent="0.35">
      <c r="D21" s="5" t="s">
        <v>27</v>
      </c>
      <c r="E21" s="5" t="s">
        <v>27</v>
      </c>
      <c r="G21" s="9" t="s">
        <v>70</v>
      </c>
      <c r="H21" s="19"/>
      <c r="I21" s="14"/>
      <c r="J21" s="14"/>
    </row>
    <row r="22" spans="4:10" ht="15.75" customHeight="1" x14ac:dyDescent="0.3">
      <c r="D22" s="4" t="s">
        <v>71</v>
      </c>
      <c r="E22" s="4">
        <v>0</v>
      </c>
      <c r="G22" s="44" t="s">
        <v>112</v>
      </c>
      <c r="H22" s="45"/>
      <c r="I22" s="45"/>
      <c r="J22" s="46"/>
    </row>
    <row r="23" spans="4:10" ht="15.75" customHeight="1" x14ac:dyDescent="0.3">
      <c r="D23" s="6" t="s">
        <v>73</v>
      </c>
      <c r="E23" s="6">
        <v>0</v>
      </c>
      <c r="G23" s="47"/>
      <c r="H23" s="48"/>
      <c r="I23" s="48"/>
      <c r="J23" s="49"/>
    </row>
    <row r="24" spans="4:10" ht="15.75" customHeight="1" thickBot="1" x14ac:dyDescent="0.35">
      <c r="D24" s="5"/>
      <c r="E24" s="5"/>
      <c r="G24" s="50"/>
      <c r="H24" s="51"/>
      <c r="I24" s="51"/>
      <c r="J24" s="52"/>
    </row>
    <row r="25" spans="4:10" ht="15.75" customHeight="1" x14ac:dyDescent="0.3">
      <c r="D25" s="18" t="s">
        <v>74</v>
      </c>
      <c r="E25" s="4">
        <v>611667.6</v>
      </c>
      <c r="G25" s="21"/>
      <c r="H25" s="21"/>
      <c r="I25" s="21"/>
      <c r="J25" s="21"/>
    </row>
    <row r="26" spans="4:10" ht="15.75" customHeight="1" x14ac:dyDescent="0.3">
      <c r="D26" s="5" t="s">
        <v>113</v>
      </c>
      <c r="E26" s="5">
        <v>139167.6</v>
      </c>
    </row>
    <row r="27" spans="4:10" ht="15.75" customHeight="1" x14ac:dyDescent="0.3">
      <c r="D27" s="6" t="s">
        <v>114</v>
      </c>
      <c r="E27" s="6">
        <v>472500</v>
      </c>
    </row>
    <row r="28" spans="4:10" ht="15.75" customHeight="1" x14ac:dyDescent="0.3"/>
    <row r="29" spans="4:10" ht="15.75" customHeight="1" x14ac:dyDescent="0.3"/>
    <row r="30" spans="4:10" ht="15.75" customHeight="1" x14ac:dyDescent="0.3">
      <c r="D30" s="14" t="s">
        <v>75</v>
      </c>
      <c r="E30" s="1">
        <v>115</v>
      </c>
    </row>
    <row r="31" spans="4:10" ht="15.75" customHeight="1" x14ac:dyDescent="0.3">
      <c r="D31" s="13" t="s">
        <v>76</v>
      </c>
      <c r="E31" s="1">
        <v>97</v>
      </c>
    </row>
    <row r="32" spans="4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">
    <mergeCell ref="I3:I8"/>
    <mergeCell ref="G22:J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Решение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Arch Bin</dc:creator>
  <cp:keywords/>
  <dc:description/>
  <cp:lastModifiedBy>Алина Отрубянникова</cp:lastModifiedBy>
  <cp:revision/>
  <dcterms:created xsi:type="dcterms:W3CDTF">2024-01-09T21:07:46Z</dcterms:created>
  <dcterms:modified xsi:type="dcterms:W3CDTF">2024-12-25T12:42:28Z</dcterms:modified>
  <cp:category/>
  <cp:contentStatus/>
</cp:coreProperties>
</file>