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13_ncr:1_{406586B6-7635-4829-846F-63DC85E7C436}" xr6:coauthVersionLast="47" xr6:coauthVersionMax="47" xr10:uidLastSave="{00000000-0000-0000-0000-000000000000}"/>
  <bookViews>
    <workbookView xWindow="-120" yWindow="-120" windowWidth="29040" windowHeight="15720" activeTab="1" xr2:uid="{7946926F-75DA-4342-B631-E42E5E64A5CC}"/>
  </bookViews>
  <sheets>
    <sheet name="Sheet1" sheetId="1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2" l="1"/>
  <c r="L13" i="2"/>
  <c r="L12" i="2"/>
  <c r="L11" i="2"/>
  <c r="L10" i="2"/>
  <c r="L9" i="2"/>
  <c r="L8" i="2"/>
  <c r="L7" i="2"/>
  <c r="L5" i="2"/>
  <c r="L6" i="2"/>
  <c r="L4" i="2"/>
  <c r="L3" i="2"/>
  <c r="H4" i="2"/>
  <c r="I4" i="2" s="1"/>
  <c r="H3" i="2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I3" i="2" l="1"/>
  <c r="J4" i="1"/>
  <c r="J5" i="1"/>
  <c r="J6" i="1"/>
  <c r="J7" i="1"/>
  <c r="J8" i="1"/>
  <c r="J9" i="1"/>
  <c r="J10" i="1"/>
  <c r="J11" i="1"/>
  <c r="J12" i="1"/>
  <c r="J13" i="1"/>
  <c r="J3" i="1"/>
  <c r="H3" i="1"/>
  <c r="K3" i="1" s="1"/>
  <c r="H4" i="1"/>
  <c r="K4" i="1" s="1"/>
  <c r="H5" i="1"/>
  <c r="K5" i="1" s="1"/>
  <c r="H6" i="1"/>
  <c r="K6" i="1" s="1"/>
  <c r="H7" i="1"/>
  <c r="K7" i="1" s="1"/>
  <c r="H8" i="1"/>
  <c r="K8" i="1" s="1"/>
  <c r="H9" i="1"/>
  <c r="K9" i="1" s="1"/>
  <c r="H10" i="1"/>
  <c r="K10" i="1" s="1"/>
  <c r="H11" i="1"/>
  <c r="K11" i="1" s="1"/>
  <c r="H12" i="1"/>
  <c r="K12" i="1" s="1"/>
  <c r="H13" i="1"/>
  <c r="K13" i="1" s="1"/>
  <c r="H2" i="1"/>
  <c r="K2" i="1" s="1"/>
  <c r="E3" i="1"/>
  <c r="E4" i="1"/>
  <c r="E5" i="1"/>
  <c r="E6" i="1"/>
  <c r="E7" i="1"/>
  <c r="E8" i="1"/>
  <c r="E9" i="1"/>
  <c r="E10" i="1"/>
  <c r="E11" i="1"/>
  <c r="E12" i="1"/>
  <c r="E13" i="1"/>
  <c r="E2" i="1"/>
  <c r="I13" i="1" l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<sst xmlns="http://schemas.openxmlformats.org/spreadsheetml/2006/main" count="101" uniqueCount="68">
  <si>
    <t>Speed (SPS)</t>
  </si>
  <si>
    <t>Speed (MPH)</t>
  </si>
  <si>
    <t>Cargo</t>
  </si>
  <si>
    <t>Fuel</t>
  </si>
  <si>
    <t>Efficiency Score</t>
  </si>
  <si>
    <t>Make</t>
  </si>
  <si>
    <t>Model</t>
  </si>
  <si>
    <t>B32</t>
  </si>
  <si>
    <t>Filovo</t>
  </si>
  <si>
    <t>AJE</t>
  </si>
  <si>
    <t>Apex</t>
  </si>
  <si>
    <t>Express</t>
  </si>
  <si>
    <t>Vortex</t>
  </si>
  <si>
    <t>FM45</t>
  </si>
  <si>
    <t>Exter</t>
  </si>
  <si>
    <t>ES9</t>
  </si>
  <si>
    <t>SAM</t>
  </si>
  <si>
    <t>S95</t>
  </si>
  <si>
    <t>Vintage</t>
  </si>
  <si>
    <t>Roadrunner</t>
  </si>
  <si>
    <t>Walter</t>
  </si>
  <si>
    <t>TR3</t>
  </si>
  <si>
    <t>E4P</t>
  </si>
  <si>
    <t>Hyperion</t>
  </si>
  <si>
    <t>Omega</t>
  </si>
  <si>
    <t>Avanta</t>
  </si>
  <si>
    <t>Zeta Coupe</t>
  </si>
  <si>
    <t>Xray</t>
  </si>
  <si>
    <t>Price</t>
  </si>
  <si>
    <t>Value Score</t>
  </si>
  <si>
    <t>*Efficiency=α⋅(Price+1)^β
α (alpha) ≈ 7.2804e-02
β (beta) ≈ 0.7401</t>
  </si>
  <si>
    <t>-</t>
  </si>
  <si>
    <t>CVS (β=0.75)</t>
  </si>
  <si>
    <t>CVS = Curved Vaue Score</t>
  </si>
  <si>
    <t>CVS (β=0.65)</t>
  </si>
  <si>
    <t>Trucking Tycoon: EXPANDED &amp; ENHANCED statistics</t>
  </si>
  <si>
    <t>Car</t>
  </si>
  <si>
    <t>Avoid Purchasing</t>
  </si>
  <si>
    <t>Price (P)</t>
  </si>
  <si>
    <t>Efficiency (η)¹</t>
  </si>
  <si>
    <t>CVS (β=0.5)²</t>
  </si>
  <si>
    <t>Speed (S/s)</t>
  </si>
  <si>
    <t>Best Acquisition Path</t>
  </si>
  <si>
    <r>
      <t>²η/Pᵝ</t>
    </r>
    <r>
      <rPr>
        <i/>
        <sz val="4"/>
        <color theme="0"/>
        <rFont val="Aptos Narrow"/>
        <family val="2"/>
        <scheme val="minor"/>
      </rPr>
      <t>*1000</t>
    </r>
  </si>
  <si>
    <t>Path</t>
  </si>
  <si>
    <t>1, 4, 9</t>
  </si>
  <si>
    <t>1, 2, 4, 9</t>
  </si>
  <si>
    <t>2, 4, 9</t>
  </si>
  <si>
    <t>Efficiency (1/T)³</t>
  </si>
  <si>
    <t>1, 4, 5, 9</t>
  </si>
  <si>
    <t>1, 4, 8, 9</t>
  </si>
  <si>
    <t>1, 3, 4, 9</t>
  </si>
  <si>
    <t>1, 4, 6, 9</t>
  </si>
  <si>
    <t>1, 2, 4, 5, 9</t>
  </si>
  <si>
    <t>1, 4, 7, 9</t>
  </si>
  <si>
    <t>1, 2, 4, 8, 9</t>
  </si>
  <si>
    <t>2, 4, 5, 9</t>
  </si>
  <si>
    <t>2, 4, 8, 9</t>
  </si>
  <si>
    <r>
      <t>³1/(Σⱼ⁼¹ᵏ(Cᵢⱼ/Rⱼ₋₁))</t>
    </r>
    <r>
      <rPr>
        <i/>
        <sz val="4"/>
        <color theme="0"/>
        <rFont val="Aptos Narrow"/>
        <family val="2"/>
        <scheme val="minor"/>
      </rPr>
      <t>*5000000</t>
    </r>
  </si>
  <si>
    <t>Index (i)</t>
  </si>
  <si>
    <t>Fuel (F)</t>
  </si>
  <si>
    <t>Cargo (C)</t>
  </si>
  <si>
    <r>
      <t>¹C*S/s</t>
    </r>
    <r>
      <rPr>
        <i/>
        <sz val="4"/>
        <color theme="0"/>
        <rFont val="Aptos Narrow"/>
        <family val="2"/>
        <scheme val="minor"/>
      </rPr>
      <t>/5</t>
    </r>
  </si>
  <si>
    <t>PR250414-p1-OPEN250831</t>
  </si>
  <si>
    <t>Compiled by https://github.com/AlinaWan</t>
  </si>
  <si>
    <t>AlinaWan</t>
  </si>
  <si>
    <t>Last original modification on 2025-04-14 as PR250414-p1
Open sourced on 2025-08-31 as PR250414-p1-OPEN250831</t>
  </si>
  <si>
    <t>Source: https://github.com/AlinaWan/TruckingTycoonENE250411-archive
MIT License                                                                                                        Copyright © 2025 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</si>
</sst>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i/>
      <sz val="4"/>
      <color theme="0"/>
      <name val="Aptos Narrow"/>
      <family val="2"/>
      <scheme val="minor"/>
    </font>
    <font>
      <sz val="5"/>
      <color theme="0"/>
      <name val="Aptos Narrow"/>
      <family val="2"/>
      <scheme val="minor"/>
    </font>
    <font>
      <sz val="7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1" xfId="0" applyNumberFormat="1" applyBorder="1"/>
    <xf numFmtId="1" fontId="0" fillId="0" borderId="8" xfId="0" applyNumberFormat="1" applyBorder="1"/>
    <xf numFmtId="164" fontId="0" fillId="0" borderId="1" xfId="1" applyNumberFormat="1" applyFont="1" applyBorder="1"/>
    <xf numFmtId="164" fontId="0" fillId="0" borderId="8" xfId="1" applyNumberFormat="1" applyFont="1" applyBorder="1"/>
    <xf numFmtId="1" fontId="0" fillId="0" borderId="6" xfId="0" applyNumberFormat="1" applyBorder="1"/>
    <xf numFmtId="1" fontId="0" fillId="0" borderId="9" xfId="0" applyNumberFormat="1" applyBorder="1"/>
    <xf numFmtId="1" fontId="0" fillId="0" borderId="4" xfId="0" applyNumberFormat="1" applyBorder="1"/>
    <xf numFmtId="0" fontId="0" fillId="0" borderId="4" xfId="0" quotePrefix="1" applyBorder="1" applyAlignment="1">
      <alignment horizontal="right"/>
    </xf>
    <xf numFmtId="0" fontId="0" fillId="4" borderId="5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7" borderId="8" xfId="0" applyFill="1" applyBorder="1"/>
    <xf numFmtId="0" fontId="0" fillId="7" borderId="10" xfId="0" applyFill="1" applyBorder="1"/>
    <xf numFmtId="0" fontId="0" fillId="7" borderId="3" xfId="0" applyFill="1" applyBorder="1"/>
    <xf numFmtId="0" fontId="0" fillId="0" borderId="0" xfId="0" applyAlignment="1">
      <alignment horizontal="left" vertical="top" wrapText="1"/>
    </xf>
    <xf numFmtId="0" fontId="2" fillId="2" borderId="5" xfId="0" quotePrefix="1" applyFont="1" applyFill="1" applyBorder="1" applyAlignment="1">
      <alignment horizontal="right"/>
    </xf>
    <xf numFmtId="0" fontId="2" fillId="2" borderId="1" xfId="0" quotePrefix="1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5" fillId="2" borderId="11" xfId="0" quotePrefix="1" applyFont="1" applyFill="1" applyBorder="1" applyAlignment="1">
      <alignment horizontal="center" vertical="center"/>
    </xf>
    <xf numFmtId="0" fontId="5" fillId="2" borderId="5" xfId="0" quotePrefix="1" applyFont="1" applyFill="1" applyBorder="1" applyAlignment="1">
      <alignment horizontal="center" vertical="center"/>
    </xf>
    <xf numFmtId="0" fontId="5" fillId="2" borderId="11" xfId="0" quotePrefix="1" applyFont="1" applyFill="1" applyBorder="1" applyAlignment="1">
      <alignment horizontal="center" vertical="center" wrapText="1"/>
    </xf>
    <xf numFmtId="0" fontId="6" fillId="2" borderId="6" xfId="0" quotePrefix="1" applyFont="1" applyFill="1" applyBorder="1" applyAlignment="1">
      <alignment horizontal="center" vertical="center"/>
    </xf>
    <xf numFmtId="0" fontId="6" fillId="2" borderId="11" xfId="0" quotePrefix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30">
    <dxf>
      <numFmt numFmtId="1" formatCode="0"/>
    </dxf>
    <dxf>
      <border outline="0"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&quot;$&quot;* #,##0_-;\-&quot;$&quot;* #,##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9E39-CA40-483F-A302-E21A23D8FD7F}" name="Table1" displayName="Table1" ref="A1:K13" totalsRowShown="0" headerRowDxfId="29" headerRowBorderDxfId="28" tableBorderDxfId="27" totalsRowBorderDxfId="26">
  <autoFilter ref="A1:K13" xr:uid="{32CB9E39-CA40-483F-A302-E21A23D8FD7F}"/>
  <tableColumns count="11">
    <tableColumn id="1" xr3:uid="{B9901A84-B338-45CF-8EE1-7A7B9B68D46C}" name="Make" dataDxfId="25"/>
    <tableColumn id="2" xr3:uid="{60A8A2FB-6702-4660-BA34-4AC09CE7EABA}" name="Model" dataDxfId="24"/>
    <tableColumn id="8" xr3:uid="{DDB7AAEA-9282-41A9-A294-4504E41D465E}" name="Price" dataDxfId="23" dataCellStyle="Currency"/>
    <tableColumn id="3" xr3:uid="{CE2BE893-BB22-4319-9C06-C8CD000AD1B2}" name="Speed (SPS)" dataDxfId="22"/>
    <tableColumn id="4" xr3:uid="{EEEB45D1-E6AD-4777-BEB6-FE3421A64282}" name="Speed (MPH)" dataDxfId="21">
      <calculatedColumnFormula>PRODUCT(D2*0.626207437790801)</calculatedColumnFormula>
    </tableColumn>
    <tableColumn id="5" xr3:uid="{5794F4E5-7D01-47A1-8F81-C6E038E26C05}" name="Fuel" dataDxfId="20"/>
    <tableColumn id="6" xr3:uid="{67FDDFC7-8F5B-4303-9F3F-6444EC0BDD16}" name="Cargo" dataDxfId="19"/>
    <tableColumn id="7" xr3:uid="{55A7DEBA-27E5-4C25-807F-A259F782C9BA}" name="Efficiency Score" dataDxfId="18">
      <calculatedColumnFormula>PRODUCT((D2*G2)/5)</calculatedColumnFormula>
    </tableColumn>
    <tableColumn id="10" xr3:uid="{B3AFF794-6B13-474D-B75F-F7D7C3A76D3D}" name="CVS (β=0.75)" dataDxfId="17"/>
    <tableColumn id="13" xr3:uid="{B893A088-581F-4D2D-85E8-049B06AF3C0D}" name="CVS (β=0.65)" dataDxfId="16"/>
    <tableColumn id="9" xr3:uid="{A0DCC8B7-908D-4EDE-9E8C-0E829A7CC2F1}" name="Value Score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08E621-D140-498D-999B-14A2F4D904D9}" name="Table13" displayName="Table13" ref="A2:I14" totalsRowShown="0" headerRowDxfId="14" headerRowBorderDxfId="13" tableBorderDxfId="12" totalsRowBorderDxfId="11">
  <autoFilter ref="A2:I14" xr:uid="{32CB9E39-CA40-483F-A302-E21A23D8FD7F}"/>
  <tableColumns count="9">
    <tableColumn id="4" xr3:uid="{A37C248E-B62B-4CD5-A441-017B96CA2618}" name="Index (i)" dataDxfId="10"/>
    <tableColumn id="1" xr3:uid="{441A239A-D96C-4689-9585-B38FE0A84F3C}" name="Make" dataDxfId="9"/>
    <tableColumn id="2" xr3:uid="{6A75D2F8-EB50-4531-8522-75D488BB0F61}" name="Model" dataDxfId="8"/>
    <tableColumn id="8" xr3:uid="{E1ACB629-7352-4723-84C0-FF79173F3B3E}" name="Price (P)" dataDxfId="7" dataCellStyle="Currency"/>
    <tableColumn id="3" xr3:uid="{391E0FC3-D4F7-4DCB-B63A-8AAC7C990BFD}" name="Speed (S/s)" dataDxfId="6"/>
    <tableColumn id="5" xr3:uid="{DE766087-44C3-4BB8-AA03-235EB3E51CA6}" name="Fuel (F)" dataDxfId="5"/>
    <tableColumn id="6" xr3:uid="{77A58A82-8144-454C-9F16-332A819E2735}" name="Cargo (C)" dataDxfId="4"/>
    <tableColumn id="7" xr3:uid="{5D9A805F-EC8B-49C9-8CBC-91C9DD6D0F10}" name="Efficiency (η)¹" dataDxfId="3">
      <calculatedColumnFormula>PRODUCT((E3*G3)/5)</calculatedColumnFormula>
    </tableColumn>
    <tableColumn id="14" xr3:uid="{3EDF6D85-0827-4622-8944-B4C5B3EFD492}" name="CVS (β=0.5)²" dataDxfId="2">
      <calculatedColumnFormula>PRODUCT(Table13[[#This Row],[Efficiency (η)¹]]/Table13[[#This Row],[Price (P)]]^0.5*1000)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F6A9B-492D-4358-9373-342B04D58363}" name="Table3" displayName="Table3" ref="K2:L14" totalsRowShown="0" tableBorderDxfId="1">
  <autoFilter ref="K2:L14" xr:uid="{2B7F6A9B-492D-4358-9373-342B04D58363}"/>
  <tableColumns count="2">
    <tableColumn id="1" xr3:uid="{BD6D987B-ACB0-4CD5-8095-3A2D02EEC77A}" name="Path"/>
    <tableColumn id="2" xr3:uid="{12CB8B9E-ADAF-46F6-8E94-DE2060C930DB}" name="Efficiency (1/T)³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D105-D4BD-4074-9D04-C1C607E95730}">
  <dimension ref="A1:P15"/>
  <sheetViews>
    <sheetView topLeftCell="B1" zoomScale="160" zoomScaleNormal="160" workbookViewId="0">
      <selection activeCell="I1" sqref="I1"/>
    </sheetView>
  </sheetViews>
  <sheetFormatPr defaultRowHeight="15" x14ac:dyDescent="0.25"/>
  <cols>
    <col min="1" max="1" width="8.85546875" bestFit="1" customWidth="1"/>
    <col min="2" max="2" width="11.42578125" bestFit="1" customWidth="1"/>
    <col min="3" max="3" width="10.140625" bestFit="1" customWidth="1"/>
    <col min="4" max="4" width="14.28515625" bestFit="1" customWidth="1"/>
    <col min="5" max="5" width="15" bestFit="1" customWidth="1"/>
    <col min="6" max="6" width="7.140625" bestFit="1" customWidth="1"/>
    <col min="7" max="7" width="8.5703125" bestFit="1" customWidth="1"/>
    <col min="8" max="8" width="18" bestFit="1" customWidth="1"/>
    <col min="9" max="10" width="14.5703125" bestFit="1" customWidth="1"/>
    <col min="11" max="11" width="13.85546875" bestFit="1" customWidth="1"/>
    <col min="13" max="13" width="22.7109375" bestFit="1" customWidth="1"/>
  </cols>
  <sheetData>
    <row r="1" spans="1:16" x14ac:dyDescent="0.25">
      <c r="A1" s="1" t="s">
        <v>5</v>
      </c>
      <c r="B1" s="2" t="s">
        <v>6</v>
      </c>
      <c r="C1" s="2" t="s">
        <v>28</v>
      </c>
      <c r="D1" s="2" t="s">
        <v>0</v>
      </c>
      <c r="E1" s="2" t="s">
        <v>1</v>
      </c>
      <c r="F1" s="2" t="s">
        <v>3</v>
      </c>
      <c r="G1" s="2" t="s">
        <v>2</v>
      </c>
      <c r="H1" s="3" t="s">
        <v>4</v>
      </c>
      <c r="I1" s="3" t="s">
        <v>32</v>
      </c>
      <c r="J1" s="3" t="s">
        <v>34</v>
      </c>
      <c r="K1" s="2" t="s">
        <v>29</v>
      </c>
      <c r="M1" t="s">
        <v>33</v>
      </c>
    </row>
    <row r="2" spans="1:16" x14ac:dyDescent="0.25">
      <c r="A2" s="4" t="s">
        <v>8</v>
      </c>
      <c r="B2" s="5" t="s">
        <v>7</v>
      </c>
      <c r="C2" s="12">
        <v>0</v>
      </c>
      <c r="D2" s="5">
        <v>65</v>
      </c>
      <c r="E2" s="10">
        <f>PRODUCT(D2*0.626207437790801)</f>
        <v>40.703483456402068</v>
      </c>
      <c r="F2" s="5">
        <v>50</v>
      </c>
      <c r="G2" s="5">
        <v>5</v>
      </c>
      <c r="H2" s="6">
        <f>PRODUCT((D2*G2)/5)</f>
        <v>65</v>
      </c>
      <c r="I2" s="17" t="s">
        <v>31</v>
      </c>
      <c r="J2" s="17" t="s">
        <v>31</v>
      </c>
      <c r="K2" s="3" t="e">
        <f>PRODUCT((Table1[[#This Row],[Efficiency Score]]/Table1[[#This Row],[Price]])*150000)</f>
        <v>#DIV/0!</v>
      </c>
    </row>
    <row r="3" spans="1:16" x14ac:dyDescent="0.25">
      <c r="A3" s="4" t="s">
        <v>9</v>
      </c>
      <c r="B3" s="5" t="s">
        <v>10</v>
      </c>
      <c r="C3" s="12">
        <v>30000</v>
      </c>
      <c r="D3" s="5">
        <v>91</v>
      </c>
      <c r="E3" s="10">
        <f t="shared" ref="E3:E13" si="0">PRODUCT(D3*0.626207437790801)</f>
        <v>56.98487683896289</v>
      </c>
      <c r="F3" s="5">
        <v>80</v>
      </c>
      <c r="G3" s="5">
        <v>10</v>
      </c>
      <c r="H3" s="6">
        <f t="shared" ref="H3:H13" si="1">PRODUCT((D3*G3)/5)</f>
        <v>182</v>
      </c>
      <c r="I3" s="16">
        <f>PRODUCT((Table1[[#This Row],[Efficiency Score]]/(Table1[[#This Row],[Price]]+1)^0.75)*10000)</f>
        <v>798.39827465081169</v>
      </c>
      <c r="J3" s="16">
        <f>PRODUCT((Table1[[#This Row],[Efficiency Score]]/(Table1[[#This Row],[Price]]+1)^0.65)*5000)</f>
        <v>1119.1883149609621</v>
      </c>
      <c r="K3" s="16">
        <f>PRODUCT((Table1[[#This Row],[Efficiency Score]]/(Table1[[#This Row],[Price]]+1)^1)*10000)</f>
        <v>60.664644511849609</v>
      </c>
      <c r="M3" s="31" t="s">
        <v>30</v>
      </c>
      <c r="N3" s="31"/>
      <c r="O3" s="31"/>
      <c r="P3" s="31"/>
    </row>
    <row r="4" spans="1:16" x14ac:dyDescent="0.25">
      <c r="A4" s="4" t="s">
        <v>9</v>
      </c>
      <c r="B4" s="5" t="s">
        <v>11</v>
      </c>
      <c r="C4" s="12">
        <v>52000</v>
      </c>
      <c r="D4" s="5">
        <v>74</v>
      </c>
      <c r="E4" s="10">
        <f t="shared" si="0"/>
        <v>46.339350396519272</v>
      </c>
      <c r="F4" s="5">
        <v>80</v>
      </c>
      <c r="G4" s="5">
        <v>15</v>
      </c>
      <c r="H4" s="6">
        <f t="shared" si="1"/>
        <v>222</v>
      </c>
      <c r="I4" s="16">
        <f>PRODUCT((Table1[[#This Row],[Efficiency Score]]/(Table1[[#This Row],[Price]]+1)^0.75)*10000)</f>
        <v>644.68000843436778</v>
      </c>
      <c r="J4" s="16">
        <f>PRODUCT((Table1[[#This Row],[Efficiency Score]]/(Table1[[#This Row],[Price]]+1)^0.65)*5000)</f>
        <v>954.80652181013568</v>
      </c>
      <c r="K4" s="14">
        <f>PRODUCT((Table1[[#This Row],[Efficiency Score]]/Table1[[#This Row],[Price]])*150000)</f>
        <v>640.38461538461536</v>
      </c>
    </row>
    <row r="5" spans="1:16" x14ac:dyDescent="0.25">
      <c r="A5" s="4" t="s">
        <v>12</v>
      </c>
      <c r="B5" s="5" t="s">
        <v>13</v>
      </c>
      <c r="C5" s="12">
        <v>80000</v>
      </c>
      <c r="D5" s="5">
        <v>54</v>
      </c>
      <c r="E5" s="10">
        <f t="shared" si="0"/>
        <v>33.815201640703258</v>
      </c>
      <c r="F5" s="5">
        <v>100</v>
      </c>
      <c r="G5" s="5">
        <v>20</v>
      </c>
      <c r="H5" s="6">
        <f t="shared" si="1"/>
        <v>216</v>
      </c>
      <c r="I5" s="16">
        <f>PRODUCT((Table1[[#This Row],[Efficiency Score]]/(Table1[[#This Row],[Price]]+1)^0.75)*10000)</f>
        <v>454.07980724546445</v>
      </c>
      <c r="J5" s="16">
        <f>PRODUCT((Table1[[#This Row],[Efficiency Score]]/(Table1[[#This Row],[Price]]+1)^0.65)*5000)</f>
        <v>702.12063239037889</v>
      </c>
      <c r="K5" s="14">
        <f>PRODUCT((Table1[[#This Row],[Efficiency Score]]/Table1[[#This Row],[Price]])*150000)</f>
        <v>405</v>
      </c>
    </row>
    <row r="6" spans="1:16" x14ac:dyDescent="0.25">
      <c r="A6" s="4" t="s">
        <v>14</v>
      </c>
      <c r="B6" s="5" t="s">
        <v>15</v>
      </c>
      <c r="C6" s="12">
        <v>142500</v>
      </c>
      <c r="D6" s="5">
        <v>87</v>
      </c>
      <c r="E6" s="10">
        <f t="shared" si="0"/>
        <v>54.48004708779969</v>
      </c>
      <c r="F6" s="5">
        <v>110</v>
      </c>
      <c r="G6" s="5">
        <v>40</v>
      </c>
      <c r="H6" s="6">
        <f t="shared" si="1"/>
        <v>696</v>
      </c>
      <c r="I6" s="16">
        <f>PRODUCT((Table1[[#This Row],[Efficiency Score]]/(Table1[[#This Row],[Price]]+1)^0.75)*10000)</f>
        <v>948.95540900205492</v>
      </c>
      <c r="J6" s="16">
        <f>PRODUCT((Table1[[#This Row],[Efficiency Score]]/(Table1[[#This Row],[Price]]+1)^0.65)*5000)</f>
        <v>1554.5246074871927</v>
      </c>
      <c r="K6" s="14">
        <f>PRODUCT((Table1[[#This Row],[Efficiency Score]]/Table1[[#This Row],[Price]])*150000)</f>
        <v>732.63157894736844</v>
      </c>
    </row>
    <row r="7" spans="1:16" x14ac:dyDescent="0.25">
      <c r="A7" s="4" t="s">
        <v>16</v>
      </c>
      <c r="B7" s="5" t="s">
        <v>17</v>
      </c>
      <c r="C7" s="12">
        <v>252500</v>
      </c>
      <c r="D7" s="5">
        <v>78</v>
      </c>
      <c r="E7" s="10">
        <f t="shared" si="0"/>
        <v>48.844180147682479</v>
      </c>
      <c r="F7" s="5">
        <v>130</v>
      </c>
      <c r="G7" s="5">
        <v>50</v>
      </c>
      <c r="H7" s="6">
        <f t="shared" si="1"/>
        <v>780</v>
      </c>
      <c r="I7" s="16">
        <f>PRODUCT((Table1[[#This Row],[Efficiency Score]]/(Table1[[#This Row],[Price]]+1)^0.75)*10000)</f>
        <v>692.46412079680886</v>
      </c>
      <c r="J7" s="16">
        <f>PRODUCT((Table1[[#This Row],[Efficiency Score]]/(Table1[[#This Row],[Price]]+1)^0.65)*5000)</f>
        <v>1201.1398907352525</v>
      </c>
      <c r="K7" s="14">
        <f>PRODUCT((Table1[[#This Row],[Efficiency Score]]/Table1[[#This Row],[Price]])*150000)</f>
        <v>463.36633663366337</v>
      </c>
    </row>
    <row r="8" spans="1:16" x14ac:dyDescent="0.25">
      <c r="A8" s="4" t="s">
        <v>18</v>
      </c>
      <c r="B8" s="5" t="s">
        <v>19</v>
      </c>
      <c r="C8" s="12">
        <v>320000</v>
      </c>
      <c r="D8" s="5">
        <v>65</v>
      </c>
      <c r="E8" s="10">
        <f t="shared" si="0"/>
        <v>40.703483456402068</v>
      </c>
      <c r="F8" s="5">
        <v>170</v>
      </c>
      <c r="G8" s="5">
        <v>60</v>
      </c>
      <c r="H8" s="6">
        <f t="shared" si="1"/>
        <v>780</v>
      </c>
      <c r="I8" s="16">
        <f>PRODUCT((Table1[[#This Row],[Efficiency Score]]/(Table1[[#This Row],[Price]]+1)^0.75)*10000)</f>
        <v>579.73710980550607</v>
      </c>
      <c r="J8" s="16">
        <f>PRODUCT((Table1[[#This Row],[Efficiency Score]]/(Table1[[#This Row],[Price]]+1)^0.65)*5000)</f>
        <v>1029.7131025895687</v>
      </c>
      <c r="K8" s="14">
        <f>PRODUCT((Table1[[#This Row],[Efficiency Score]]/Table1[[#This Row],[Price]])*150000)</f>
        <v>365.625</v>
      </c>
    </row>
    <row r="9" spans="1:16" x14ac:dyDescent="0.25">
      <c r="A9" s="4" t="s">
        <v>20</v>
      </c>
      <c r="B9" s="5" t="s">
        <v>21</v>
      </c>
      <c r="C9" s="12">
        <v>550000</v>
      </c>
      <c r="D9" s="5">
        <v>86</v>
      </c>
      <c r="E9" s="10">
        <f t="shared" si="0"/>
        <v>53.853839650008887</v>
      </c>
      <c r="F9" s="5">
        <v>200</v>
      </c>
      <c r="G9" s="5">
        <v>60</v>
      </c>
      <c r="H9" s="6">
        <f t="shared" si="1"/>
        <v>1032</v>
      </c>
      <c r="I9" s="16">
        <f>PRODUCT((Table1[[#This Row],[Efficiency Score]]/(Table1[[#This Row],[Price]]+1)^0.75)*10000)</f>
        <v>510.98374855361249</v>
      </c>
      <c r="J9" s="16">
        <f>PRODUCT((Table1[[#This Row],[Efficiency Score]]/(Table1[[#This Row],[Price]]+1)^0.65)*5000)</f>
        <v>958.10573596851134</v>
      </c>
      <c r="K9" s="14">
        <f>PRODUCT((Table1[[#This Row],[Efficiency Score]]/Table1[[#This Row],[Price]])*150000)</f>
        <v>281.45454545454544</v>
      </c>
    </row>
    <row r="10" spans="1:16" x14ac:dyDescent="0.25">
      <c r="A10" s="4" t="s">
        <v>14</v>
      </c>
      <c r="B10" s="5" t="s">
        <v>22</v>
      </c>
      <c r="C10" s="12">
        <v>680000</v>
      </c>
      <c r="D10" s="5">
        <v>90</v>
      </c>
      <c r="E10" s="10">
        <f t="shared" si="0"/>
        <v>56.358669401172094</v>
      </c>
      <c r="F10" s="5">
        <v>80</v>
      </c>
      <c r="G10" s="5">
        <v>90</v>
      </c>
      <c r="H10" s="6">
        <f t="shared" si="1"/>
        <v>1620</v>
      </c>
      <c r="I10" s="16">
        <f>PRODUCT((Table1[[#This Row],[Efficiency Score]]/(Table1[[#This Row],[Price]]+1)^0.75)*10000)</f>
        <v>684.12088837591727</v>
      </c>
      <c r="J10" s="16">
        <f>PRODUCT((Table1[[#This Row],[Efficiency Score]]/(Table1[[#This Row],[Price]]+1)^0.65)*5000)</f>
        <v>1310.2489202624042</v>
      </c>
      <c r="K10" s="14">
        <f>PRODUCT((Table1[[#This Row],[Efficiency Score]]/Table1[[#This Row],[Price]])*150000)</f>
        <v>357.35294117647055</v>
      </c>
    </row>
    <row r="11" spans="1:16" x14ac:dyDescent="0.25">
      <c r="A11" s="4" t="s">
        <v>23</v>
      </c>
      <c r="B11" s="5" t="s">
        <v>24</v>
      </c>
      <c r="C11" s="12">
        <v>880000</v>
      </c>
      <c r="D11" s="5">
        <v>135</v>
      </c>
      <c r="E11" s="10">
        <f t="shared" si="0"/>
        <v>84.538004101758133</v>
      </c>
      <c r="F11" s="5">
        <v>150</v>
      </c>
      <c r="G11" s="5">
        <v>70</v>
      </c>
      <c r="H11" s="6">
        <f t="shared" si="1"/>
        <v>1890</v>
      </c>
      <c r="I11" s="16">
        <f>PRODUCT((Table1[[#This Row],[Efficiency Score]]/(Table1[[#This Row],[Price]]+1)^0.75)*10000)</f>
        <v>657.80842263160582</v>
      </c>
      <c r="J11" s="16">
        <f>PRODUCT((Table1[[#This Row],[Efficiency Score]]/(Table1[[#This Row],[Price]]+1)^0.65)*5000)</f>
        <v>1292.7595384130489</v>
      </c>
      <c r="K11" s="14">
        <f>PRODUCT((Table1[[#This Row],[Efficiency Score]]/Table1[[#This Row],[Price]])*150000)</f>
        <v>322.15909090909093</v>
      </c>
    </row>
    <row r="12" spans="1:16" x14ac:dyDescent="0.25">
      <c r="A12" s="4" t="s">
        <v>25</v>
      </c>
      <c r="B12" s="5" t="s">
        <v>26</v>
      </c>
      <c r="C12" s="12">
        <v>100000</v>
      </c>
      <c r="D12" s="5">
        <v>130</v>
      </c>
      <c r="E12" s="10">
        <f t="shared" si="0"/>
        <v>81.406966912804137</v>
      </c>
      <c r="F12" s="5">
        <v>80</v>
      </c>
      <c r="G12" s="5">
        <v>0</v>
      </c>
      <c r="H12" s="6">
        <f t="shared" si="1"/>
        <v>0</v>
      </c>
      <c r="I12" s="16">
        <f>PRODUCT((Table1[[#This Row],[Efficiency Score]]/(Table1[[#This Row],[Price]]+1)^0.75)*10000)</f>
        <v>0</v>
      </c>
      <c r="J12" s="16">
        <f>PRODUCT((Table1[[#This Row],[Efficiency Score]]/(Table1[[#This Row],[Price]]+1)^0.65)*5000)</f>
        <v>0</v>
      </c>
      <c r="K12" s="14">
        <f>PRODUCT((Table1[[#This Row],[Efficiency Score]]/Table1[[#This Row],[Price]])*150000)</f>
        <v>0</v>
      </c>
    </row>
    <row r="13" spans="1:16" x14ac:dyDescent="0.25">
      <c r="A13" s="7" t="s">
        <v>25</v>
      </c>
      <c r="B13" s="8" t="s">
        <v>27</v>
      </c>
      <c r="C13" s="13">
        <v>250000</v>
      </c>
      <c r="D13" s="8">
        <v>175</v>
      </c>
      <c r="E13" s="11">
        <f t="shared" si="0"/>
        <v>109.58630161339018</v>
      </c>
      <c r="F13" s="8">
        <v>80</v>
      </c>
      <c r="G13" s="8">
        <v>0</v>
      </c>
      <c r="H13" s="9">
        <f t="shared" si="1"/>
        <v>0</v>
      </c>
      <c r="I13" s="16">
        <f>PRODUCT((Table1[[#This Row],[Efficiency Score]]/(Table1[[#This Row],[Price]]+1)^0.75)*10000)</f>
        <v>0</v>
      </c>
      <c r="J13" s="16">
        <f>PRODUCT((Table1[[#This Row],[Efficiency Score]]/(Table1[[#This Row],[Price]]+1)^0.65)*5000)</f>
        <v>0</v>
      </c>
      <c r="K13" s="15">
        <f>PRODUCT((Table1[[#This Row],[Efficiency Score]]/Table1[[#This Row],[Price]])*150000)</f>
        <v>0</v>
      </c>
    </row>
    <row r="15" spans="1:16" ht="48.75" customHeight="1" x14ac:dyDescent="0.25"/>
  </sheetData>
  <mergeCells count="1">
    <mergeCell ref="M3:P3"/>
  </mergeCells>
  <conditionalFormatting sqref="C2:C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K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J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E3FC-4342-4287-AF2C-5C5DC3814C2E}">
  <dimension ref="A1:L16"/>
  <sheetViews>
    <sheetView tabSelected="1" zoomScale="190" zoomScaleNormal="190" workbookViewId="0">
      <selection activeCell="H17" sqref="H17"/>
    </sheetView>
  </sheetViews>
  <sheetFormatPr defaultRowHeight="15" x14ac:dyDescent="0.25"/>
  <cols>
    <col min="1" max="1" width="2.5703125" customWidth="1"/>
    <col min="2" max="2" width="11.42578125" bestFit="1" customWidth="1"/>
    <col min="3" max="3" width="10.85546875" bestFit="1" customWidth="1"/>
    <col min="4" max="4" width="11.140625" customWidth="1"/>
    <col min="5" max="5" width="12" customWidth="1"/>
    <col min="6" max="6" width="8.5703125" bestFit="1" customWidth="1"/>
    <col min="7" max="7" width="10" customWidth="1"/>
    <col min="8" max="8" width="13.7109375" customWidth="1"/>
    <col min="9" max="9" width="12.42578125" customWidth="1"/>
    <col min="10" max="10" width="7.7109375" customWidth="1"/>
    <col min="11" max="11" width="9.7109375" customWidth="1"/>
    <col min="12" max="12" width="14.85546875" customWidth="1"/>
  </cols>
  <sheetData>
    <row r="1" spans="1:12" x14ac:dyDescent="0.25">
      <c r="A1" s="44" t="s">
        <v>65</v>
      </c>
      <c r="B1" s="44"/>
      <c r="C1" s="38" t="s">
        <v>35</v>
      </c>
      <c r="D1" s="38"/>
      <c r="E1" s="38"/>
      <c r="F1" s="38"/>
      <c r="G1" s="38"/>
      <c r="H1" s="38"/>
      <c r="I1" s="39"/>
      <c r="J1" s="28"/>
      <c r="K1" s="36" t="s">
        <v>42</v>
      </c>
      <c r="L1" s="37"/>
    </row>
    <row r="2" spans="1:12" x14ac:dyDescent="0.25">
      <c r="A2" s="5" t="s">
        <v>59</v>
      </c>
      <c r="B2" s="5" t="s">
        <v>5</v>
      </c>
      <c r="C2" s="5" t="s">
        <v>6</v>
      </c>
      <c r="D2" s="5" t="s">
        <v>38</v>
      </c>
      <c r="E2" s="5" t="s">
        <v>41</v>
      </c>
      <c r="F2" s="5" t="s">
        <v>60</v>
      </c>
      <c r="G2" s="5" t="s">
        <v>61</v>
      </c>
      <c r="H2" s="5" t="s">
        <v>39</v>
      </c>
      <c r="I2" s="6" t="s">
        <v>40</v>
      </c>
      <c r="J2" s="29"/>
      <c r="K2" s="4" t="s">
        <v>44</v>
      </c>
      <c r="L2" s="5" t="s">
        <v>48</v>
      </c>
    </row>
    <row r="3" spans="1:12" x14ac:dyDescent="0.25">
      <c r="A3" s="25">
        <v>0</v>
      </c>
      <c r="B3" s="5" t="s">
        <v>8</v>
      </c>
      <c r="C3" s="5" t="s">
        <v>7</v>
      </c>
      <c r="D3" s="12">
        <v>0</v>
      </c>
      <c r="E3" s="5">
        <v>65</v>
      </c>
      <c r="F3" s="5">
        <v>50</v>
      </c>
      <c r="G3" s="5">
        <v>5</v>
      </c>
      <c r="H3" s="5">
        <f t="shared" ref="H3:H14" si="0">PRODUCT((E3*G3)/5)</f>
        <v>65</v>
      </c>
      <c r="I3" s="14" t="e">
        <f>PRODUCT(Table13[[#This Row],[Efficiency (η)¹]]/Table13[[#This Row],[Price (P)]]^0.5*1000)</f>
        <v>#DIV/0!</v>
      </c>
      <c r="J3" s="29"/>
      <c r="K3" s="18" t="s">
        <v>45</v>
      </c>
      <c r="L3" s="10">
        <f>PRODUCT(1/2508.87*5000000)</f>
        <v>1992.9290875972054</v>
      </c>
    </row>
    <row r="4" spans="1:12" x14ac:dyDescent="0.25">
      <c r="A4" s="26">
        <v>1</v>
      </c>
      <c r="B4" s="19" t="s">
        <v>9</v>
      </c>
      <c r="C4" s="19" t="s">
        <v>10</v>
      </c>
      <c r="D4" s="12">
        <v>30000</v>
      </c>
      <c r="E4" s="5">
        <v>91</v>
      </c>
      <c r="F4" s="5">
        <v>80</v>
      </c>
      <c r="G4" s="5">
        <v>10</v>
      </c>
      <c r="H4" s="5">
        <f>PRODUCT((E4*G4)/5)</f>
        <v>182</v>
      </c>
      <c r="I4" s="14">
        <f>PRODUCT(Table13[[#This Row],[Efficiency (η)¹]]/Table13[[#This Row],[Price (P)]]^0.5*1000)</f>
        <v>1050.777489925119</v>
      </c>
      <c r="J4" s="29"/>
      <c r="K4" s="4" t="s">
        <v>46</v>
      </c>
      <c r="L4" s="10">
        <f>PRODUCT(1/2653.51*5000000)</f>
        <v>1884.2966485899806</v>
      </c>
    </row>
    <row r="5" spans="1:12" x14ac:dyDescent="0.25">
      <c r="A5" s="25">
        <v>2</v>
      </c>
      <c r="B5" s="5" t="s">
        <v>9</v>
      </c>
      <c r="C5" s="5" t="s">
        <v>11</v>
      </c>
      <c r="D5" s="12">
        <v>52000</v>
      </c>
      <c r="E5" s="5">
        <v>74</v>
      </c>
      <c r="F5" s="5">
        <v>80</v>
      </c>
      <c r="G5" s="5">
        <v>15</v>
      </c>
      <c r="H5" s="5">
        <f t="shared" si="0"/>
        <v>222</v>
      </c>
      <c r="I5" s="14">
        <f>PRODUCT(Table13[[#This Row],[Efficiency (η)¹]]/Table13[[#This Row],[Price (P)]]^0.5*1000)</f>
        <v>973.53440143080252</v>
      </c>
      <c r="J5" s="29"/>
      <c r="K5" s="4" t="s">
        <v>47</v>
      </c>
      <c r="L5" s="10">
        <f>PRODUCT(1/2706.26*5000000)</f>
        <v>1847.5682306947594</v>
      </c>
    </row>
    <row r="6" spans="1:12" x14ac:dyDescent="0.25">
      <c r="A6" s="23">
        <v>3</v>
      </c>
      <c r="B6" s="21" t="s">
        <v>12</v>
      </c>
      <c r="C6" s="21" t="s">
        <v>13</v>
      </c>
      <c r="D6" s="12">
        <v>80000</v>
      </c>
      <c r="E6" s="5">
        <v>54</v>
      </c>
      <c r="F6" s="5">
        <v>100</v>
      </c>
      <c r="G6" s="5">
        <v>20</v>
      </c>
      <c r="H6" s="5">
        <f t="shared" si="0"/>
        <v>216</v>
      </c>
      <c r="I6" s="14">
        <f>PRODUCT(Table13[[#This Row],[Efficiency (η)¹]]/Table13[[#This Row],[Price (P)]]^0.5*1000)</f>
        <v>763.67532368147124</v>
      </c>
      <c r="J6" s="29"/>
      <c r="K6" s="4" t="s">
        <v>49</v>
      </c>
      <c r="L6" s="10">
        <f>PRODUCT(1/2735.5*5000000)</f>
        <v>1827.8194114421494</v>
      </c>
    </row>
    <row r="7" spans="1:12" x14ac:dyDescent="0.25">
      <c r="A7" s="26">
        <v>4</v>
      </c>
      <c r="B7" s="19" t="s">
        <v>14</v>
      </c>
      <c r="C7" s="19" t="s">
        <v>15</v>
      </c>
      <c r="D7" s="12">
        <v>142500</v>
      </c>
      <c r="E7" s="5">
        <v>87</v>
      </c>
      <c r="F7" s="5">
        <v>110</v>
      </c>
      <c r="G7" s="5">
        <v>40</v>
      </c>
      <c r="H7" s="5">
        <f t="shared" si="0"/>
        <v>696</v>
      </c>
      <c r="I7" s="14">
        <f>PRODUCT(Table13[[#This Row],[Efficiency (η)¹]]/Table13[[#This Row],[Price (P)]]^0.5*1000)</f>
        <v>1843.7490410345411</v>
      </c>
      <c r="J7" s="29"/>
      <c r="K7" s="4" t="s">
        <v>50</v>
      </c>
      <c r="L7" s="10">
        <f>PRODUCT(1/2764.73*5000000)</f>
        <v>1808.4948620660969</v>
      </c>
    </row>
    <row r="8" spans="1:12" x14ac:dyDescent="0.25">
      <c r="A8" s="25">
        <v>5</v>
      </c>
      <c r="B8" s="5" t="s">
        <v>16</v>
      </c>
      <c r="C8" s="5" t="s">
        <v>17</v>
      </c>
      <c r="D8" s="12">
        <v>252500</v>
      </c>
      <c r="E8" s="5">
        <v>78</v>
      </c>
      <c r="F8" s="5">
        <v>130</v>
      </c>
      <c r="G8" s="5">
        <v>50</v>
      </c>
      <c r="H8" s="5">
        <f t="shared" si="0"/>
        <v>780</v>
      </c>
      <c r="I8" s="14">
        <f>PRODUCT(Table13[[#This Row],[Efficiency (η)¹]]/Table13[[#This Row],[Price (P)]]^0.5*1000)</f>
        <v>1552.258016727583</v>
      </c>
      <c r="J8" s="29"/>
      <c r="K8" s="4" t="s">
        <v>51</v>
      </c>
      <c r="L8" s="10">
        <f>PRODUCT(1/2825.19*5000000)</f>
        <v>1769.792474134483</v>
      </c>
    </row>
    <row r="9" spans="1:12" x14ac:dyDescent="0.25">
      <c r="A9" s="23">
        <v>6</v>
      </c>
      <c r="B9" s="21" t="s">
        <v>18</v>
      </c>
      <c r="C9" s="21" t="s">
        <v>19</v>
      </c>
      <c r="D9" s="12">
        <v>320000</v>
      </c>
      <c r="E9" s="5">
        <v>65</v>
      </c>
      <c r="F9" s="5">
        <v>170</v>
      </c>
      <c r="G9" s="5">
        <v>60</v>
      </c>
      <c r="H9" s="5">
        <f t="shared" si="0"/>
        <v>780</v>
      </c>
      <c r="I9" s="14">
        <f>PRODUCT(Table13[[#This Row],[Efficiency (η)¹]]/Table13[[#This Row],[Price (P)]]^0.5*1000)</f>
        <v>1378.8582233137677</v>
      </c>
      <c r="J9" s="29"/>
      <c r="K9" s="4" t="s">
        <v>52</v>
      </c>
      <c r="L9" s="10">
        <f>PRODUCT(1/2832.48*5000000)</f>
        <v>1765.2375303620854</v>
      </c>
    </row>
    <row r="10" spans="1:12" x14ac:dyDescent="0.25">
      <c r="A10" s="25">
        <v>7</v>
      </c>
      <c r="B10" s="5" t="s">
        <v>20</v>
      </c>
      <c r="C10" s="5" t="s">
        <v>21</v>
      </c>
      <c r="D10" s="12">
        <v>550000</v>
      </c>
      <c r="E10" s="5">
        <v>86</v>
      </c>
      <c r="F10" s="5">
        <v>200</v>
      </c>
      <c r="G10" s="5">
        <v>60</v>
      </c>
      <c r="H10" s="5">
        <f t="shared" si="0"/>
        <v>1032</v>
      </c>
      <c r="I10" s="14">
        <f>PRODUCT(Table13[[#This Row],[Efficiency (η)¹]]/Table13[[#This Row],[Price (P)]]^0.5*1000)</f>
        <v>1391.5485161241318</v>
      </c>
      <c r="J10" s="29"/>
      <c r="K10" s="4" t="s">
        <v>53</v>
      </c>
      <c r="L10" s="10">
        <f>PRODUCT(1/2880.14*5000000)</f>
        <v>1736.0267209232886</v>
      </c>
    </row>
    <row r="11" spans="1:12" x14ac:dyDescent="0.25">
      <c r="A11" s="25">
        <v>8</v>
      </c>
      <c r="B11" s="5" t="s">
        <v>14</v>
      </c>
      <c r="C11" s="5" t="s">
        <v>22</v>
      </c>
      <c r="D11" s="12">
        <v>680000</v>
      </c>
      <c r="E11" s="5">
        <v>90</v>
      </c>
      <c r="F11" s="5">
        <v>80</v>
      </c>
      <c r="G11" s="5">
        <v>90</v>
      </c>
      <c r="H11" s="5">
        <f t="shared" si="0"/>
        <v>1620</v>
      </c>
      <c r="I11" s="14">
        <f>PRODUCT(Table13[[#This Row],[Efficiency (η)¹]]/Table13[[#This Row],[Price (P)]]^0.5*1000)</f>
        <v>1964.5385627942971</v>
      </c>
      <c r="J11" s="29"/>
      <c r="K11" s="4" t="s">
        <v>54</v>
      </c>
      <c r="L11" s="10">
        <f>PRODUCT(1/2887.45*5000000)</f>
        <v>1731.6317165665207</v>
      </c>
    </row>
    <row r="12" spans="1:12" x14ac:dyDescent="0.25">
      <c r="A12" s="26">
        <v>9</v>
      </c>
      <c r="B12" s="19" t="s">
        <v>23</v>
      </c>
      <c r="C12" s="19" t="s">
        <v>24</v>
      </c>
      <c r="D12" s="12">
        <v>880000</v>
      </c>
      <c r="E12" s="5">
        <v>135</v>
      </c>
      <c r="F12" s="5">
        <v>150</v>
      </c>
      <c r="G12" s="5">
        <v>70</v>
      </c>
      <c r="H12" s="5">
        <f t="shared" si="0"/>
        <v>1890</v>
      </c>
      <c r="I12" s="14">
        <f>PRODUCT(Table13[[#This Row],[Efficiency (η)¹]]/Table13[[#This Row],[Price (P)]]^0.5*1000)</f>
        <v>2014.7467695605185</v>
      </c>
      <c r="J12" s="29"/>
      <c r="K12" s="4" t="s">
        <v>55</v>
      </c>
      <c r="L12" s="10">
        <f>PRODUCT(1/2909.37*5000000)</f>
        <v>1718.5851232397392</v>
      </c>
    </row>
    <row r="13" spans="1:12" x14ac:dyDescent="0.25">
      <c r="A13" s="22" t="s">
        <v>31</v>
      </c>
      <c r="B13" s="20" t="s">
        <v>25</v>
      </c>
      <c r="C13" s="20" t="s">
        <v>26</v>
      </c>
      <c r="D13" s="12">
        <v>100000</v>
      </c>
      <c r="E13" s="5">
        <v>130</v>
      </c>
      <c r="F13" s="5">
        <v>80</v>
      </c>
      <c r="G13" s="5">
        <v>0</v>
      </c>
      <c r="H13" s="5">
        <f t="shared" si="0"/>
        <v>0</v>
      </c>
      <c r="I13" s="14">
        <f>PRODUCT(Table13[[#This Row],[Efficiency (η)¹]]/Table13[[#This Row],[Price (P)]]^0.5*1000)</f>
        <v>0</v>
      </c>
      <c r="J13" s="29"/>
      <c r="K13" s="4" t="s">
        <v>56</v>
      </c>
      <c r="L13" s="10">
        <f>PRODUCT(1/2932.88*5000000)</f>
        <v>1704.8089250156843</v>
      </c>
    </row>
    <row r="14" spans="1:12" x14ac:dyDescent="0.25">
      <c r="A14" s="22" t="s">
        <v>31</v>
      </c>
      <c r="B14" s="20" t="s">
        <v>25</v>
      </c>
      <c r="C14" s="20" t="s">
        <v>27</v>
      </c>
      <c r="D14" s="12">
        <v>250000</v>
      </c>
      <c r="E14" s="5">
        <v>175</v>
      </c>
      <c r="F14" s="5">
        <v>80</v>
      </c>
      <c r="G14" s="5">
        <v>0</v>
      </c>
      <c r="H14" s="5">
        <f t="shared" si="0"/>
        <v>0</v>
      </c>
      <c r="I14" s="14">
        <f>PRODUCT(Table13[[#This Row],[Efficiency (η)¹]]/Table13[[#This Row],[Price (P)]]^0.5*1000)</f>
        <v>0</v>
      </c>
      <c r="J14" s="29"/>
      <c r="K14" s="4" t="s">
        <v>57</v>
      </c>
      <c r="L14" s="10">
        <f>PRODUCT(1/2962.11*5000000)</f>
        <v>1687.9859289492961</v>
      </c>
    </row>
    <row r="15" spans="1:12" ht="15" customHeight="1" x14ac:dyDescent="0.25">
      <c r="A15" s="48" t="s">
        <v>64</v>
      </c>
      <c r="B15" s="49"/>
      <c r="C15" s="49"/>
      <c r="D15" s="47" t="s">
        <v>66</v>
      </c>
      <c r="E15" s="47"/>
      <c r="F15" s="47"/>
      <c r="G15" s="47" t="s">
        <v>67</v>
      </c>
      <c r="H15" s="45"/>
      <c r="I15" s="46"/>
      <c r="J15" s="29"/>
      <c r="K15" s="32" t="s">
        <v>63</v>
      </c>
      <c r="L15" s="33"/>
    </row>
    <row r="16" spans="1:12" ht="15" customHeight="1" x14ac:dyDescent="0.25">
      <c r="A16" s="41" t="s">
        <v>42</v>
      </c>
      <c r="B16" s="42"/>
      <c r="C16" s="42"/>
      <c r="D16" s="43" t="s">
        <v>37</v>
      </c>
      <c r="E16" s="43"/>
      <c r="F16" s="40" t="s">
        <v>36</v>
      </c>
      <c r="G16" s="40"/>
      <c r="H16" s="24" t="s">
        <v>62</v>
      </c>
      <c r="I16" s="27" t="s">
        <v>43</v>
      </c>
      <c r="J16" s="30"/>
      <c r="K16" s="34" t="s">
        <v>58</v>
      </c>
      <c r="L16" s="35"/>
    </row>
  </sheetData>
  <mergeCells count="11">
    <mergeCell ref="D15:F15"/>
    <mergeCell ref="G15:I15"/>
    <mergeCell ref="K15:L15"/>
    <mergeCell ref="K16:L16"/>
    <mergeCell ref="K1:L1"/>
    <mergeCell ref="C1:I1"/>
    <mergeCell ref="F16:G16"/>
    <mergeCell ref="A16:C16"/>
    <mergeCell ref="D16:E16"/>
    <mergeCell ref="A1:B1"/>
    <mergeCell ref="A15:C15"/>
  </mergeCells>
  <conditionalFormatting sqref="D3:D1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K3 K5:L5" twoDigitTextYear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2025-09-01T01:26:43Z</dcterms:created>
  <dcterms:modified xsi:type="dcterms:W3CDTF">2025-09-01T01:26:54Z</dcterms:modified>
</cp:coreProperties>
</file>