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4f72978ca5e5fa/Documentos/"/>
    </mc:Choice>
  </mc:AlternateContent>
  <xr:revisionPtr revIDLastSave="47" documentId="8_{56712A70-5B97-4A69-8755-71E32EC57AC6}" xr6:coauthVersionLast="47" xr6:coauthVersionMax="47" xr10:uidLastSave="{3B5A9454-FD8F-4833-8F5A-10F7440D6BC4}"/>
  <bookViews>
    <workbookView xWindow="-108" yWindow="-108" windowWidth="23256" windowHeight="12456" tabRatio="216" xr2:uid="{EA68AE2B-7E5A-44F9-9393-1FA23A611577}"/>
  </bookViews>
  <sheets>
    <sheet name="APP" sheetId="1" r:id="rId1"/>
    <sheet name="Apoio" sheetId="2" r:id="rId2"/>
  </sheets>
  <definedNames>
    <definedName name="aport">APP!$D$18</definedName>
    <definedName name="patrimonio">APP!$D$21</definedName>
    <definedName name="qtd_anos">APP!$D$19</definedName>
    <definedName name="rendimento_carteira">APP!$D$14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36" i="1" s="1"/>
  <c r="D21" i="1"/>
  <c r="D22" i="1" s="1"/>
  <c r="C26" i="1"/>
  <c r="C27" i="1"/>
  <c r="C28" i="1"/>
  <c r="D28" i="1" s="1"/>
  <c r="C29" i="1"/>
  <c r="D29" i="1" s="1"/>
  <c r="D27" i="1"/>
  <c r="C25" i="1"/>
  <c r="D25" i="1" s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15" i="1"/>
  <c r="D26" i="1"/>
  <c r="D39" i="1" l="1"/>
  <c r="D38" i="1"/>
  <c r="D37" i="1"/>
  <c r="D41" i="1"/>
  <c r="D40" i="1"/>
  <c r="D42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<sst xmlns="http://schemas.openxmlformats.org/spreadsheetml/2006/main" count="71" uniqueCount="34">
  <si>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</si>
  <si>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</si>
  <si>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Patrimônio acumulado?</t>
  </si>
  <si>
    <t xml:space="preserve">INVESTIMENTO MENSAL </t>
  </si>
  <si>
    <t xml:space="preserve">Dividendos Mensais? </t>
  </si>
  <si>
    <t>Taxa de Rendimento mensal?</t>
  </si>
  <si>
    <t xml:space="preserve">Quanto em 2 Anos ? </t>
  </si>
  <si>
    <t xml:space="preserve">Quanto em 5 Anos ? </t>
  </si>
  <si>
    <t xml:space="preserve">Quanto em 10 Anos ? </t>
  </si>
  <si>
    <t xml:space="preserve">Quanto em 20 Anos ? </t>
  </si>
  <si>
    <t xml:space="preserve">Quanto em 30 Anos ? </t>
  </si>
  <si>
    <t>Cenários de Patrimônio</t>
  </si>
  <si>
    <t>Dividendo</t>
  </si>
  <si>
    <t xml:space="preserve">Rendimento Carteira </t>
  </si>
  <si>
    <t>Salário</t>
  </si>
  <si>
    <t>CONFIGURAÇÕES</t>
  </si>
  <si>
    <t>Agressivo</t>
  </si>
  <si>
    <t xml:space="preserve">VALOR A SER INVESTIDO POR MÊS </t>
  </si>
  <si>
    <t>PERFIL</t>
  </si>
  <si>
    <t>TIPO DE FII</t>
  </si>
  <si>
    <t xml:space="preserve">Valores </t>
  </si>
  <si>
    <t>PAPEL</t>
  </si>
  <si>
    <t>TIJOLO</t>
  </si>
  <si>
    <t>HÍBRIDOS</t>
  </si>
  <si>
    <t>FOFs</t>
  </si>
  <si>
    <t xml:space="preserve">DESENVOLVIMENTO </t>
  </si>
  <si>
    <t>HOTELARIAS</t>
  </si>
  <si>
    <t>Percentual Sugerido</t>
  </si>
  <si>
    <t>Conservador</t>
  </si>
  <si>
    <t>%</t>
  </si>
  <si>
    <t>CHAVE</t>
  </si>
  <si>
    <t>Moderado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</si>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</sst>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$&quot;\ #,##0.00;\-&quot;R$&quot;\ #,##0.0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2"/>
      <name val="Segoe UI"/>
      <family val="2"/>
    </font>
    <font>
      <b/>
      <sz val="12"/>
      <color theme="2"/>
      <name val="Segoe UI"/>
      <family val="2"/>
    </font>
    <font>
      <b/>
      <sz val="14"/>
      <color theme="0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2"/>
      <color rgb="FF9C57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643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/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5">
    <xf numFmtId="0" fontId="0" fillId="0" borderId="0" xfId="0"/>
    <xf numFmtId="0" fontId="4" fillId="0" borderId="0" xfId="0" applyFo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4" borderId="8" xfId="0" applyFont="1" applyFill="1" applyBorder="1" applyAlignment="1">
      <alignment horizontal="left" indent="3"/>
    </xf>
    <xf numFmtId="164" fontId="9" fillId="0" borderId="10" xfId="1" applyNumberFormat="1" applyFont="1" applyBorder="1" applyAlignment="1">
      <alignment horizontal="center"/>
    </xf>
    <xf numFmtId="0" fontId="8" fillId="4" borderId="11" xfId="0" applyFont="1" applyFill="1" applyBorder="1" applyAlignment="1">
      <alignment horizontal="left" indent="3"/>
    </xf>
    <xf numFmtId="10" fontId="9" fillId="0" borderId="13" xfId="0" applyNumberFormat="1" applyFont="1" applyBorder="1" applyAlignment="1">
      <alignment horizontal="center"/>
    </xf>
    <xf numFmtId="0" fontId="8" fillId="4" borderId="14" xfId="0" applyFont="1" applyFill="1" applyBorder="1" applyAlignment="1">
      <alignment horizontal="left" indent="3"/>
    </xf>
    <xf numFmtId="7" fontId="10" fillId="0" borderId="17" xfId="1" applyNumberFormat="1" applyFont="1" applyBorder="1" applyAlignment="1">
      <alignment horizontal="center" readingOrder="1"/>
    </xf>
    <xf numFmtId="1" fontId="10" fillId="0" borderId="13" xfId="0" applyNumberFormat="1" applyFont="1" applyBorder="1" applyAlignment="1">
      <alignment horizontal="center"/>
    </xf>
    <xf numFmtId="10" fontId="10" fillId="0" borderId="13" xfId="2" applyNumberFormat="1" applyFont="1" applyBorder="1" applyAlignment="1">
      <alignment horizontal="center"/>
    </xf>
    <xf numFmtId="8" fontId="10" fillId="4" borderId="13" xfId="0" applyNumberFormat="1" applyFont="1" applyFill="1" applyBorder="1" applyAlignment="1">
      <alignment horizontal="center"/>
    </xf>
    <xf numFmtId="8" fontId="10" fillId="4" borderId="16" xfId="0" applyNumberFormat="1" applyFont="1" applyFill="1" applyBorder="1" applyAlignment="1">
      <alignment horizontal="center"/>
    </xf>
    <xf numFmtId="8" fontId="9" fillId="4" borderId="9" xfId="0" applyNumberFormat="1" applyFont="1" applyFill="1" applyBorder="1" applyAlignment="1">
      <alignment horizontal="center"/>
    </xf>
    <xf numFmtId="8" fontId="9" fillId="4" borderId="10" xfId="0" applyNumberFormat="1" applyFont="1" applyFill="1" applyBorder="1" applyAlignment="1">
      <alignment horizontal="center"/>
    </xf>
    <xf numFmtId="8" fontId="9" fillId="4" borderId="12" xfId="0" applyNumberFormat="1" applyFont="1" applyFill="1" applyBorder="1" applyAlignment="1">
      <alignment horizontal="center"/>
    </xf>
    <xf numFmtId="8" fontId="9" fillId="4" borderId="13" xfId="0" applyNumberFormat="1" applyFont="1" applyFill="1" applyBorder="1" applyAlignment="1">
      <alignment horizontal="center"/>
    </xf>
    <xf numFmtId="8" fontId="9" fillId="4" borderId="15" xfId="0" applyNumberFormat="1" applyFont="1" applyFill="1" applyBorder="1" applyAlignment="1">
      <alignment horizontal="center"/>
    </xf>
    <xf numFmtId="8" fontId="9" fillId="4" borderId="16" xfId="0" applyNumberFormat="1" applyFont="1" applyFill="1" applyBorder="1" applyAlignment="1">
      <alignment horizontal="center"/>
    </xf>
    <xf numFmtId="164" fontId="9" fillId="4" borderId="16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2" fillId="2" borderId="0" xfId="3"/>
    <xf numFmtId="0" fontId="0" fillId="0" borderId="5" xfId="0" applyBorder="1"/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2" fillId="2" borderId="0" xfId="3" applyNumberFormat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12" fillId="2" borderId="0" xfId="3" applyFont="1" applyBorder="1" applyAlignment="1">
      <alignment horizontal="left" indent="3"/>
    </xf>
    <xf numFmtId="0" fontId="12" fillId="2" borderId="0" xfId="3" applyFont="1"/>
    <xf numFmtId="0" fontId="11" fillId="4" borderId="0" xfId="0" applyFont="1" applyFill="1"/>
    <xf numFmtId="0" fontId="10" fillId="4" borderId="0" xfId="0" applyFont="1" applyFill="1"/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9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left"/>
    </xf>
    <xf numFmtId="164" fontId="9" fillId="0" borderId="0" xfId="0" applyNumberFormat="1" applyFont="1" applyAlignment="1">
      <alignment horizontal="left"/>
    </xf>
    <xf numFmtId="164" fontId="9" fillId="6" borderId="0" xfId="0" applyNumberFormat="1" applyFont="1" applyFill="1" applyAlignment="1">
      <alignment horizontal="left"/>
    </xf>
    <xf numFmtId="0" fontId="12" fillId="2" borderId="0" xfId="3" applyFont="1" applyAlignment="1">
      <alignment horizontal="right"/>
    </xf>
    <xf numFmtId="164" fontId="10" fillId="4" borderId="0" xfId="0" applyNumberFormat="1" applyFont="1" applyFill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 indent="3"/>
    </xf>
    <xf numFmtId="0" fontId="8" fillId="4" borderId="9" xfId="0" applyFont="1" applyFill="1" applyBorder="1" applyAlignment="1">
      <alignment horizontal="left" indent="3"/>
    </xf>
    <xf numFmtId="0" fontId="8" fillId="4" borderId="11" xfId="0" applyFont="1" applyFill="1" applyBorder="1" applyAlignment="1">
      <alignment horizontal="left" indent="3"/>
    </xf>
    <xf numFmtId="0" fontId="8" fillId="4" borderId="12" xfId="0" applyFont="1" applyFill="1" applyBorder="1" applyAlignment="1">
      <alignment horizontal="left" indent="3"/>
    </xf>
    <xf numFmtId="0" fontId="8" fillId="4" borderId="14" xfId="0" applyFont="1" applyFill="1" applyBorder="1" applyAlignment="1">
      <alignment horizontal="left" indent="3"/>
    </xf>
    <xf numFmtId="0" fontId="8" fillId="4" borderId="15" xfId="0" applyFont="1" applyFill="1" applyBorder="1" applyAlignment="1">
      <alignment horizontal="left" indent="3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indent="3"/>
    </xf>
    <xf numFmtId="0" fontId="8" fillId="0" borderId="9" xfId="0" applyFont="1" applyBorder="1" applyAlignment="1">
      <alignment horizontal="left" indent="3"/>
    </xf>
    <xf numFmtId="0" fontId="8" fillId="0" borderId="11" xfId="0" applyFont="1" applyBorder="1" applyAlignment="1">
      <alignment horizontal="left" indent="3"/>
    </xf>
    <xf numFmtId="0" fontId="8" fillId="0" borderId="12" xfId="0" applyFont="1" applyBorder="1" applyAlignment="1">
      <alignment horizontal="left" indent="3"/>
    </xf>
    <xf numFmtId="0" fontId="11" fillId="4" borderId="11" xfId="0" applyFont="1" applyFill="1" applyBorder="1" applyAlignment="1">
      <alignment horizontal="left" indent="3"/>
    </xf>
    <xf numFmtId="0" fontId="11" fillId="4" borderId="12" xfId="0" applyFont="1" applyFill="1" applyBorder="1" applyAlignment="1">
      <alignment horizontal="left" indent="3"/>
    </xf>
    <xf numFmtId="0" fontId="11" fillId="4" borderId="14" xfId="0" applyFont="1" applyFill="1" applyBorder="1" applyAlignment="1">
      <alignment horizontal="left" indent="3"/>
    </xf>
    <xf numFmtId="0" fontId="11" fillId="4" borderId="15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76435"/>
      <color rgb="FFFFFFFF"/>
      <color rgb="FFC9C9C9"/>
      <color rgb="FFDED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63500"/>
              <a:bevelB w="381000" h="69850" prst="softRound"/>
            </a:sp3d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"/>
                <a:bevelB w="381000" h="69850" prst="softRound"/>
              </a:sp3d>
            </c:spPr>
            <c:extLst>
              <c:ext xmlns:c16="http://schemas.microsoft.com/office/drawing/2014/chart" uri="{C3380CC4-5D6E-409C-BE32-E72D297353CC}">
                <c16:uniqueId val="{00000001-8C1E-47AB-A5C6-E72F8D3AD7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"/>
                <a:bevelB w="381000" h="69850" prst="softRound"/>
              </a:sp3d>
            </c:spPr>
            <c:extLst>
              <c:ext xmlns:c16="http://schemas.microsoft.com/office/drawing/2014/chart" uri="{C3380CC4-5D6E-409C-BE32-E72D297353CC}">
                <c16:uniqueId val="{00000003-8C1E-47AB-A5C6-E72F8D3AD7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"/>
                <a:bevelB w="381000" h="69850" prst="softRound"/>
              </a:sp3d>
            </c:spPr>
            <c:extLst>
              <c:ext xmlns:c16="http://schemas.microsoft.com/office/drawing/2014/chart" uri="{C3380CC4-5D6E-409C-BE32-E72D297353CC}">
                <c16:uniqueId val="{00000005-8C1E-47AB-A5C6-E72F8D3AD7A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"/>
                <a:bevelB w="381000" h="69850" prst="softRound"/>
              </a:sp3d>
            </c:spPr>
            <c:extLst>
              <c:ext xmlns:c16="http://schemas.microsoft.com/office/drawing/2014/chart" uri="{C3380CC4-5D6E-409C-BE32-E72D297353CC}">
                <c16:uniqueId val="{00000003-76E4-47FD-8B7A-8EA2F2CF1E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"/>
                <a:bevelB w="381000" h="69850" prst="softRound"/>
              </a:sp3d>
            </c:spPr>
            <c:extLst>
              <c:ext xmlns:c16="http://schemas.microsoft.com/office/drawing/2014/chart" uri="{C3380CC4-5D6E-409C-BE32-E72D297353CC}">
                <c16:uniqueId val="{00000009-8C1E-47AB-A5C6-E72F8D3AD7A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63500"/>
                <a:bevelB w="381000" h="69850" prst="softRound"/>
              </a:sp3d>
            </c:spPr>
            <c:extLst>
              <c:ext xmlns:c16="http://schemas.microsoft.com/office/drawing/2014/chart" uri="{C3380CC4-5D6E-409C-BE32-E72D297353CC}">
                <c16:uniqueId val="{0000000B-8C1E-47AB-A5C6-E72F8D3AD7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 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4-47FD-8B7A-8EA2F2CF1E0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061541140281301E-2"/>
          <c:y val="0.83683928571428567"/>
          <c:w val="0.83039927902132626"/>
          <c:h val="0.13796230158730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Segoe UI" panose="020B0502040204020203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3.sv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30480</xdr:colOff>
      <xdr:row>1</xdr:row>
      <xdr:rowOff>143512</xdr:rowOff>
    </xdr:from>
    <xdr:to>
      <xdr:col>4</xdr:col>
      <xdr:colOff>15240</xdr:colOff>
      <xdr:row>9</xdr:row>
      <xdr:rowOff>66132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628477-EBF0-F1EF-92AB-6241785C0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326392"/>
          <a:ext cx="6126480" cy="1385660"/>
        </a:xfrm>
        <a:prstGeom prst="roundRect">
          <a:avLst>
            <a:gd name="adj" fmla="val 17196"/>
          </a:avLst>
        </a:prstGeom>
        <a:ln w="76200">
          <a:noFill/>
        </a:ln>
        <a:effectLst>
          <a:softEdge rad="0"/>
        </a:effectLst>
      </xdr:spPr>
    </xdr:pic>
    <xdr:clientData/>
  </xdr:twoCellAnchor>
  <xdr:twoCellAnchor>
    <xdr:from>
      <xdr:col>0</xdr:col>
      <xdr:colOff>327660</xdr:colOff>
      <xdr:row>43</xdr:row>
      <xdr:rowOff>80010</xdr:rowOff>
    </xdr:from>
    <xdr:to>
      <xdr:col>4</xdr:col>
      <xdr:colOff>0</xdr:colOff>
      <xdr:row>59</xdr:row>
      <xdr:rowOff>177930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82BC9F-3650-9CE6-F840-6171D05C0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609600</xdr:colOff>
      <xdr:row>31</xdr:row>
      <xdr:rowOff>15240</xdr:rowOff>
    </xdr:from>
    <xdr:to>
      <xdr:col>2</xdr:col>
      <xdr:colOff>820242</xdr:colOff>
      <xdr:row>32</xdr:row>
      <xdr:rowOff>22859</xdr:rowOff>
    </xdr:to>
    <xdr:pic>
      <xdr:nvPicPr>
        <xdr:cNvPr id="6" name="Gráfico 5" descr="Filtro com preenchimento sólido">
          <a:extLst>
            <a:ext uri="{FF2B5EF4-FFF2-40B4-BE49-F238E27FC236}">
              <a16:creationId xmlns:a16="http://schemas.microsoft.com/office/drawing/2014/main" id="{D26488A9-0B4A-199D-E55C-182FF2F5A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396740" y="6964680"/>
          <a:ext cx="210642" cy="2514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9B5D-3985-4468-B8B8-4C183F57C05C}">
  <dimension ref="A1:G75"/>
  <sheetViews>
    <sheetView showGridLines="0" showRowColHeaders="0" tabSelected="1" topLeftCell="A20" workbookViewId="0">
      <selection activeCell="E43" sqref="E4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zeroHeight="1" x14ac:dyDescent="0.3"/>
  <cols>
    <col min="1" max="1" width="5.6640625" customWidth="1"/>
    <col min="2" max="2" width="49.5546875" customWidth="1"/>
    <col min="3" max="3" width="23.88671875" customWidth="1"/>
    <col min="4" max="4" width="16.109375" customWidth="1"/>
    <col min="5" max="5" width="7.5546875" customWidth="1"/>
    <col min="6" max="6" width="5.6640625" hidden="1" customWidth="1"/>
    <col min="7" max="7" width="7.6640625" hidden="1" customWidth="1"/>
    <col min="8" max="11" width="8.88671875" hidden="1" customWidth="1"/>
    <col min="12" max="16384" width="8.88671875" hidden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x14ac:dyDescent="0.3"/>
    <row r="7" spans="2:4" x14ac:dyDescent="0.3"/>
    <row r="8" spans="2:4" x14ac:dyDescent="0.3"/>
    <row r="9" spans="2:4" x14ac:dyDescent="0.3"/>
    <row r="10" spans="2:4" x14ac:dyDescent="0.3"/>
    <row r="11" spans="2:4" ht="15" thickBot="1" x14ac:dyDescent="0.35"/>
    <row r="12" spans="2:4" ht="20.399999999999999" x14ac:dyDescent="0.3">
      <c r="B12" s="46" t="s">
        <v>15</v>
      </c>
      <c r="C12" s="47"/>
      <c r="D12" s="48"/>
    </row>
    <row r="13" spans="2:4" ht="19.2" x14ac:dyDescent="0.45">
      <c r="B13" s="49" t="s">
        <v>14</v>
      </c>
      <c r="C13" s="50"/>
      <c r="D13" s="5">
        <v>2500</v>
      </c>
    </row>
    <row r="14" spans="2:4" ht="19.2" x14ac:dyDescent="0.45">
      <c r="B14" s="51" t="s">
        <v>13</v>
      </c>
      <c r="C14" s="52"/>
      <c r="D14" s="7">
        <v>9.4999999999999998E-3</v>
      </c>
    </row>
    <row r="15" spans="2:4" ht="19.8" thickBot="1" x14ac:dyDescent="0.5">
      <c r="B15" s="53" t="s">
        <v>33</v>
      </c>
      <c r="C15" s="54"/>
      <c r="D15" s="20">
        <f>D13*30%</f>
        <v>750</v>
      </c>
    </row>
    <row r="16" spans="2:4" ht="15" thickBot="1" x14ac:dyDescent="0.35"/>
    <row r="17" spans="1:4" ht="27.6" customHeight="1" thickBot="1" x14ac:dyDescent="0.35">
      <c r="B17" s="43" t="s">
        <v>3</v>
      </c>
      <c r="C17" s="44"/>
      <c r="D17" s="45"/>
    </row>
    <row r="18" spans="1:4" ht="19.2" x14ac:dyDescent="0.45">
      <c r="B18" s="57" t="s">
        <v>0</v>
      </c>
      <c r="C18" s="58"/>
      <c r="D18" s="9">
        <v>500</v>
      </c>
    </row>
    <row r="19" spans="1:4" ht="19.2" x14ac:dyDescent="0.45">
      <c r="B19" s="59" t="s">
        <v>1</v>
      </c>
      <c r="C19" s="60"/>
      <c r="D19" s="10">
        <v>10</v>
      </c>
    </row>
    <row r="20" spans="1:4" ht="19.2" x14ac:dyDescent="0.45">
      <c r="B20" s="59" t="s">
        <v>5</v>
      </c>
      <c r="C20" s="60"/>
      <c r="D20" s="11">
        <v>1.0789999999999999E-2</v>
      </c>
    </row>
    <row r="21" spans="1:4" ht="19.2" x14ac:dyDescent="0.45">
      <c r="B21" s="61" t="s">
        <v>2</v>
      </c>
      <c r="C21" s="62"/>
      <c r="D21" s="12">
        <f>FV(taxa_mensal,qtd_anos*12,aport*-1)</f>
        <v>121642.1062650861</v>
      </c>
    </row>
    <row r="22" spans="1:4" ht="19.8" thickBot="1" x14ac:dyDescent="0.5">
      <c r="B22" s="63" t="s">
        <v>4</v>
      </c>
      <c r="C22" s="64"/>
      <c r="D22" s="13">
        <f>patrimonio*rendimento_carteira</f>
        <v>1155.6000095183178</v>
      </c>
    </row>
    <row r="23" spans="1:4" ht="15" thickBot="1" x14ac:dyDescent="0.35"/>
    <row r="24" spans="1:4" ht="30" thickBot="1" x14ac:dyDescent="0.35">
      <c r="B24" s="55" t="s">
        <v>11</v>
      </c>
      <c r="C24" s="56"/>
      <c r="D24" s="21" t="s">
        <v>12</v>
      </c>
    </row>
    <row r="25" spans="1:4" ht="19.2" x14ac:dyDescent="0.45">
      <c r="A25" s="1">
        <v>2</v>
      </c>
      <c r="B25" s="4" t="s">
        <v>6</v>
      </c>
      <c r="C25" s="14">
        <f>FV($D$20,$A25*12,$D$18*-1)</f>
        <v>13613.813648822608</v>
      </c>
      <c r="D25" s="15">
        <f>C25*rendimento_carteira</f>
        <v>129.33122966381478</v>
      </c>
    </row>
    <row r="26" spans="1:4" ht="19.2" x14ac:dyDescent="0.45">
      <c r="A26" s="1">
        <v>5</v>
      </c>
      <c r="B26" s="6" t="s">
        <v>7</v>
      </c>
      <c r="C26" s="16">
        <f>FV($D$20,$A26*12,$D$18*-1)</f>
        <v>41888.456999243819</v>
      </c>
      <c r="D26" s="17">
        <f>C26*rendimento_carteira</f>
        <v>397.94034149281629</v>
      </c>
    </row>
    <row r="27" spans="1:4" ht="19.2" x14ac:dyDescent="0.45">
      <c r="A27" s="1">
        <v>10</v>
      </c>
      <c r="B27" s="6" t="s">
        <v>8</v>
      </c>
      <c r="C27" s="16">
        <f>FV($D$20,$A27*12,$D$18*-1)</f>
        <v>121642.1062650861</v>
      </c>
      <c r="D27" s="17">
        <f>C27*rendimento_carteira</f>
        <v>1155.6000095183178</v>
      </c>
    </row>
    <row r="28" spans="1:4" ht="19.2" x14ac:dyDescent="0.45">
      <c r="A28" s="1">
        <v>20</v>
      </c>
      <c r="B28" s="6" t="s">
        <v>9</v>
      </c>
      <c r="C28" s="16">
        <f>FV($D$20,$A28*12,$D$18*-1)</f>
        <v>562599.20004854025</v>
      </c>
      <c r="D28" s="17">
        <f>C28*rendimento_carteira</f>
        <v>5344.6924004611319</v>
      </c>
    </row>
    <row r="29" spans="1:4" ht="19.8" thickBot="1" x14ac:dyDescent="0.5">
      <c r="A29" s="1">
        <v>30</v>
      </c>
      <c r="B29" s="8" t="s">
        <v>10</v>
      </c>
      <c r="C29" s="18">
        <f>FV($D$20,$A29*12,$D$18*-1)</f>
        <v>2161084.8275023573</v>
      </c>
      <c r="D29" s="19">
        <f>C29*rendimento_carteira</f>
        <v>20530.305861272394</v>
      </c>
    </row>
    <row r="30" spans="1:4" x14ac:dyDescent="0.3"/>
    <row r="31" spans="1:4" x14ac:dyDescent="0.3"/>
    <row r="32" spans="1:4" ht="19.2" x14ac:dyDescent="0.45">
      <c r="B32" s="29" t="s">
        <v>18</v>
      </c>
      <c r="C32" s="41" t="s">
        <v>16</v>
      </c>
      <c r="D32" s="30"/>
    </row>
    <row r="33" spans="2:4" ht="19.2" x14ac:dyDescent="0.45">
      <c r="B33" s="32" t="s">
        <v>17</v>
      </c>
      <c r="C33" s="42">
        <f>aport</f>
        <v>500</v>
      </c>
      <c r="D33" s="31"/>
    </row>
    <row r="34" spans="2:4" x14ac:dyDescent="0.3"/>
    <row r="35" spans="2:4" ht="16.8" x14ac:dyDescent="0.4">
      <c r="B35" s="33" t="s">
        <v>19</v>
      </c>
      <c r="C35" s="34" t="s">
        <v>27</v>
      </c>
      <c r="D35" s="38" t="s">
        <v>20</v>
      </c>
    </row>
    <row r="36" spans="2:4" ht="16.8" x14ac:dyDescent="0.4">
      <c r="B36" s="35" t="s">
        <v>21</v>
      </c>
      <c r="C36" s="36">
        <f>VLOOKUP($C$32&amp;"-"&amp;B36,Apoio!$A:$D,4,FALSE)</f>
        <v>0.5</v>
      </c>
      <c r="D36" s="39">
        <f>C36*$C$33</f>
        <v>250</v>
      </c>
    </row>
    <row r="37" spans="2:4" ht="16.8" x14ac:dyDescent="0.4">
      <c r="B37" s="35" t="s">
        <v>22</v>
      </c>
      <c r="C37" s="36">
        <f>VLOOKUP($C$32&amp;"-"&amp;B37,Apoio!$A:$D,4,FALSE)</f>
        <v>0.1</v>
      </c>
      <c r="D37" s="39">
        <f t="shared" ref="D37:D41" si="0">C37*$C$33</f>
        <v>50</v>
      </c>
    </row>
    <row r="38" spans="2:4" ht="16.8" x14ac:dyDescent="0.4">
      <c r="B38" s="35" t="s">
        <v>23</v>
      </c>
      <c r="C38" s="36">
        <f>VLOOKUP($C$32&amp;"-"&amp;B38,Apoio!$A:$D,4,FALSE)</f>
        <v>0.05</v>
      </c>
      <c r="D38" s="39">
        <f t="shared" si="0"/>
        <v>25</v>
      </c>
    </row>
    <row r="39" spans="2:4" ht="16.8" x14ac:dyDescent="0.4">
      <c r="B39" s="35" t="s">
        <v>24</v>
      </c>
      <c r="C39" s="36">
        <f>VLOOKUP($C$32&amp;"-"&amp;B39,Apoio!$A:$D,4,FALSE)</f>
        <v>0.05</v>
      </c>
      <c r="D39" s="39">
        <f t="shared" si="0"/>
        <v>25</v>
      </c>
    </row>
    <row r="40" spans="2:4" ht="16.8" x14ac:dyDescent="0.4">
      <c r="B40" s="35" t="s">
        <v>25</v>
      </c>
      <c r="C40" s="36">
        <f>VLOOKUP($C$32&amp;"-"&amp;B40,Apoio!$A:$D,4,FALSE)</f>
        <v>0.2</v>
      </c>
      <c r="D40" s="39">
        <f t="shared" si="0"/>
        <v>100</v>
      </c>
    </row>
    <row r="41" spans="2:4" ht="16.8" x14ac:dyDescent="0.4">
      <c r="B41" s="35" t="s">
        <v>26</v>
      </c>
      <c r="C41" s="36">
        <f>VLOOKUP($C$32&amp;"-"&amp;B41,Apoio!$A:$D,4,FALSE)</f>
        <v>0.1</v>
      </c>
      <c r="D41" s="39">
        <f t="shared" si="0"/>
        <v>50</v>
      </c>
    </row>
    <row r="42" spans="2:4" ht="16.8" x14ac:dyDescent="0.4">
      <c r="B42" s="37"/>
      <c r="C42" s="37"/>
      <c r="D42" s="40">
        <f>SUM(D36:D41)</f>
        <v>500</v>
      </c>
    </row>
    <row r="43" spans="2:4" x14ac:dyDescent="0.3"/>
    <row r="44" spans="2:4" x14ac:dyDescent="0.3"/>
    <row r="45" spans="2:4" x14ac:dyDescent="0.3"/>
    <row r="46" spans="2:4" x14ac:dyDescent="0.3"/>
    <row r="47" spans="2:4" x14ac:dyDescent="0.3"/>
    <row r="48" spans="2:4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hidden="1" x14ac:dyDescent="0.3"/>
    <row r="67" customFormat="1" hidden="1" x14ac:dyDescent="0.3"/>
    <row r="68" customFormat="1" hidden="1" x14ac:dyDescent="0.3"/>
    <row r="69" customFormat="1" hidden="1" x14ac:dyDescent="0.3"/>
    <row r="70" customFormat="1" hidden="1" x14ac:dyDescent="0.3"/>
    <row r="71" customFormat="1" hidden="1" x14ac:dyDescent="0.3"/>
    <row r="72" customFormat="1" hidden="1" x14ac:dyDescent="0.3"/>
    <row r="73" customFormat="1" hidden="1" x14ac:dyDescent="0.3"/>
    <row r="74" customFormat="1" hidden="1" x14ac:dyDescent="0.3"/>
    <row r="75" customFormat="1" hidden="1" x14ac:dyDescent="0.3"/>
  </sheetData>
  <mergeCells count="11">
    <mergeCell ref="B24:C24"/>
    <mergeCell ref="B18:C18"/>
    <mergeCell ref="B19:C19"/>
    <mergeCell ref="B20:C20"/>
    <mergeCell ref="B21:C21"/>
    <mergeCell ref="B22:C22"/>
    <mergeCell ref="B17:D17"/>
    <mergeCell ref="B12:D12"/>
    <mergeCell ref="B13:C13"/>
    <mergeCell ref="B14:C14"/>
    <mergeCell ref="B15:C15"/>
  </mergeCells>
  <dataValidations count="1">
    <dataValidation type="list" allowBlank="1" showInputMessage="1" showErrorMessage="1" sqref="C32" xr:uid="{B2958C84-E430-4E9A-AE01-EE5DB8EFC181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2544-D966-410D-BE5C-F0E0FB1B66B0}">
  <dimension ref="A2:H20"/>
  <sheetViews>
    <sheetView workbookViewId="0">
      <selection activeCell="C3" sqref="C3"/>
    </sheetView>
  </sheetViews>
  <sheetFormatPr defaultRowHeight="14.4" x14ac:dyDescent="0.3"/>
  <cols>
    <col min="1" max="1" width="29.109375" bestFit="1" customWidth="1"/>
    <col min="2" max="2" width="14.109375" customWidth="1"/>
    <col min="3" max="3" width="18" bestFit="1" customWidth="1"/>
    <col min="4" max="4" width="8.88671875" style="3"/>
    <col min="5" max="5" width="2.5546875" customWidth="1"/>
    <col min="6" max="6" width="2" customWidth="1"/>
    <col min="7" max="7" width="15.44140625" bestFit="1" customWidth="1"/>
  </cols>
  <sheetData>
    <row r="2" spans="1:8" x14ac:dyDescent="0.3">
      <c r="A2" s="27" t="s">
        <v>30</v>
      </c>
      <c r="B2" s="27" t="s">
        <v>18</v>
      </c>
      <c r="C2" s="28" t="s">
        <v>19</v>
      </c>
      <c r="D2" s="28" t="s">
        <v>29</v>
      </c>
    </row>
    <row r="3" spans="1:8" x14ac:dyDescent="0.3">
      <c r="A3" t="str">
        <f>B3&amp;"-"&amp;C3</f>
        <v>Conservador-PAPEL</v>
      </c>
      <c r="B3" t="s">
        <v>28</v>
      </c>
      <c r="C3" s="3" t="s">
        <v>21</v>
      </c>
      <c r="D3" s="2">
        <v>0.3</v>
      </c>
      <c r="H3" t="s">
        <v>29</v>
      </c>
    </row>
    <row r="4" spans="1:8" x14ac:dyDescent="0.3">
      <c r="A4" t="str">
        <f t="shared" ref="A4:A20" si="0">B4&amp;"-"&amp;C4</f>
        <v>Conservador-TIJOLO</v>
      </c>
      <c r="B4" t="s">
        <v>28</v>
      </c>
      <c r="C4" s="3" t="s">
        <v>22</v>
      </c>
      <c r="D4" s="2">
        <v>0.5</v>
      </c>
      <c r="G4" s="22" t="s">
        <v>32</v>
      </c>
      <c r="H4" s="26">
        <f>VLOOKUP(G4,$A:$D,4,)</f>
        <v>0.35</v>
      </c>
    </row>
    <row r="5" spans="1:8" x14ac:dyDescent="0.3">
      <c r="A5" t="str">
        <f t="shared" si="0"/>
        <v>Conservador-HÍBRIDOS</v>
      </c>
      <c r="B5" t="s">
        <v>28</v>
      </c>
      <c r="C5" s="3" t="s">
        <v>23</v>
      </c>
      <c r="D5" s="2">
        <v>0.1</v>
      </c>
    </row>
    <row r="6" spans="1:8" x14ac:dyDescent="0.3">
      <c r="A6" t="str">
        <f t="shared" si="0"/>
        <v>Conservador-FOFs</v>
      </c>
      <c r="B6" t="s">
        <v>28</v>
      </c>
      <c r="C6" s="3" t="s">
        <v>24</v>
      </c>
      <c r="D6" s="2">
        <v>0.1</v>
      </c>
    </row>
    <row r="7" spans="1:8" x14ac:dyDescent="0.3">
      <c r="A7" t="str">
        <f t="shared" si="0"/>
        <v xml:space="preserve">Conservador-DESENVOLVIMENTO </v>
      </c>
      <c r="B7" t="s">
        <v>28</v>
      </c>
      <c r="C7" s="3" t="s">
        <v>25</v>
      </c>
      <c r="D7" s="2">
        <v>0</v>
      </c>
    </row>
    <row r="8" spans="1:8" ht="15" thickBot="1" x14ac:dyDescent="0.35">
      <c r="A8" t="str">
        <f t="shared" si="0"/>
        <v>Conservador-HOTELARIAS</v>
      </c>
      <c r="B8" s="23" t="s">
        <v>28</v>
      </c>
      <c r="C8" s="24" t="s">
        <v>26</v>
      </c>
      <c r="D8" s="25">
        <v>0</v>
      </c>
    </row>
    <row r="9" spans="1:8" x14ac:dyDescent="0.3">
      <c r="A9" t="str">
        <f t="shared" si="0"/>
        <v>Moderado-PAPEL</v>
      </c>
      <c r="B9" t="s">
        <v>31</v>
      </c>
      <c r="C9" s="3" t="s">
        <v>21</v>
      </c>
      <c r="D9" s="2">
        <v>0.32</v>
      </c>
    </row>
    <row r="10" spans="1:8" x14ac:dyDescent="0.3">
      <c r="A10" t="str">
        <f t="shared" si="0"/>
        <v>Moderado-TIJOLO</v>
      </c>
      <c r="B10" t="s">
        <v>31</v>
      </c>
      <c r="C10" s="3" t="s">
        <v>22</v>
      </c>
      <c r="D10" s="2">
        <v>0.35</v>
      </c>
    </row>
    <row r="11" spans="1:8" x14ac:dyDescent="0.3">
      <c r="A11" t="str">
        <f t="shared" si="0"/>
        <v>Moderado-HÍBRIDOS</v>
      </c>
      <c r="B11" t="s">
        <v>31</v>
      </c>
      <c r="C11" s="3" t="s">
        <v>23</v>
      </c>
      <c r="D11" s="2">
        <v>0.08</v>
      </c>
    </row>
    <row r="12" spans="1:8" x14ac:dyDescent="0.3">
      <c r="A12" t="str">
        <f t="shared" si="0"/>
        <v>Moderado-FOFs</v>
      </c>
      <c r="B12" t="s">
        <v>31</v>
      </c>
      <c r="C12" s="3" t="s">
        <v>24</v>
      </c>
      <c r="D12" s="2">
        <v>0.05</v>
      </c>
    </row>
    <row r="13" spans="1:8" x14ac:dyDescent="0.3">
      <c r="A13" t="str">
        <f t="shared" si="0"/>
        <v xml:space="preserve">Moderado-DESENVOLVIMENTO </v>
      </c>
      <c r="B13" t="s">
        <v>31</v>
      </c>
      <c r="C13" s="3" t="s">
        <v>25</v>
      </c>
      <c r="D13" s="2">
        <v>0.1</v>
      </c>
    </row>
    <row r="14" spans="1:8" ht="15" thickBot="1" x14ac:dyDescent="0.35">
      <c r="A14" s="23" t="str">
        <f t="shared" si="0"/>
        <v>Moderado-HOTELARIAS</v>
      </c>
      <c r="B14" s="23" t="s">
        <v>31</v>
      </c>
      <c r="C14" s="24" t="s">
        <v>26</v>
      </c>
      <c r="D14" s="25">
        <v>0.1</v>
      </c>
    </row>
    <row r="15" spans="1:8" x14ac:dyDescent="0.3">
      <c r="A15" t="str">
        <f t="shared" si="0"/>
        <v>Agressivo-PAPEL</v>
      </c>
      <c r="B15" t="s">
        <v>16</v>
      </c>
      <c r="C15" s="3" t="s">
        <v>21</v>
      </c>
      <c r="D15" s="2">
        <v>0.5</v>
      </c>
    </row>
    <row r="16" spans="1:8" x14ac:dyDescent="0.3">
      <c r="A16" t="str">
        <f t="shared" si="0"/>
        <v>Agressivo-TIJOLO</v>
      </c>
      <c r="B16" t="s">
        <v>16</v>
      </c>
      <c r="C16" s="3" t="s">
        <v>22</v>
      </c>
      <c r="D16" s="2">
        <v>0.1</v>
      </c>
    </row>
    <row r="17" spans="1:4" x14ac:dyDescent="0.3">
      <c r="A17" t="str">
        <f t="shared" si="0"/>
        <v>Agressivo-HÍBRIDOS</v>
      </c>
      <c r="B17" t="s">
        <v>16</v>
      </c>
      <c r="C17" s="3" t="s">
        <v>23</v>
      </c>
      <c r="D17" s="2">
        <v>0.05</v>
      </c>
    </row>
    <row r="18" spans="1:4" x14ac:dyDescent="0.3">
      <c r="A18" t="str">
        <f t="shared" si="0"/>
        <v>Agressivo-FOFs</v>
      </c>
      <c r="B18" t="s">
        <v>16</v>
      </c>
      <c r="C18" s="3" t="s">
        <v>24</v>
      </c>
      <c r="D18" s="2">
        <v>0.05</v>
      </c>
    </row>
    <row r="19" spans="1:4" x14ac:dyDescent="0.3">
      <c r="A19" t="str">
        <f t="shared" si="0"/>
        <v xml:space="preserve">Agressivo-DESENVOLVIMENTO </v>
      </c>
      <c r="B19" t="s">
        <v>16</v>
      </c>
      <c r="C19" s="3" t="s">
        <v>25</v>
      </c>
      <c r="D19" s="2">
        <v>0.2</v>
      </c>
    </row>
    <row r="20" spans="1:4" x14ac:dyDescent="0.3">
      <c r="A20" t="str">
        <f t="shared" si="0"/>
        <v>Agressivo-HOTELARIAS</v>
      </c>
      <c r="B20" t="s">
        <v>16</v>
      </c>
      <c r="C20" s="3" t="s">
        <v>26</v>
      </c>
      <c r="D20" s="2">
        <v>0.1</v>
      </c>
    </row>
  </sheetData>
  <sheetProtection algorithmName="SHA-512" hashValue="Lwcr/xYiuJqG97QZdRuB+QNEcSjpo6EJg3WuwwsjNsXF0XskgZROJ6Bk6t8MIHJbUi1fMVVBSiDPBIKrxssptA==" saltValue="5hxpN93NBhlTHFnHG0Wxv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APP</vt:lpstr>
      <vt:lpstr>Apoio</vt:lpstr>
      <vt:lpstr>aport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Villela</dc:creator>
  <cp:lastModifiedBy>Aline Villela</cp:lastModifiedBy>
  <dcterms:created xsi:type="dcterms:W3CDTF">2025-05-29T18:55:50Z</dcterms:created>
  <dcterms:modified xsi:type="dcterms:W3CDTF">2025-05-31T01:25:36Z</dcterms:modified>
</cp:coreProperties>
</file>